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830"/>
  <workbookPr defaultThemeVersion="124226"/>
  <mc:AlternateContent xmlns:mc="http://schemas.openxmlformats.org/markup-compatibility/2006">
    <mc:Choice Requires="x15">
      <x15ac:absPath xmlns:x15ac="http://schemas.microsoft.com/office/spreadsheetml/2010/11/ac" url="C:\Users\jurbonaite\Desktop\2017 Dokumentai\AT ĮSAKYMAI 2017\AT_03_Kovas\"/>
    </mc:Choice>
  </mc:AlternateContent>
  <bookViews>
    <workbookView xWindow="0" yWindow="0" windowWidth="12390" windowHeight="7965" tabRatio="756"/>
  </bookViews>
  <sheets>
    <sheet name="2 pried atask uz 2016 m 2017_03" sheetId="25" r:id="rId1"/>
    <sheet name="KMSA išlaikymas" sheetId="19" state="hidden" r:id="rId2"/>
  </sheets>
  <definedNames>
    <definedName name="_xlnm.Print_Titles" localSheetId="0">'2 pried atask uz 2016 m 2017_03'!$6:$8</definedName>
  </definedNames>
  <calcPr calcId="162913"/>
</workbook>
</file>

<file path=xl/calcChain.xml><?xml version="1.0" encoding="utf-8"?>
<calcChain xmlns="http://schemas.openxmlformats.org/spreadsheetml/2006/main">
  <c r="Z984" i="25" l="1"/>
  <c r="Z985" i="25" s="1"/>
  <c r="Y984" i="25"/>
  <c r="V984" i="25"/>
  <c r="P984" i="25"/>
  <c r="P985" i="25" s="1"/>
  <c r="O984" i="25"/>
  <c r="L984" i="25"/>
  <c r="AA983" i="25"/>
  <c r="AA984" i="25" s="1"/>
  <c r="U983" i="25"/>
  <c r="U984" i="25" s="1"/>
  <c r="T983" i="25"/>
  <c r="T984" i="25" s="1"/>
  <c r="Q983" i="25"/>
  <c r="Q984" i="25" s="1"/>
  <c r="K983" i="25"/>
  <c r="K984" i="25" s="1"/>
  <c r="J983" i="25"/>
  <c r="J984" i="25" s="1"/>
  <c r="AA982" i="25"/>
  <c r="Z982" i="25"/>
  <c r="Y982" i="25"/>
  <c r="X982" i="25"/>
  <c r="W982" i="25"/>
  <c r="V982" i="25"/>
  <c r="U982" i="25"/>
  <c r="T982" i="25"/>
  <c r="S982" i="25"/>
  <c r="Q982" i="25"/>
  <c r="P982" i="25"/>
  <c r="O982" i="25"/>
  <c r="N982" i="25"/>
  <c r="M982" i="25"/>
  <c r="L982" i="25"/>
  <c r="K982" i="25"/>
  <c r="J982" i="25"/>
  <c r="I982" i="25"/>
  <c r="R981" i="25"/>
  <c r="H981" i="25"/>
  <c r="R979" i="25"/>
  <c r="R982" i="25" s="1"/>
  <c r="H979" i="25"/>
  <c r="H982" i="25" s="1"/>
  <c r="AA977" i="25"/>
  <c r="Z977" i="25"/>
  <c r="Y977" i="25"/>
  <c r="X977" i="25"/>
  <c r="W977" i="25"/>
  <c r="V977" i="25"/>
  <c r="U977" i="25"/>
  <c r="T977" i="25"/>
  <c r="S977" i="25"/>
  <c r="Q977" i="25"/>
  <c r="P977" i="25"/>
  <c r="O977" i="25"/>
  <c r="N977" i="25"/>
  <c r="M977" i="25"/>
  <c r="L977" i="25"/>
  <c r="K977" i="25"/>
  <c r="J977" i="25"/>
  <c r="I977" i="25"/>
  <c r="R976" i="25"/>
  <c r="H976" i="25"/>
  <c r="R974" i="25"/>
  <c r="R977" i="25" s="1"/>
  <c r="H974" i="25"/>
  <c r="H977" i="25" s="1"/>
  <c r="Z970" i="25"/>
  <c r="Y970" i="25"/>
  <c r="X970" i="25"/>
  <c r="W970" i="25"/>
  <c r="V970" i="25"/>
  <c r="P970" i="25"/>
  <c r="O970" i="25"/>
  <c r="N970" i="25"/>
  <c r="M970" i="25"/>
  <c r="L970" i="25"/>
  <c r="AA969" i="25"/>
  <c r="AA970" i="25" s="1"/>
  <c r="S969" i="25"/>
  <c r="S970" i="25" s="1"/>
  <c r="R969" i="25"/>
  <c r="R970" i="25" s="1"/>
  <c r="Q969" i="25"/>
  <c r="Q970" i="25" s="1"/>
  <c r="I969" i="25"/>
  <c r="I970" i="25" s="1"/>
  <c r="H969" i="25"/>
  <c r="H970" i="25" s="1"/>
  <c r="R968" i="25"/>
  <c r="H968" i="25"/>
  <c r="Z962" i="25"/>
  <c r="X962" i="25"/>
  <c r="W962" i="25"/>
  <c r="V962" i="25"/>
  <c r="P962" i="25"/>
  <c r="N962" i="25"/>
  <c r="M962" i="25"/>
  <c r="L962" i="25"/>
  <c r="AA961" i="25"/>
  <c r="U961" i="25"/>
  <c r="T961" i="25"/>
  <c r="Q961" i="25"/>
  <c r="K961" i="25"/>
  <c r="J961" i="25"/>
  <c r="AA960" i="25"/>
  <c r="Z960" i="25"/>
  <c r="Y960" i="25"/>
  <c r="X960" i="25"/>
  <c r="W960" i="25"/>
  <c r="V960" i="25"/>
  <c r="U960" i="25"/>
  <c r="T960" i="25"/>
  <c r="S960" i="25"/>
  <c r="S961" i="25" s="1"/>
  <c r="Q960" i="25"/>
  <c r="P960" i="25"/>
  <c r="O960" i="25"/>
  <c r="N960" i="25"/>
  <c r="M960" i="25"/>
  <c r="L960" i="25"/>
  <c r="K960" i="25"/>
  <c r="J960" i="25"/>
  <c r="I960" i="25"/>
  <c r="I961" i="25" s="1"/>
  <c r="H960" i="25"/>
  <c r="H961" i="25" s="1"/>
  <c r="R959" i="25"/>
  <c r="H959" i="25"/>
  <c r="R957" i="25"/>
  <c r="R960" i="25" s="1"/>
  <c r="R961" i="25" s="1"/>
  <c r="A956" i="25"/>
  <c r="AA953" i="25"/>
  <c r="Z953" i="25"/>
  <c r="Y953" i="25"/>
  <c r="X953" i="25"/>
  <c r="W953" i="25"/>
  <c r="V953" i="25"/>
  <c r="U953" i="25"/>
  <c r="U969" i="25" s="1"/>
  <c r="U970" i="25" s="1"/>
  <c r="T953" i="25"/>
  <c r="T969" i="25" s="1"/>
  <c r="T970" i="25" s="1"/>
  <c r="S953" i="25"/>
  <c r="R953" i="25" s="1"/>
  <c r="Q953" i="25"/>
  <c r="P953" i="25"/>
  <c r="O953" i="25"/>
  <c r="N953" i="25"/>
  <c r="M953" i="25"/>
  <c r="L953" i="25"/>
  <c r="K953" i="25"/>
  <c r="K969" i="25" s="1"/>
  <c r="K970" i="25" s="1"/>
  <c r="J953" i="25"/>
  <c r="J969" i="25" s="1"/>
  <c r="J970" i="25" s="1"/>
  <c r="I953" i="25"/>
  <c r="H953" i="25" s="1"/>
  <c r="R950" i="25"/>
  <c r="H950" i="25"/>
  <c r="AA948" i="25"/>
  <c r="Z948" i="25"/>
  <c r="Y948" i="25"/>
  <c r="X948" i="25"/>
  <c r="W948" i="25"/>
  <c r="V948" i="25"/>
  <c r="U948" i="25"/>
  <c r="T948" i="25"/>
  <c r="S948" i="25"/>
  <c r="Q948" i="25"/>
  <c r="P948" i="25"/>
  <c r="O948" i="25"/>
  <c r="N948" i="25"/>
  <c r="M948" i="25"/>
  <c r="L948" i="25"/>
  <c r="K948" i="25"/>
  <c r="J948" i="25"/>
  <c r="I948" i="25"/>
  <c r="R945" i="25"/>
  <c r="R948" i="25" s="1"/>
  <c r="H945" i="25"/>
  <c r="H948" i="25" s="1"/>
  <c r="AA943" i="25"/>
  <c r="AA954" i="25" s="1"/>
  <c r="Z943" i="25"/>
  <c r="Y943" i="25"/>
  <c r="X943" i="25"/>
  <c r="W943" i="25"/>
  <c r="V943" i="25"/>
  <c r="U943" i="25"/>
  <c r="T943" i="25"/>
  <c r="S943" i="25"/>
  <c r="R943" i="25" s="1"/>
  <c r="Q943" i="25"/>
  <c r="Q954" i="25" s="1"/>
  <c r="P943" i="25"/>
  <c r="O943" i="25"/>
  <c r="N943" i="25"/>
  <c r="M943" i="25"/>
  <c r="L943" i="25"/>
  <c r="K943" i="25"/>
  <c r="J943" i="25"/>
  <c r="I943" i="25"/>
  <c r="H943" i="25" s="1"/>
  <c r="R940" i="25"/>
  <c r="H940" i="25"/>
  <c r="AA938" i="25"/>
  <c r="Z938" i="25"/>
  <c r="Y938" i="25"/>
  <c r="X938" i="25"/>
  <c r="W938" i="25"/>
  <c r="V938" i="25"/>
  <c r="U938" i="25"/>
  <c r="U954" i="25" s="1"/>
  <c r="U962" i="25" s="1"/>
  <c r="T938" i="25"/>
  <c r="T954" i="25" s="1"/>
  <c r="T962" i="25" s="1"/>
  <c r="S938" i="25"/>
  <c r="R938" i="25" s="1"/>
  <c r="Q938" i="25"/>
  <c r="P938" i="25"/>
  <c r="O938" i="25"/>
  <c r="N938" i="25"/>
  <c r="M938" i="25"/>
  <c r="L938" i="25"/>
  <c r="K938" i="25"/>
  <c r="K954" i="25" s="1"/>
  <c r="J938" i="25"/>
  <c r="J954" i="25" s="1"/>
  <c r="J962" i="25" s="1"/>
  <c r="I938" i="25"/>
  <c r="H938" i="25" s="1"/>
  <c r="R937" i="25"/>
  <c r="H937" i="25"/>
  <c r="R936" i="25"/>
  <c r="H936" i="25"/>
  <c r="R935" i="25"/>
  <c r="H935" i="25"/>
  <c r="AA933" i="25"/>
  <c r="Z933" i="25"/>
  <c r="Y933" i="25"/>
  <c r="X933" i="25"/>
  <c r="W933" i="25"/>
  <c r="V933" i="25"/>
  <c r="U933" i="25"/>
  <c r="T933" i="25"/>
  <c r="S933" i="25"/>
  <c r="Q933" i="25"/>
  <c r="P933" i="25"/>
  <c r="O933" i="25"/>
  <c r="N933" i="25"/>
  <c r="M933" i="25"/>
  <c r="L933" i="25"/>
  <c r="K933" i="25"/>
  <c r="J933" i="25"/>
  <c r="I933" i="25"/>
  <c r="R932" i="25"/>
  <c r="H932" i="25"/>
  <c r="R931" i="25"/>
  <c r="H931" i="25"/>
  <c r="R930" i="25"/>
  <c r="R933" i="25" s="1"/>
  <c r="H930" i="25"/>
  <c r="H933" i="25" s="1"/>
  <c r="AA928" i="25"/>
  <c r="Z928" i="25"/>
  <c r="Y928" i="25"/>
  <c r="X928" i="25"/>
  <c r="W928" i="25"/>
  <c r="V928" i="25"/>
  <c r="U928" i="25"/>
  <c r="T928" i="25"/>
  <c r="S928" i="25"/>
  <c r="Q928" i="25"/>
  <c r="P928" i="25"/>
  <c r="O928" i="25"/>
  <c r="N928" i="25"/>
  <c r="M928" i="25"/>
  <c r="L928" i="25"/>
  <c r="K928" i="25"/>
  <c r="J928" i="25"/>
  <c r="I928" i="25"/>
  <c r="I954" i="25" s="1"/>
  <c r="R927" i="25"/>
  <c r="H927" i="25"/>
  <c r="R926" i="25"/>
  <c r="R928" i="25" s="1"/>
  <c r="H926" i="25"/>
  <c r="H928" i="25" s="1"/>
  <c r="Z922" i="25"/>
  <c r="Y922" i="25"/>
  <c r="X922" i="25"/>
  <c r="P922" i="25"/>
  <c r="O922" i="25"/>
  <c r="N922" i="25"/>
  <c r="AA920" i="25"/>
  <c r="Z920" i="25"/>
  <c r="Y920" i="25"/>
  <c r="X920" i="25"/>
  <c r="W920" i="25"/>
  <c r="W921" i="25" s="1"/>
  <c r="V920" i="25"/>
  <c r="U920" i="25"/>
  <c r="T920" i="25"/>
  <c r="S920" i="25"/>
  <c r="R920" i="25"/>
  <c r="Q920" i="25"/>
  <c r="P920" i="25"/>
  <c r="O920" i="25"/>
  <c r="N920" i="25"/>
  <c r="M920" i="25"/>
  <c r="M921" i="25" s="1"/>
  <c r="L920" i="25"/>
  <c r="K920" i="25"/>
  <c r="J920" i="25"/>
  <c r="I920" i="25"/>
  <c r="H920" i="25"/>
  <c r="AA915" i="25"/>
  <c r="Z915" i="25"/>
  <c r="Y915" i="25"/>
  <c r="X915" i="25"/>
  <c r="W915" i="25"/>
  <c r="V915" i="25"/>
  <c r="U915" i="25"/>
  <c r="T915" i="25"/>
  <c r="S915" i="25"/>
  <c r="R915" i="25"/>
  <c r="Q915" i="25"/>
  <c r="P915" i="25"/>
  <c r="O915" i="25"/>
  <c r="N915" i="25"/>
  <c r="M915" i="25"/>
  <c r="L915" i="25"/>
  <c r="K915" i="25"/>
  <c r="J915" i="25"/>
  <c r="I915" i="25"/>
  <c r="H915" i="25"/>
  <c r="AA910" i="25"/>
  <c r="Z910" i="25"/>
  <c r="Y910" i="25"/>
  <c r="X910" i="25"/>
  <c r="W910" i="25"/>
  <c r="V910" i="25"/>
  <c r="U910" i="25"/>
  <c r="T910" i="25"/>
  <c r="S910" i="25"/>
  <c r="Q910" i="25"/>
  <c r="P910" i="25"/>
  <c r="O910" i="25"/>
  <c r="N910" i="25"/>
  <c r="M910" i="25"/>
  <c r="L910" i="25"/>
  <c r="J910" i="25"/>
  <c r="I910" i="25"/>
  <c r="R907" i="25"/>
  <c r="R910" i="25" s="1"/>
  <c r="AA905" i="25"/>
  <c r="AA921" i="25" s="1"/>
  <c r="Z905" i="25"/>
  <c r="Y905" i="25"/>
  <c r="X905" i="25"/>
  <c r="W905" i="25"/>
  <c r="V905" i="25"/>
  <c r="U905" i="25"/>
  <c r="T905" i="25"/>
  <c r="S905" i="25"/>
  <c r="Q905" i="25"/>
  <c r="Q921" i="25" s="1"/>
  <c r="P905" i="25"/>
  <c r="O905" i="25"/>
  <c r="N905" i="25"/>
  <c r="M905" i="25"/>
  <c r="L905" i="25"/>
  <c r="K905" i="25"/>
  <c r="J905" i="25"/>
  <c r="I905" i="25"/>
  <c r="R902" i="25"/>
  <c r="R905" i="25" s="1"/>
  <c r="H902" i="25"/>
  <c r="H905" i="25" s="1"/>
  <c r="AA900" i="25"/>
  <c r="Z900" i="25"/>
  <c r="Y900" i="25"/>
  <c r="X900" i="25"/>
  <c r="W900" i="25"/>
  <c r="V900" i="25"/>
  <c r="U900" i="25"/>
  <c r="U921" i="25" s="1"/>
  <c r="T900" i="25"/>
  <c r="T921" i="25" s="1"/>
  <c r="S900" i="25"/>
  <c r="S921" i="25" s="1"/>
  <c r="R900" i="25"/>
  <c r="Q900" i="25"/>
  <c r="P900" i="25"/>
  <c r="O900" i="25"/>
  <c r="N900" i="25"/>
  <c r="M900" i="25"/>
  <c r="L900" i="25"/>
  <c r="K900" i="25"/>
  <c r="K921" i="25" s="1"/>
  <c r="J900" i="25"/>
  <c r="J921" i="25" s="1"/>
  <c r="I900" i="25"/>
  <c r="H900" i="25"/>
  <c r="AA893" i="25"/>
  <c r="Z893" i="25"/>
  <c r="Y893" i="25"/>
  <c r="X893" i="25"/>
  <c r="W893" i="25"/>
  <c r="V893" i="25"/>
  <c r="U893" i="25"/>
  <c r="T893" i="25"/>
  <c r="S893" i="25"/>
  <c r="Q893" i="25"/>
  <c r="P893" i="25"/>
  <c r="O893" i="25"/>
  <c r="N893" i="25"/>
  <c r="M893" i="25"/>
  <c r="L893" i="25"/>
  <c r="K893" i="25"/>
  <c r="J893" i="25"/>
  <c r="I893" i="25"/>
  <c r="R890" i="25"/>
  <c r="R893" i="25" s="1"/>
  <c r="H890" i="25"/>
  <c r="H893" i="25" s="1"/>
  <c r="AA888" i="25"/>
  <c r="Z888" i="25"/>
  <c r="Y888" i="25"/>
  <c r="X888" i="25"/>
  <c r="W888" i="25"/>
  <c r="V888" i="25"/>
  <c r="U888" i="25"/>
  <c r="T888" i="25"/>
  <c r="S888" i="25"/>
  <c r="Q888" i="25"/>
  <c r="P888" i="25"/>
  <c r="O888" i="25"/>
  <c r="N888" i="25"/>
  <c r="M888" i="25"/>
  <c r="L888" i="25"/>
  <c r="K888" i="25"/>
  <c r="J888" i="25"/>
  <c r="I888" i="25"/>
  <c r="R885" i="25"/>
  <c r="R888" i="25" s="1"/>
  <c r="H885" i="25"/>
  <c r="H888" i="25" s="1"/>
  <c r="AA883" i="25"/>
  <c r="Z883" i="25"/>
  <c r="Y883" i="25"/>
  <c r="X883" i="25"/>
  <c r="W883" i="25"/>
  <c r="V883" i="25"/>
  <c r="U883" i="25"/>
  <c r="T883" i="25"/>
  <c r="S883" i="25"/>
  <c r="Q883" i="25"/>
  <c r="P883" i="25"/>
  <c r="O883" i="25"/>
  <c r="N883" i="25"/>
  <c r="M883" i="25"/>
  <c r="L883" i="25"/>
  <c r="K883" i="25"/>
  <c r="J883" i="25"/>
  <c r="I883" i="25"/>
  <c r="R880" i="25"/>
  <c r="R883" i="25" s="1"/>
  <c r="H880" i="25"/>
  <c r="H883" i="25" s="1"/>
  <c r="AA878" i="25"/>
  <c r="Z878" i="25"/>
  <c r="Y878" i="25"/>
  <c r="X878" i="25"/>
  <c r="W878" i="25"/>
  <c r="V878" i="25"/>
  <c r="U878" i="25"/>
  <c r="T878" i="25"/>
  <c r="S878" i="25"/>
  <c r="R878" i="25" s="1"/>
  <c r="Q878" i="25"/>
  <c r="P878" i="25"/>
  <c r="O878" i="25"/>
  <c r="N878" i="25"/>
  <c r="M878" i="25"/>
  <c r="L878" i="25"/>
  <c r="K878" i="25"/>
  <c r="J878" i="25"/>
  <c r="I878" i="25"/>
  <c r="H878" i="25" s="1"/>
  <c r="R875" i="25"/>
  <c r="H875" i="25"/>
  <c r="AA873" i="25"/>
  <c r="Z873" i="25"/>
  <c r="Y873" i="25"/>
  <c r="X873" i="25"/>
  <c r="W873" i="25"/>
  <c r="V873" i="25"/>
  <c r="U873" i="25"/>
  <c r="T873" i="25"/>
  <c r="R873" i="25" s="1"/>
  <c r="S873" i="25"/>
  <c r="Q873" i="25"/>
  <c r="P873" i="25"/>
  <c r="O873" i="25"/>
  <c r="N873" i="25"/>
  <c r="M873" i="25"/>
  <c r="L873" i="25"/>
  <c r="K873" i="25"/>
  <c r="J873" i="25"/>
  <c r="I873" i="25"/>
  <c r="R872" i="25"/>
  <c r="H872" i="25"/>
  <c r="R871" i="25"/>
  <c r="H871" i="25"/>
  <c r="R870" i="25"/>
  <c r="H870" i="25"/>
  <c r="AA868" i="25"/>
  <c r="Z868" i="25"/>
  <c r="Y868" i="25"/>
  <c r="X868" i="25"/>
  <c r="W868" i="25"/>
  <c r="V868" i="25"/>
  <c r="U868" i="25"/>
  <c r="T868" i="25"/>
  <c r="S868" i="25"/>
  <c r="Q868" i="25"/>
  <c r="P868" i="25"/>
  <c r="O868" i="25"/>
  <c r="N868" i="25"/>
  <c r="M868" i="25"/>
  <c r="L868" i="25"/>
  <c r="K868" i="25"/>
  <c r="J868" i="25"/>
  <c r="I868" i="25"/>
  <c r="R867" i="25"/>
  <c r="H867" i="25"/>
  <c r="R866" i="25"/>
  <c r="H866" i="25"/>
  <c r="R865" i="25"/>
  <c r="R868" i="25" s="1"/>
  <c r="H865" i="25"/>
  <c r="H868" i="25" s="1"/>
  <c r="AA863" i="25"/>
  <c r="AA894" i="25" s="1"/>
  <c r="Z863" i="25"/>
  <c r="Z894" i="25" s="1"/>
  <c r="Y863" i="25"/>
  <c r="Y894" i="25" s="1"/>
  <c r="X863" i="25"/>
  <c r="X894" i="25" s="1"/>
  <c r="W863" i="25"/>
  <c r="W894" i="25" s="1"/>
  <c r="V863" i="25"/>
  <c r="V894" i="25" s="1"/>
  <c r="U863" i="25"/>
  <c r="U894" i="25" s="1"/>
  <c r="T863" i="25"/>
  <c r="S863" i="25"/>
  <c r="Q863" i="25"/>
  <c r="Q894" i="25" s="1"/>
  <c r="P863" i="25"/>
  <c r="P894" i="25" s="1"/>
  <c r="O863" i="25"/>
  <c r="O894" i="25" s="1"/>
  <c r="N863" i="25"/>
  <c r="N894" i="25" s="1"/>
  <c r="M863" i="25"/>
  <c r="M894" i="25" s="1"/>
  <c r="L863" i="25"/>
  <c r="L894" i="25" s="1"/>
  <c r="K863" i="25"/>
  <c r="J863" i="25"/>
  <c r="I863" i="25"/>
  <c r="I894" i="25" s="1"/>
  <c r="R862" i="25"/>
  <c r="H862" i="25"/>
  <c r="R861" i="25"/>
  <c r="H861" i="25"/>
  <c r="R860" i="25"/>
  <c r="R863" i="25" s="1"/>
  <c r="H860" i="25"/>
  <c r="H863" i="25" s="1"/>
  <c r="AA856" i="25"/>
  <c r="Z856" i="25"/>
  <c r="Y856" i="25"/>
  <c r="X856" i="25"/>
  <c r="W856" i="25"/>
  <c r="V856" i="25"/>
  <c r="U856" i="25"/>
  <c r="T856" i="25"/>
  <c r="S856" i="25"/>
  <c r="Q856" i="25"/>
  <c r="P856" i="25"/>
  <c r="O856" i="25"/>
  <c r="N856" i="25"/>
  <c r="M856" i="25"/>
  <c r="L856" i="25"/>
  <c r="K856" i="25"/>
  <c r="J856" i="25"/>
  <c r="I856" i="25"/>
  <c r="R853" i="25"/>
  <c r="R856" i="25" s="1"/>
  <c r="H853" i="25"/>
  <c r="H856" i="25" s="1"/>
  <c r="AA851" i="25"/>
  <c r="Z851" i="25"/>
  <c r="Y851" i="25"/>
  <c r="X851" i="25"/>
  <c r="W851" i="25"/>
  <c r="V851" i="25"/>
  <c r="U851" i="25"/>
  <c r="T851" i="25"/>
  <c r="S851" i="25"/>
  <c r="Q851" i="25"/>
  <c r="P851" i="25"/>
  <c r="O851" i="25"/>
  <c r="N851" i="25"/>
  <c r="M851" i="25"/>
  <c r="L851" i="25"/>
  <c r="K851" i="25"/>
  <c r="J851" i="25"/>
  <c r="I851" i="25"/>
  <c r="R848" i="25"/>
  <c r="R851" i="25" s="1"/>
  <c r="H848" i="25"/>
  <c r="H851" i="25" s="1"/>
  <c r="AA846" i="25"/>
  <c r="Z846" i="25"/>
  <c r="Y846" i="25"/>
  <c r="X846" i="25"/>
  <c r="W846" i="25"/>
  <c r="V846" i="25"/>
  <c r="U846" i="25"/>
  <c r="T846" i="25"/>
  <c r="S846" i="25"/>
  <c r="Q846" i="25"/>
  <c r="P846" i="25"/>
  <c r="O846" i="25"/>
  <c r="N846" i="25"/>
  <c r="M846" i="25"/>
  <c r="L846" i="25"/>
  <c r="K846" i="25"/>
  <c r="J846" i="25"/>
  <c r="I846" i="25"/>
  <c r="R845" i="25"/>
  <c r="H845" i="25"/>
  <c r="R844" i="25"/>
  <c r="H844" i="25"/>
  <c r="R843" i="25"/>
  <c r="R846" i="25" s="1"/>
  <c r="H843" i="25"/>
  <c r="H846" i="25" s="1"/>
  <c r="AA841" i="25"/>
  <c r="Z841" i="25"/>
  <c r="Y841" i="25"/>
  <c r="X841" i="25"/>
  <c r="W841" i="25"/>
  <c r="V841" i="25"/>
  <c r="U841" i="25"/>
  <c r="T841" i="25"/>
  <c r="S841" i="25"/>
  <c r="Q841" i="25"/>
  <c r="P841" i="25"/>
  <c r="O841" i="25"/>
  <c r="N841" i="25"/>
  <c r="M841" i="25"/>
  <c r="L841" i="25"/>
  <c r="K841" i="25"/>
  <c r="J841" i="25"/>
  <c r="I841" i="25"/>
  <c r="R840" i="25"/>
  <c r="H840" i="25"/>
  <c r="R839" i="25"/>
  <c r="H839" i="25"/>
  <c r="R838" i="25"/>
  <c r="R841" i="25" s="1"/>
  <c r="H838" i="25"/>
  <c r="H841" i="25" s="1"/>
  <c r="AA836" i="25"/>
  <c r="AA857" i="25" s="1"/>
  <c r="Z836" i="25"/>
  <c r="Z857" i="25" s="1"/>
  <c r="Y836" i="25"/>
  <c r="Y857" i="25" s="1"/>
  <c r="X836" i="25"/>
  <c r="X857" i="25" s="1"/>
  <c r="W836" i="25"/>
  <c r="W857" i="25" s="1"/>
  <c r="V836" i="25"/>
  <c r="V857" i="25" s="1"/>
  <c r="U836" i="25"/>
  <c r="U857" i="25" s="1"/>
  <c r="T836" i="25"/>
  <c r="T857" i="25" s="1"/>
  <c r="S836" i="25"/>
  <c r="S857" i="25" s="1"/>
  <c r="Q836" i="25"/>
  <c r="Q857" i="25" s="1"/>
  <c r="P836" i="25"/>
  <c r="P857" i="25" s="1"/>
  <c r="O836" i="25"/>
  <c r="O857" i="25" s="1"/>
  <c r="N836" i="25"/>
  <c r="N857" i="25" s="1"/>
  <c r="M836" i="25"/>
  <c r="M857" i="25" s="1"/>
  <c r="L836" i="25"/>
  <c r="L857" i="25" s="1"/>
  <c r="K836" i="25"/>
  <c r="K857" i="25" s="1"/>
  <c r="J836" i="25"/>
  <c r="J857" i="25" s="1"/>
  <c r="I836" i="25"/>
  <c r="I857" i="25" s="1"/>
  <c r="R835" i="25"/>
  <c r="R836" i="25" s="1"/>
  <c r="R857" i="25" s="1"/>
  <c r="H835" i="25"/>
  <c r="H834" i="25"/>
  <c r="H833" i="25"/>
  <c r="AA829" i="25"/>
  <c r="Z829" i="25"/>
  <c r="Y829" i="25"/>
  <c r="X829" i="25"/>
  <c r="W829" i="25"/>
  <c r="V829" i="25"/>
  <c r="U829" i="25"/>
  <c r="T829" i="25"/>
  <c r="S829" i="25"/>
  <c r="R829" i="25"/>
  <c r="Q829" i="25"/>
  <c r="P829" i="25"/>
  <c r="O829" i="25"/>
  <c r="N829" i="25"/>
  <c r="M829" i="25"/>
  <c r="L829" i="25"/>
  <c r="K829" i="25"/>
  <c r="J829" i="25"/>
  <c r="I829" i="25"/>
  <c r="H826" i="25"/>
  <c r="H829" i="25" s="1"/>
  <c r="AA824" i="25"/>
  <c r="Z824" i="25"/>
  <c r="Y824" i="25"/>
  <c r="X824" i="25"/>
  <c r="W824" i="25"/>
  <c r="V824" i="25"/>
  <c r="U824" i="25"/>
  <c r="T824" i="25"/>
  <c r="S824" i="25"/>
  <c r="Q824" i="25"/>
  <c r="P824" i="25"/>
  <c r="O824" i="25"/>
  <c r="N824" i="25"/>
  <c r="M824" i="25"/>
  <c r="L824" i="25"/>
  <c r="K824" i="25"/>
  <c r="J824" i="25"/>
  <c r="I824" i="25"/>
  <c r="R823" i="25"/>
  <c r="R824" i="25" s="1"/>
  <c r="H823" i="25"/>
  <c r="H822" i="25"/>
  <c r="H821" i="25"/>
  <c r="AA819" i="25"/>
  <c r="Z819" i="25"/>
  <c r="Y819" i="25"/>
  <c r="X819" i="25"/>
  <c r="X830" i="25" s="1"/>
  <c r="X984" i="25" s="1"/>
  <c r="X985" i="25" s="1"/>
  <c r="W819" i="25"/>
  <c r="V819" i="25"/>
  <c r="U819" i="25"/>
  <c r="T819" i="25"/>
  <c r="T830" i="25" s="1"/>
  <c r="S819" i="25"/>
  <c r="Q819" i="25"/>
  <c r="P819" i="25"/>
  <c r="O819" i="25"/>
  <c r="N819" i="25"/>
  <c r="M819" i="25"/>
  <c r="L819" i="25"/>
  <c r="K819" i="25"/>
  <c r="J819" i="25"/>
  <c r="I819" i="25"/>
  <c r="R818" i="25"/>
  <c r="H818" i="25"/>
  <c r="R817" i="25"/>
  <c r="H817" i="25"/>
  <c r="R816" i="25"/>
  <c r="H816" i="25"/>
  <c r="H819" i="25" s="1"/>
  <c r="L830" i="25" l="1"/>
  <c r="P830" i="25"/>
  <c r="V830" i="25"/>
  <c r="Z830" i="25"/>
  <c r="O954" i="25"/>
  <c r="O962" i="25" s="1"/>
  <c r="K962" i="25"/>
  <c r="S983" i="25"/>
  <c r="S984" i="25" s="1"/>
  <c r="R819" i="25"/>
  <c r="R830" i="25" s="1"/>
  <c r="J830" i="25"/>
  <c r="N830" i="25"/>
  <c r="N984" i="25" s="1"/>
  <c r="N985" i="25" s="1"/>
  <c r="H873" i="25"/>
  <c r="AA962" i="25"/>
  <c r="R983" i="25"/>
  <c r="R984" i="25" s="1"/>
  <c r="K830" i="25"/>
  <c r="O830" i="25"/>
  <c r="S830" i="25"/>
  <c r="W830" i="25"/>
  <c r="AA830" i="25"/>
  <c r="AA922" i="25" s="1"/>
  <c r="AA985" i="25" s="1"/>
  <c r="H836" i="25"/>
  <c r="H921" i="25"/>
  <c r="I962" i="25"/>
  <c r="Y954" i="25"/>
  <c r="Y962" i="25" s="1"/>
  <c r="Y985" i="25" s="1"/>
  <c r="Q962" i="25"/>
  <c r="H824" i="25"/>
  <c r="H830" i="25" s="1"/>
  <c r="I830" i="25"/>
  <c r="M830" i="25"/>
  <c r="M984" i="25" s="1"/>
  <c r="Q830" i="25"/>
  <c r="U830" i="25"/>
  <c r="U922" i="25" s="1"/>
  <c r="U985" i="25" s="1"/>
  <c r="Y830" i="25"/>
  <c r="J894" i="25"/>
  <c r="S894" i="25"/>
  <c r="I921" i="25"/>
  <c r="I922" i="25" s="1"/>
  <c r="R921" i="25"/>
  <c r="O985" i="25"/>
  <c r="H894" i="25"/>
  <c r="K894" i="25"/>
  <c r="T894" i="25"/>
  <c r="T922" i="25" s="1"/>
  <c r="T985" i="25" s="1"/>
  <c r="S954" i="25"/>
  <c r="S962" i="25" s="1"/>
  <c r="H954" i="25"/>
  <c r="H962" i="25" s="1"/>
  <c r="H983" i="25"/>
  <c r="H984" i="25" s="1"/>
  <c r="I983" i="25"/>
  <c r="I984" i="25" s="1"/>
  <c r="R894" i="25"/>
  <c r="R922" i="25" s="1"/>
  <c r="L922" i="25"/>
  <c r="K922" i="25"/>
  <c r="K985" i="25" s="1"/>
  <c r="Q922" i="25"/>
  <c r="Q985" i="25" s="1"/>
  <c r="R954" i="25"/>
  <c r="R962" i="25" s="1"/>
  <c r="W984" i="25"/>
  <c r="H857" i="25"/>
  <c r="V922" i="25"/>
  <c r="J922" i="25"/>
  <c r="J985" i="25" s="1"/>
  <c r="L985" i="25"/>
  <c r="V985" i="25"/>
  <c r="M922" i="25"/>
  <c r="M985" i="25" s="1"/>
  <c r="W922" i="25"/>
  <c r="S922" i="25" l="1"/>
  <c r="S985" i="25" s="1"/>
  <c r="I985" i="25"/>
  <c r="H922" i="25"/>
  <c r="H985" i="25" s="1"/>
  <c r="R985" i="25"/>
  <c r="W985" i="25"/>
  <c r="AA610" i="25" l="1"/>
  <c r="Z610" i="25"/>
  <c r="Y610" i="25"/>
  <c r="X610" i="25"/>
  <c r="W610" i="25"/>
  <c r="V610" i="25"/>
  <c r="T610" i="25"/>
  <c r="S610" i="25"/>
  <c r="Q610" i="25"/>
  <c r="P610" i="25"/>
  <c r="O610" i="25"/>
  <c r="N610" i="25"/>
  <c r="M610" i="25"/>
  <c r="L610" i="25"/>
  <c r="J610" i="25"/>
  <c r="I610" i="25"/>
  <c r="R609" i="25"/>
  <c r="H609" i="25"/>
  <c r="R608" i="25"/>
  <c r="H608" i="25"/>
  <c r="R607" i="25"/>
  <c r="H607" i="25"/>
  <c r="R606" i="25"/>
  <c r="H606" i="25"/>
  <c r="H610" i="25" s="1"/>
  <c r="AA604" i="25"/>
  <c r="Z604" i="25"/>
  <c r="Y604" i="25"/>
  <c r="X604" i="25"/>
  <c r="W604" i="25"/>
  <c r="V604" i="25"/>
  <c r="T604" i="25"/>
  <c r="S604" i="25"/>
  <c r="Q604" i="25"/>
  <c r="P604" i="25"/>
  <c r="O604" i="25"/>
  <c r="N604" i="25"/>
  <c r="M604" i="25"/>
  <c r="L604" i="25"/>
  <c r="J604" i="25"/>
  <c r="I604" i="25"/>
  <c r="R603" i="25"/>
  <c r="H603" i="25"/>
  <c r="R602" i="25"/>
  <c r="H602" i="25"/>
  <c r="R601" i="25"/>
  <c r="R604" i="25" s="1"/>
  <c r="H601" i="25"/>
  <c r="AA599" i="25"/>
  <c r="Z599" i="25"/>
  <c r="Y599" i="25"/>
  <c r="X599" i="25"/>
  <c r="W599" i="25"/>
  <c r="V599" i="25"/>
  <c r="T599" i="25"/>
  <c r="S599" i="25"/>
  <c r="Q599" i="25"/>
  <c r="P599" i="25"/>
  <c r="O599" i="25"/>
  <c r="N599" i="25"/>
  <c r="M599" i="25"/>
  <c r="L599" i="25"/>
  <c r="J599" i="25"/>
  <c r="I599" i="25"/>
  <c r="R598" i="25"/>
  <c r="H598" i="25"/>
  <c r="R597" i="25"/>
  <c r="H597" i="25"/>
  <c r="R596" i="25"/>
  <c r="H596" i="25"/>
  <c r="H599" i="25" s="1"/>
  <c r="AA590" i="25"/>
  <c r="Z590" i="25"/>
  <c r="Y590" i="25"/>
  <c r="X590" i="25"/>
  <c r="W590" i="25"/>
  <c r="V590" i="25"/>
  <c r="T590" i="25"/>
  <c r="S590" i="25"/>
  <c r="Q590" i="25"/>
  <c r="P590" i="25"/>
  <c r="O590" i="25"/>
  <c r="N590" i="25"/>
  <c r="M590" i="25"/>
  <c r="L590" i="25"/>
  <c r="J590" i="25"/>
  <c r="I590" i="25"/>
  <c r="R589" i="25"/>
  <c r="R590" i="25" s="1"/>
  <c r="H589" i="25"/>
  <c r="H590" i="25" s="1"/>
  <c r="AA587" i="25"/>
  <c r="Z587" i="25"/>
  <c r="Z591" i="25" s="1"/>
  <c r="Y587" i="25"/>
  <c r="X587" i="25"/>
  <c r="W587" i="25"/>
  <c r="V587" i="25"/>
  <c r="V591" i="25" s="1"/>
  <c r="T587" i="25"/>
  <c r="S587" i="25"/>
  <c r="Q587" i="25"/>
  <c r="Q591" i="25" s="1"/>
  <c r="P587" i="25"/>
  <c r="P591" i="25" s="1"/>
  <c r="O587" i="25"/>
  <c r="N587" i="25"/>
  <c r="M587" i="25"/>
  <c r="M591" i="25" s="1"/>
  <c r="L587" i="25"/>
  <c r="L591" i="25" s="1"/>
  <c r="J587" i="25"/>
  <c r="I587" i="25"/>
  <c r="R586" i="25"/>
  <c r="R587" i="25" s="1"/>
  <c r="H586" i="25"/>
  <c r="H587" i="25" s="1"/>
  <c r="H591" i="25" s="1"/>
  <c r="AA582" i="25"/>
  <c r="Z582" i="25"/>
  <c r="Y582" i="25"/>
  <c r="X582" i="25"/>
  <c r="W582" i="25"/>
  <c r="V582" i="25"/>
  <c r="T582" i="25"/>
  <c r="S582" i="25"/>
  <c r="Q582" i="25"/>
  <c r="P582" i="25"/>
  <c r="O582" i="25"/>
  <c r="N582" i="25"/>
  <c r="M582" i="25"/>
  <c r="L582" i="25"/>
  <c r="J582" i="25"/>
  <c r="I582" i="25"/>
  <c r="R581" i="25"/>
  <c r="H581" i="25"/>
  <c r="R580" i="25"/>
  <c r="H580" i="25"/>
  <c r="H582" i="25" s="1"/>
  <c r="AA578" i="25"/>
  <c r="Z578" i="25"/>
  <c r="Y578" i="25"/>
  <c r="X578" i="25"/>
  <c r="W578" i="25"/>
  <c r="V578" i="25"/>
  <c r="T578" i="25"/>
  <c r="S578" i="25"/>
  <c r="Q578" i="25"/>
  <c r="P578" i="25"/>
  <c r="O578" i="25"/>
  <c r="N578" i="25"/>
  <c r="M578" i="25"/>
  <c r="L578" i="25"/>
  <c r="J578" i="25"/>
  <c r="I578" i="25"/>
  <c r="R577" i="25"/>
  <c r="R578" i="25" s="1"/>
  <c r="H577" i="25"/>
  <c r="H578" i="25" s="1"/>
  <c r="AA575" i="25"/>
  <c r="Z575" i="25"/>
  <c r="Y575" i="25"/>
  <c r="X575" i="25"/>
  <c r="W575" i="25"/>
  <c r="V575" i="25"/>
  <c r="T575" i="25"/>
  <c r="S575" i="25"/>
  <c r="Q575" i="25"/>
  <c r="P575" i="25"/>
  <c r="O575" i="25"/>
  <c r="N575" i="25"/>
  <c r="M575" i="25"/>
  <c r="L575" i="25"/>
  <c r="J575" i="25"/>
  <c r="I575" i="25"/>
  <c r="R574" i="25"/>
  <c r="H574" i="25"/>
  <c r="R573" i="25"/>
  <c r="H573" i="25"/>
  <c r="AA571" i="25"/>
  <c r="Z571" i="25"/>
  <c r="Y571" i="25"/>
  <c r="X571" i="25"/>
  <c r="W571" i="25"/>
  <c r="V571" i="25"/>
  <c r="T571" i="25"/>
  <c r="S571" i="25"/>
  <c r="Q571" i="25"/>
  <c r="P571" i="25"/>
  <c r="O571" i="25"/>
  <c r="N571" i="25"/>
  <c r="M571" i="25"/>
  <c r="L571" i="25"/>
  <c r="J571" i="25"/>
  <c r="I571" i="25"/>
  <c r="R570" i="25"/>
  <c r="H570" i="25"/>
  <c r="R569" i="25"/>
  <c r="H569" i="25"/>
  <c r="AA563" i="25"/>
  <c r="Z563" i="25"/>
  <c r="Y563" i="25"/>
  <c r="X563" i="25"/>
  <c r="W563" i="25"/>
  <c r="V563" i="25"/>
  <c r="T563" i="25"/>
  <c r="S563" i="25"/>
  <c r="Q563" i="25"/>
  <c r="P563" i="25"/>
  <c r="O563" i="25"/>
  <c r="N563" i="25"/>
  <c r="M563" i="25"/>
  <c r="L563" i="25"/>
  <c r="J563" i="25"/>
  <c r="I563" i="25"/>
  <c r="R562" i="25"/>
  <c r="H562" i="25"/>
  <c r="R561" i="25"/>
  <c r="H561" i="25"/>
  <c r="R560" i="25"/>
  <c r="H560" i="25"/>
  <c r="H563" i="25" s="1"/>
  <c r="AA558" i="25"/>
  <c r="Z558" i="25"/>
  <c r="Y558" i="25"/>
  <c r="X558" i="25"/>
  <c r="X564" i="25" s="1"/>
  <c r="W558" i="25"/>
  <c r="V558" i="25"/>
  <c r="T558" i="25"/>
  <c r="S558" i="25"/>
  <c r="S564" i="25" s="1"/>
  <c r="Q558" i="25"/>
  <c r="P558" i="25"/>
  <c r="O558" i="25"/>
  <c r="N558" i="25"/>
  <c r="N564" i="25" s="1"/>
  <c r="M558" i="25"/>
  <c r="L558" i="25"/>
  <c r="J558" i="25"/>
  <c r="I558" i="25"/>
  <c r="I564" i="25" s="1"/>
  <c r="R557" i="25"/>
  <c r="H557" i="25"/>
  <c r="R556" i="25"/>
  <c r="H556" i="25"/>
  <c r="H558" i="25" s="1"/>
  <c r="H564" i="25" s="1"/>
  <c r="AA552" i="25"/>
  <c r="Z552" i="25"/>
  <c r="Y552" i="25"/>
  <c r="X552" i="25"/>
  <c r="W552" i="25"/>
  <c r="V552" i="25"/>
  <c r="T552" i="25"/>
  <c r="S552" i="25"/>
  <c r="Q552" i="25"/>
  <c r="P552" i="25"/>
  <c r="O552" i="25"/>
  <c r="N552" i="25"/>
  <c r="M552" i="25"/>
  <c r="L552" i="25"/>
  <c r="J552" i="25"/>
  <c r="I552" i="25"/>
  <c r="R551" i="25"/>
  <c r="R552" i="25" s="1"/>
  <c r="H551" i="25"/>
  <c r="H552" i="25" s="1"/>
  <c r="AA549" i="25"/>
  <c r="Z549" i="25"/>
  <c r="Y549" i="25"/>
  <c r="X549" i="25"/>
  <c r="W549" i="25"/>
  <c r="V549" i="25"/>
  <c r="T549" i="25"/>
  <c r="T553" i="25" s="1"/>
  <c r="S549" i="25"/>
  <c r="Q549" i="25"/>
  <c r="Q553" i="25" s="1"/>
  <c r="P549" i="25"/>
  <c r="O549" i="25"/>
  <c r="O553" i="25" s="1"/>
  <c r="N549" i="25"/>
  <c r="M549" i="25"/>
  <c r="M553" i="25" s="1"/>
  <c r="L549" i="25"/>
  <c r="J549" i="25"/>
  <c r="J553" i="25" s="1"/>
  <c r="I549" i="25"/>
  <c r="R548" i="25"/>
  <c r="H548" i="25"/>
  <c r="R547" i="25"/>
  <c r="H547" i="25"/>
  <c r="R546" i="25"/>
  <c r="H546" i="25"/>
  <c r="S583" i="25" l="1"/>
  <c r="X583" i="25"/>
  <c r="S611" i="25"/>
  <c r="S612" i="25" s="1"/>
  <c r="X611" i="25"/>
  <c r="X612" i="25" s="1"/>
  <c r="Z564" i="25"/>
  <c r="Y553" i="25"/>
  <c r="H549" i="25"/>
  <c r="H553" i="25" s="1"/>
  <c r="H565" i="25" s="1"/>
  <c r="L553" i="25"/>
  <c r="P553" i="25"/>
  <c r="V553" i="25"/>
  <c r="Z553" i="25"/>
  <c r="Z565" i="25" s="1"/>
  <c r="M564" i="25"/>
  <c r="M565" i="25" s="1"/>
  <c r="Q564" i="25"/>
  <c r="Q565" i="25" s="1"/>
  <c r="W564" i="25"/>
  <c r="AA564" i="25"/>
  <c r="R571" i="25"/>
  <c r="R575" i="25"/>
  <c r="J591" i="25"/>
  <c r="O591" i="25"/>
  <c r="T591" i="25"/>
  <c r="Y591" i="25"/>
  <c r="V564" i="25"/>
  <c r="N583" i="25"/>
  <c r="N611" i="25"/>
  <c r="N612" i="25" s="1"/>
  <c r="R549" i="25"/>
  <c r="R553" i="25" s="1"/>
  <c r="W553" i="25"/>
  <c r="W565" i="25" s="1"/>
  <c r="AA553" i="25"/>
  <c r="AA565" i="25" s="1"/>
  <c r="R558" i="25"/>
  <c r="J564" i="25"/>
  <c r="O564" i="25"/>
  <c r="T564" i="25"/>
  <c r="T565" i="25" s="1"/>
  <c r="Y564" i="25"/>
  <c r="R563" i="25"/>
  <c r="J583" i="25"/>
  <c r="O583" i="25"/>
  <c r="O592" i="25" s="1"/>
  <c r="R582" i="25"/>
  <c r="T583" i="25"/>
  <c r="Y583" i="25"/>
  <c r="R591" i="25"/>
  <c r="W591" i="25"/>
  <c r="AA591" i="25"/>
  <c r="R599" i="25"/>
  <c r="J611" i="25"/>
  <c r="J612" i="25" s="1"/>
  <c r="O611" i="25"/>
  <c r="O612" i="25" s="1"/>
  <c r="R610" i="25"/>
  <c r="T611" i="25"/>
  <c r="T612" i="25" s="1"/>
  <c r="Y611" i="25"/>
  <c r="Y612" i="25" s="1"/>
  <c r="I583" i="25"/>
  <c r="I611" i="25"/>
  <c r="I612" i="25" s="1"/>
  <c r="I553" i="25"/>
  <c r="I565" i="25" s="1"/>
  <c r="N553" i="25"/>
  <c r="S553" i="25"/>
  <c r="S565" i="25" s="1"/>
  <c r="X553" i="25"/>
  <c r="X565" i="25" s="1"/>
  <c r="L564" i="25"/>
  <c r="L565" i="25" s="1"/>
  <c r="P564" i="25"/>
  <c r="H571" i="25"/>
  <c r="H575" i="25"/>
  <c r="L583" i="25"/>
  <c r="L592" i="25" s="1"/>
  <c r="P583" i="25"/>
  <c r="P592" i="25" s="1"/>
  <c r="V583" i="25"/>
  <c r="Z583" i="25"/>
  <c r="Z592" i="25" s="1"/>
  <c r="I591" i="25"/>
  <c r="I592" i="25" s="1"/>
  <c r="N591" i="25"/>
  <c r="S591" i="25"/>
  <c r="S592" i="25" s="1"/>
  <c r="S613" i="25" s="1"/>
  <c r="X591" i="25"/>
  <c r="H604" i="25"/>
  <c r="H611" i="25" s="1"/>
  <c r="H612" i="25" s="1"/>
  <c r="L611" i="25"/>
  <c r="L612" i="25" s="1"/>
  <c r="P611" i="25"/>
  <c r="P612" i="25" s="1"/>
  <c r="V611" i="25"/>
  <c r="V612" i="25" s="1"/>
  <c r="Z611" i="25"/>
  <c r="Z612" i="25" s="1"/>
  <c r="J565" i="25"/>
  <c r="O565" i="25"/>
  <c r="Y565" i="25"/>
  <c r="M583" i="25"/>
  <c r="M592" i="25" s="1"/>
  <c r="Q583" i="25"/>
  <c r="Q592" i="25" s="1"/>
  <c r="W583" i="25"/>
  <c r="W592" i="25" s="1"/>
  <c r="AA583" i="25"/>
  <c r="M611" i="25"/>
  <c r="M612" i="25" s="1"/>
  <c r="Q611" i="25"/>
  <c r="Q612" i="25" s="1"/>
  <c r="W611" i="25"/>
  <c r="W612" i="25" s="1"/>
  <c r="AA611" i="25"/>
  <c r="AA612" i="25" s="1"/>
  <c r="AA592" i="25"/>
  <c r="R611" i="25"/>
  <c r="R612" i="25" s="1"/>
  <c r="N565" i="25"/>
  <c r="N613" i="25" s="1"/>
  <c r="N592" i="25"/>
  <c r="X592" i="25"/>
  <c r="V592" i="25"/>
  <c r="J592" i="25"/>
  <c r="T592" i="25" l="1"/>
  <c r="Z613" i="25"/>
  <c r="W613" i="25"/>
  <c r="M613" i="25"/>
  <c r="Y592" i="25"/>
  <c r="Y613" i="25" s="1"/>
  <c r="R583" i="25"/>
  <c r="Q613" i="25"/>
  <c r="H583" i="25"/>
  <c r="H592" i="25" s="1"/>
  <c r="H613" i="25" s="1"/>
  <c r="O613" i="25"/>
  <c r="P565" i="25"/>
  <c r="P613" i="25" s="1"/>
  <c r="X613" i="25"/>
  <c r="I613" i="25"/>
  <c r="AA613" i="25"/>
  <c r="V565" i="25"/>
  <c r="V613" i="25" s="1"/>
  <c r="L613" i="25"/>
  <c r="T613" i="25"/>
  <c r="R592" i="25"/>
  <c r="J613" i="25"/>
  <c r="R564" i="25"/>
  <c r="R565" i="25" s="1"/>
  <c r="R613" i="25" s="1"/>
  <c r="AA82" i="25" l="1"/>
  <c r="Z82" i="25"/>
  <c r="Y82" i="25"/>
  <c r="X82" i="25"/>
  <c r="W82" i="25"/>
  <c r="V82" i="25"/>
  <c r="T82" i="25"/>
  <c r="S82" i="25"/>
  <c r="Q82" i="25"/>
  <c r="P82" i="25"/>
  <c r="O82" i="25"/>
  <c r="N82" i="25"/>
  <c r="M82" i="25"/>
  <c r="L82" i="25"/>
  <c r="J82" i="25"/>
  <c r="I82" i="25"/>
  <c r="R81" i="25"/>
  <c r="H81" i="25"/>
  <c r="R80" i="25"/>
  <c r="R82" i="25" s="1"/>
  <c r="H80" i="25"/>
  <c r="H82" i="25" s="1"/>
  <c r="AA78" i="25"/>
  <c r="Z78" i="25"/>
  <c r="Y78" i="25"/>
  <c r="X78" i="25"/>
  <c r="W78" i="25"/>
  <c r="V78" i="25"/>
  <c r="T78" i="25"/>
  <c r="S78" i="25"/>
  <c r="Q78" i="25"/>
  <c r="P78" i="25"/>
  <c r="O78" i="25"/>
  <c r="N78" i="25"/>
  <c r="M78" i="25"/>
  <c r="L78" i="25"/>
  <c r="J78" i="25"/>
  <c r="I78" i="25"/>
  <c r="R77" i="25"/>
  <c r="R78" i="25" s="1"/>
  <c r="H77" i="25"/>
  <c r="H78" i="25" s="1"/>
  <c r="AA75" i="25"/>
  <c r="AA83" i="25" s="1"/>
  <c r="AA84" i="25" s="1"/>
  <c r="Z75" i="25"/>
  <c r="Z83" i="25" s="1"/>
  <c r="Z84" i="25" s="1"/>
  <c r="Y75" i="25"/>
  <c r="Y83" i="25" s="1"/>
  <c r="Y84" i="25" s="1"/>
  <c r="X75" i="25"/>
  <c r="W75" i="25"/>
  <c r="W83" i="25" s="1"/>
  <c r="W84" i="25" s="1"/>
  <c r="V75" i="25"/>
  <c r="V83" i="25" s="1"/>
  <c r="V84" i="25" s="1"/>
  <c r="T75" i="25"/>
  <c r="T83" i="25" s="1"/>
  <c r="T84" i="25" s="1"/>
  <c r="S75" i="25"/>
  <c r="Q75" i="25"/>
  <c r="Q83" i="25" s="1"/>
  <c r="Q84" i="25" s="1"/>
  <c r="P75" i="25"/>
  <c r="P83" i="25" s="1"/>
  <c r="P84" i="25" s="1"/>
  <c r="O75" i="25"/>
  <c r="O83" i="25" s="1"/>
  <c r="O84" i="25" s="1"/>
  <c r="N75" i="25"/>
  <c r="M75" i="25"/>
  <c r="M83" i="25" s="1"/>
  <c r="M84" i="25" s="1"/>
  <c r="L75" i="25"/>
  <c r="L83" i="25" s="1"/>
  <c r="L84" i="25" s="1"/>
  <c r="J75" i="25"/>
  <c r="J83" i="25" s="1"/>
  <c r="J84" i="25" s="1"/>
  <c r="I75" i="25"/>
  <c r="R74" i="25"/>
  <c r="R75" i="25" s="1"/>
  <c r="R83" i="25" s="1"/>
  <c r="R84" i="25" s="1"/>
  <c r="H74" i="25"/>
  <c r="H75" i="25" s="1"/>
  <c r="H83" i="25" s="1"/>
  <c r="H84" i="25" s="1"/>
  <c r="AA68" i="25"/>
  <c r="Z68" i="25"/>
  <c r="Y68" i="25"/>
  <c r="X68" i="25"/>
  <c r="W68" i="25"/>
  <c r="V68" i="25"/>
  <c r="T68" i="25"/>
  <c r="S68" i="25"/>
  <c r="Q68" i="25"/>
  <c r="P68" i="25"/>
  <c r="O68" i="25"/>
  <c r="N68" i="25"/>
  <c r="M68" i="25"/>
  <c r="L68" i="25"/>
  <c r="J68" i="25"/>
  <c r="I68" i="25"/>
  <c r="R67" i="25"/>
  <c r="R68" i="25" s="1"/>
  <c r="H67" i="25"/>
  <c r="H68" i="25" s="1"/>
  <c r="AA65" i="25"/>
  <c r="Z65" i="25"/>
  <c r="Y65" i="25"/>
  <c r="X65" i="25"/>
  <c r="W65" i="25"/>
  <c r="V65" i="25"/>
  <c r="T65" i="25"/>
  <c r="S65" i="25"/>
  <c r="Q65" i="25"/>
  <c r="P65" i="25"/>
  <c r="O65" i="25"/>
  <c r="N65" i="25"/>
  <c r="M65" i="25"/>
  <c r="L65" i="25"/>
  <c r="J65" i="25"/>
  <c r="I65" i="25"/>
  <c r="R64" i="25"/>
  <c r="H64" i="25"/>
  <c r="R63" i="25"/>
  <c r="R65" i="25" s="1"/>
  <c r="H63" i="25"/>
  <c r="AA61" i="25"/>
  <c r="Z61" i="25"/>
  <c r="Y61" i="25"/>
  <c r="X61" i="25"/>
  <c r="W61" i="25"/>
  <c r="V61" i="25"/>
  <c r="T61" i="25"/>
  <c r="S61" i="25"/>
  <c r="Q61" i="25"/>
  <c r="P61" i="25"/>
  <c r="O61" i="25"/>
  <c r="N61" i="25"/>
  <c r="M61" i="25"/>
  <c r="L61" i="25"/>
  <c r="J61" i="25"/>
  <c r="I61" i="25"/>
  <c r="R60" i="25"/>
  <c r="H60" i="25"/>
  <c r="R59" i="25"/>
  <c r="H59" i="25"/>
  <c r="R58" i="25"/>
  <c r="H58" i="25"/>
  <c r="R57" i="25"/>
  <c r="R61" i="25" s="1"/>
  <c r="H57" i="25"/>
  <c r="AA55" i="25"/>
  <c r="Z55" i="25"/>
  <c r="Y55" i="25"/>
  <c r="X55" i="25"/>
  <c r="W55" i="25"/>
  <c r="V55" i="25"/>
  <c r="T55" i="25"/>
  <c r="S55" i="25"/>
  <c r="Q55" i="25"/>
  <c r="P55" i="25"/>
  <c r="O55" i="25"/>
  <c r="N55" i="25"/>
  <c r="M55" i="25"/>
  <c r="L55" i="25"/>
  <c r="J55" i="25"/>
  <c r="I55" i="25"/>
  <c r="R54" i="25"/>
  <c r="R55" i="25" s="1"/>
  <c r="H54" i="25"/>
  <c r="H55" i="25" s="1"/>
  <c r="AA52" i="25"/>
  <c r="Z52" i="25"/>
  <c r="Y52" i="25"/>
  <c r="X52" i="25"/>
  <c r="W52" i="25"/>
  <c r="V52" i="25"/>
  <c r="T52" i="25"/>
  <c r="S52" i="25"/>
  <c r="Q52" i="25"/>
  <c r="P52" i="25"/>
  <c r="O52" i="25"/>
  <c r="N52" i="25"/>
  <c r="M52" i="25"/>
  <c r="L52" i="25"/>
  <c r="J52" i="25"/>
  <c r="I52" i="25"/>
  <c r="R51" i="25"/>
  <c r="R52" i="25" s="1"/>
  <c r="H51" i="25"/>
  <c r="H52" i="25" s="1"/>
  <c r="AA49" i="25"/>
  <c r="Z49" i="25"/>
  <c r="Y49" i="25"/>
  <c r="X49" i="25"/>
  <c r="W49" i="25"/>
  <c r="V49" i="25"/>
  <c r="T49" i="25"/>
  <c r="S49" i="25"/>
  <c r="Q49" i="25"/>
  <c r="P49" i="25"/>
  <c r="O49" i="25"/>
  <c r="N49" i="25"/>
  <c r="M49" i="25"/>
  <c r="L49" i="25"/>
  <c r="J49" i="25"/>
  <c r="I49" i="25"/>
  <c r="R48" i="25"/>
  <c r="R49" i="25" s="1"/>
  <c r="H48" i="25"/>
  <c r="H49" i="25" s="1"/>
  <c r="AA46" i="25"/>
  <c r="Z46" i="25"/>
  <c r="Y46" i="25"/>
  <c r="X46" i="25"/>
  <c r="W46" i="25"/>
  <c r="V46" i="25"/>
  <c r="T46" i="25"/>
  <c r="S46" i="25"/>
  <c r="Q46" i="25"/>
  <c r="P46" i="25"/>
  <c r="O46" i="25"/>
  <c r="N46" i="25"/>
  <c r="M46" i="25"/>
  <c r="L46" i="25"/>
  <c r="J46" i="25"/>
  <c r="I46" i="25"/>
  <c r="R45" i="25"/>
  <c r="R46" i="25" s="1"/>
  <c r="H45" i="25"/>
  <c r="H46" i="25" s="1"/>
  <c r="AA43" i="25"/>
  <c r="Z43" i="25"/>
  <c r="Y43" i="25"/>
  <c r="X43" i="25"/>
  <c r="W43" i="25"/>
  <c r="V43" i="25"/>
  <c r="U43" i="25"/>
  <c r="T43" i="25"/>
  <c r="S43" i="25"/>
  <c r="Q43" i="25"/>
  <c r="P43" i="25"/>
  <c r="O43" i="25"/>
  <c r="N43" i="25"/>
  <c r="M43" i="25"/>
  <c r="L43" i="25"/>
  <c r="K43" i="25"/>
  <c r="J43" i="25"/>
  <c r="I43" i="25"/>
  <c r="R42" i="25"/>
  <c r="H42" i="25"/>
  <c r="R41" i="25"/>
  <c r="H41" i="25"/>
  <c r="R40" i="25"/>
  <c r="R43" i="25" s="1"/>
  <c r="H40" i="25"/>
  <c r="AA38" i="25"/>
  <c r="AA69" i="25" s="1"/>
  <c r="Z38" i="25"/>
  <c r="Z69" i="25" s="1"/>
  <c r="Y38" i="25"/>
  <c r="Y69" i="25" s="1"/>
  <c r="X38" i="25"/>
  <c r="W38" i="25"/>
  <c r="W69" i="25" s="1"/>
  <c r="V38" i="25"/>
  <c r="V69" i="25" s="1"/>
  <c r="T38" i="25"/>
  <c r="T69" i="25" s="1"/>
  <c r="S38" i="25"/>
  <c r="Q38" i="25"/>
  <c r="P38" i="25"/>
  <c r="O38" i="25"/>
  <c r="O69" i="25" s="1"/>
  <c r="N38" i="25"/>
  <c r="M38" i="25"/>
  <c r="L38" i="25"/>
  <c r="J38" i="25"/>
  <c r="J69" i="25" s="1"/>
  <c r="I38" i="25"/>
  <c r="R37" i="25"/>
  <c r="R38" i="25" s="1"/>
  <c r="R69" i="25" s="1"/>
  <c r="H37" i="25"/>
  <c r="H38" i="25" s="1"/>
  <c r="AA33" i="25"/>
  <c r="Z33" i="25"/>
  <c r="Y33" i="25"/>
  <c r="X33" i="25"/>
  <c r="W33" i="25"/>
  <c r="V33" i="25"/>
  <c r="T33" i="25"/>
  <c r="S33" i="25"/>
  <c r="Q33" i="25"/>
  <c r="P33" i="25"/>
  <c r="O33" i="25"/>
  <c r="N33" i="25"/>
  <c r="M33" i="25"/>
  <c r="L33" i="25"/>
  <c r="J33" i="25"/>
  <c r="I33" i="25"/>
  <c r="R32" i="25"/>
  <c r="R33" i="25" s="1"/>
  <c r="H32" i="25"/>
  <c r="H33" i="25" s="1"/>
  <c r="AA30" i="25"/>
  <c r="AA34" i="25" s="1"/>
  <c r="Z30" i="25"/>
  <c r="Y30" i="25"/>
  <c r="X30" i="25"/>
  <c r="W30" i="25"/>
  <c r="W34" i="25" s="1"/>
  <c r="V30" i="25"/>
  <c r="V34" i="25" s="1"/>
  <c r="T30" i="25"/>
  <c r="S30" i="25"/>
  <c r="Q30" i="25"/>
  <c r="Q34" i="25" s="1"/>
  <c r="P30" i="25"/>
  <c r="O30" i="25"/>
  <c r="N30" i="25"/>
  <c r="M30" i="25"/>
  <c r="M34" i="25" s="1"/>
  <c r="L30" i="25"/>
  <c r="J30" i="25"/>
  <c r="I30" i="25"/>
  <c r="R29" i="25"/>
  <c r="R30" i="25" s="1"/>
  <c r="H29" i="25"/>
  <c r="H30" i="25" s="1"/>
  <c r="AA25" i="25"/>
  <c r="AA26" i="25" s="1"/>
  <c r="Z25" i="25"/>
  <c r="Z26" i="25" s="1"/>
  <c r="Y25" i="25"/>
  <c r="Y26" i="25" s="1"/>
  <c r="X25" i="25"/>
  <c r="X26" i="25" s="1"/>
  <c r="W25" i="25"/>
  <c r="W26" i="25" s="1"/>
  <c r="V25" i="25"/>
  <c r="V26" i="25" s="1"/>
  <c r="T25" i="25"/>
  <c r="T26" i="25" s="1"/>
  <c r="S25" i="25"/>
  <c r="S26" i="25" s="1"/>
  <c r="Q25" i="25"/>
  <c r="Q26" i="25" s="1"/>
  <c r="P25" i="25"/>
  <c r="P26" i="25" s="1"/>
  <c r="O25" i="25"/>
  <c r="O26" i="25" s="1"/>
  <c r="N25" i="25"/>
  <c r="N26" i="25" s="1"/>
  <c r="M25" i="25"/>
  <c r="M26" i="25" s="1"/>
  <c r="L25" i="25"/>
  <c r="L26" i="25" s="1"/>
  <c r="J25" i="25"/>
  <c r="J26" i="25" s="1"/>
  <c r="I25" i="25"/>
  <c r="I26" i="25" s="1"/>
  <c r="R24" i="25"/>
  <c r="H24" i="25"/>
  <c r="R23" i="25"/>
  <c r="H23" i="25"/>
  <c r="R22" i="25"/>
  <c r="H22" i="25"/>
  <c r="AA18" i="25"/>
  <c r="Z18" i="25"/>
  <c r="Y18" i="25"/>
  <c r="X18" i="25"/>
  <c r="W18" i="25"/>
  <c r="V18" i="25"/>
  <c r="T18" i="25"/>
  <c r="S18" i="25"/>
  <c r="Q18" i="25"/>
  <c r="P18" i="25"/>
  <c r="O18" i="25"/>
  <c r="N18" i="25"/>
  <c r="M18" i="25"/>
  <c r="L18" i="25"/>
  <c r="J18" i="25"/>
  <c r="I18" i="25"/>
  <c r="R17" i="25"/>
  <c r="R18" i="25" s="1"/>
  <c r="H17" i="25"/>
  <c r="H18" i="25" s="1"/>
  <c r="AA15" i="25"/>
  <c r="AA19" i="25" s="1"/>
  <c r="Z15" i="25"/>
  <c r="Y15" i="25"/>
  <c r="X15" i="25"/>
  <c r="W15" i="25"/>
  <c r="W19" i="25" s="1"/>
  <c r="W70" i="25" s="1"/>
  <c r="W85" i="25" s="1"/>
  <c r="V15" i="25"/>
  <c r="T15" i="25"/>
  <c r="S15" i="25"/>
  <c r="R15" i="25"/>
  <c r="Q15" i="25"/>
  <c r="Q19" i="25" s="1"/>
  <c r="P15" i="25"/>
  <c r="O15" i="25"/>
  <c r="N15" i="25"/>
  <c r="N19" i="25" s="1"/>
  <c r="M15" i="25"/>
  <c r="M19" i="25" s="1"/>
  <c r="L15" i="25"/>
  <c r="J15" i="25"/>
  <c r="I15" i="25"/>
  <c r="H14" i="25"/>
  <c r="H15" i="25" s="1"/>
  <c r="H43" i="25" l="1"/>
  <c r="L19" i="25"/>
  <c r="P19" i="25"/>
  <c r="H19" i="25"/>
  <c r="V19" i="25"/>
  <c r="V70" i="25" s="1"/>
  <c r="V85" i="25" s="1"/>
  <c r="Z19" i="25"/>
  <c r="J19" i="25"/>
  <c r="O19" i="25"/>
  <c r="I34" i="25"/>
  <c r="N34" i="25"/>
  <c r="S34" i="25"/>
  <c r="X34" i="25"/>
  <c r="Z34" i="25"/>
  <c r="Z70" i="25" s="1"/>
  <c r="Z85" i="25" s="1"/>
  <c r="M69" i="25"/>
  <c r="Q69" i="25"/>
  <c r="T19" i="25"/>
  <c r="Y19" i="25"/>
  <c r="Y70" i="25" s="1"/>
  <c r="Y85" i="25" s="1"/>
  <c r="R19" i="25"/>
  <c r="J34" i="25"/>
  <c r="O34" i="25"/>
  <c r="T34" i="25"/>
  <c r="T70" i="25" s="1"/>
  <c r="T85" i="25" s="1"/>
  <c r="Y34" i="25"/>
  <c r="I19" i="25"/>
  <c r="I69" i="25"/>
  <c r="N69" i="25"/>
  <c r="S19" i="25"/>
  <c r="X19" i="25"/>
  <c r="H25" i="25"/>
  <c r="H26" i="25" s="1"/>
  <c r="L34" i="25"/>
  <c r="P34" i="25"/>
  <c r="S69" i="25"/>
  <c r="X69" i="25"/>
  <c r="H61" i="25"/>
  <c r="H65" i="25"/>
  <c r="I83" i="25"/>
  <c r="I84" i="25" s="1"/>
  <c r="N83" i="25"/>
  <c r="N84" i="25" s="1"/>
  <c r="S83" i="25"/>
  <c r="S84" i="25" s="1"/>
  <c r="X83" i="25"/>
  <c r="X84" i="25" s="1"/>
  <c r="R25" i="25"/>
  <c r="R26" i="25" s="1"/>
  <c r="L69" i="25"/>
  <c r="P69" i="25"/>
  <c r="M70" i="25"/>
  <c r="M85" i="25" s="1"/>
  <c r="J70" i="25"/>
  <c r="J85" i="25" s="1"/>
  <c r="O70" i="25"/>
  <c r="O85" i="25" s="1"/>
  <c r="N70" i="25"/>
  <c r="H34" i="25"/>
  <c r="Q70" i="25"/>
  <c r="Q85" i="25" s="1"/>
  <c r="AA70" i="25"/>
  <c r="AA85" i="25" s="1"/>
  <c r="R34" i="25"/>
  <c r="L70" i="25" l="1"/>
  <c r="L85" i="25" s="1"/>
  <c r="X70" i="25"/>
  <c r="H69" i="25"/>
  <c r="P70" i="25"/>
  <c r="P85" i="25" s="1"/>
  <c r="S70" i="25"/>
  <c r="S85" i="25" s="1"/>
  <c r="N85" i="25"/>
  <c r="I70" i="25"/>
  <c r="I85" i="25" s="1"/>
  <c r="X85" i="25"/>
  <c r="R70" i="25"/>
  <c r="R85" i="25" s="1"/>
  <c r="H70" i="25"/>
  <c r="H85" i="25" s="1"/>
  <c r="AA360" i="25" l="1"/>
  <c r="Z360" i="25"/>
  <c r="Y360" i="25"/>
  <c r="X360" i="25"/>
  <c r="W360" i="25"/>
  <c r="V360" i="25"/>
  <c r="T360" i="25"/>
  <c r="S360" i="25"/>
  <c r="Q360" i="25"/>
  <c r="P360" i="25"/>
  <c r="O360" i="25"/>
  <c r="N360" i="25"/>
  <c r="M360" i="25"/>
  <c r="L360" i="25"/>
  <c r="J360" i="25"/>
  <c r="I360" i="25"/>
  <c r="R359" i="25"/>
  <c r="R360" i="25" s="1"/>
  <c r="H359" i="25"/>
  <c r="H360" i="25" s="1"/>
  <c r="AA357" i="25"/>
  <c r="AA361" i="25" s="1"/>
  <c r="Z357" i="25"/>
  <c r="Z361" i="25" s="1"/>
  <c r="Y357" i="25"/>
  <c r="X357" i="25"/>
  <c r="W357" i="25"/>
  <c r="V357" i="25"/>
  <c r="V361" i="25" s="1"/>
  <c r="T357" i="25"/>
  <c r="S357" i="25"/>
  <c r="Q357" i="25"/>
  <c r="Q361" i="25" s="1"/>
  <c r="P357" i="25"/>
  <c r="P361" i="25" s="1"/>
  <c r="O357" i="25"/>
  <c r="N357" i="25"/>
  <c r="M357" i="25"/>
  <c r="L357" i="25"/>
  <c r="L361" i="25" s="1"/>
  <c r="J357" i="25"/>
  <c r="I357" i="25"/>
  <c r="R356" i="25"/>
  <c r="R357" i="25" s="1"/>
  <c r="H356" i="25"/>
  <c r="H357" i="25" s="1"/>
  <c r="AA352" i="25"/>
  <c r="Z352" i="25"/>
  <c r="Y352" i="25"/>
  <c r="X352" i="25"/>
  <c r="W352" i="25"/>
  <c r="V352" i="25"/>
  <c r="T352" i="25"/>
  <c r="S352" i="25"/>
  <c r="Q352" i="25"/>
  <c r="P352" i="25"/>
  <c r="O352" i="25"/>
  <c r="N352" i="25"/>
  <c r="M352" i="25"/>
  <c r="L352" i="25"/>
  <c r="J352" i="25"/>
  <c r="I352" i="25"/>
  <c r="R351" i="25"/>
  <c r="R352" i="25" s="1"/>
  <c r="H351" i="25"/>
  <c r="H352" i="25" s="1"/>
  <c r="AA349" i="25"/>
  <c r="AA353" i="25" s="1"/>
  <c r="AA362" i="25" s="1"/>
  <c r="Z349" i="25"/>
  <c r="Y349" i="25"/>
  <c r="X349" i="25"/>
  <c r="W349" i="25"/>
  <c r="W353" i="25" s="1"/>
  <c r="V349" i="25"/>
  <c r="V353" i="25" s="1"/>
  <c r="T349" i="25"/>
  <c r="S349" i="25"/>
  <c r="Q349" i="25"/>
  <c r="Q353" i="25" s="1"/>
  <c r="Q362" i="25" s="1"/>
  <c r="P349" i="25"/>
  <c r="O349" i="25"/>
  <c r="N349" i="25"/>
  <c r="M349" i="25"/>
  <c r="M353" i="25" s="1"/>
  <c r="L349" i="25"/>
  <c r="J349" i="25"/>
  <c r="I349" i="25"/>
  <c r="R348" i="25"/>
  <c r="R349" i="25" s="1"/>
  <c r="R353" i="25" s="1"/>
  <c r="H348" i="25"/>
  <c r="H349" i="25" s="1"/>
  <c r="AA342" i="25"/>
  <c r="Z342" i="25"/>
  <c r="Y342" i="25"/>
  <c r="X342" i="25"/>
  <c r="W342" i="25"/>
  <c r="V342" i="25"/>
  <c r="T342" i="25"/>
  <c r="S342" i="25"/>
  <c r="Q342" i="25"/>
  <c r="P342" i="25"/>
  <c r="O342" i="25"/>
  <c r="N342" i="25"/>
  <c r="M342" i="25"/>
  <c r="L342" i="25"/>
  <c r="J342" i="25"/>
  <c r="I342" i="25"/>
  <c r="R341" i="25"/>
  <c r="H341" i="25"/>
  <c r="R340" i="25"/>
  <c r="H340" i="25"/>
  <c r="R339" i="25"/>
  <c r="H339" i="25"/>
  <c r="R338" i="25"/>
  <c r="H338" i="25"/>
  <c r="R337" i="25"/>
  <c r="H337" i="25"/>
  <c r="R336" i="25"/>
  <c r="H336" i="25"/>
  <c r="R335" i="25"/>
  <c r="H335" i="25"/>
  <c r="AA333" i="25"/>
  <c r="Z333" i="25"/>
  <c r="Y333" i="25"/>
  <c r="X333" i="25"/>
  <c r="W333" i="25"/>
  <c r="V333" i="25"/>
  <c r="T333" i="25"/>
  <c r="S333" i="25"/>
  <c r="Q333" i="25"/>
  <c r="P333" i="25"/>
  <c r="O333" i="25"/>
  <c r="N333" i="25"/>
  <c r="M333" i="25"/>
  <c r="L333" i="25"/>
  <c r="J333" i="25"/>
  <c r="I333" i="25"/>
  <c r="R332" i="25"/>
  <c r="H332" i="25"/>
  <c r="R331" i="25"/>
  <c r="H331" i="25"/>
  <c r="R330" i="25"/>
  <c r="H330" i="25"/>
  <c r="R329" i="25"/>
  <c r="H329" i="25"/>
  <c r="R328" i="25"/>
  <c r="H328" i="25"/>
  <c r="R327" i="25"/>
  <c r="H327" i="25"/>
  <c r="R326" i="25"/>
  <c r="H326" i="25"/>
  <c r="R325" i="25"/>
  <c r="H325" i="25"/>
  <c r="AA323" i="25"/>
  <c r="AA343" i="25" s="1"/>
  <c r="AA344" i="25" s="1"/>
  <c r="Z323" i="25"/>
  <c r="Y323" i="25"/>
  <c r="X323" i="25"/>
  <c r="W323" i="25"/>
  <c r="W343" i="25" s="1"/>
  <c r="W344" i="25" s="1"/>
  <c r="V323" i="25"/>
  <c r="T323" i="25"/>
  <c r="S323" i="25"/>
  <c r="Q323" i="25"/>
  <c r="Q343" i="25" s="1"/>
  <c r="Q344" i="25" s="1"/>
  <c r="P323" i="25"/>
  <c r="O323" i="25"/>
  <c r="N323" i="25"/>
  <c r="M323" i="25"/>
  <c r="M343" i="25" s="1"/>
  <c r="M344" i="25" s="1"/>
  <c r="L323" i="25"/>
  <c r="J323" i="25"/>
  <c r="I323" i="25"/>
  <c r="R322" i="25"/>
  <c r="H322" i="25"/>
  <c r="R321" i="25"/>
  <c r="H321" i="25"/>
  <c r="R320" i="25"/>
  <c r="H320" i="25"/>
  <c r="R319" i="25"/>
  <c r="H319" i="25"/>
  <c r="R318" i="25"/>
  <c r="H318" i="25"/>
  <c r="R317" i="25"/>
  <c r="H317" i="25"/>
  <c r="R316" i="25"/>
  <c r="H316" i="25"/>
  <c r="R315" i="25"/>
  <c r="H315" i="25"/>
  <c r="AA309" i="25"/>
  <c r="Z309" i="25"/>
  <c r="Y309" i="25"/>
  <c r="X309" i="25"/>
  <c r="V309" i="25"/>
  <c r="T309" i="25"/>
  <c r="Q309" i="25"/>
  <c r="P309" i="25"/>
  <c r="O309" i="25"/>
  <c r="N309" i="25"/>
  <c r="M309" i="25"/>
  <c r="L309" i="25"/>
  <c r="J309" i="25"/>
  <c r="I309" i="25"/>
  <c r="R308" i="25"/>
  <c r="H308" i="25"/>
  <c r="W307" i="25"/>
  <c r="W309" i="25" s="1"/>
  <c r="S307" i="25"/>
  <c r="H307" i="25"/>
  <c r="H309" i="25" s="1"/>
  <c r="AA305" i="25"/>
  <c r="Z305" i="25"/>
  <c r="Y305" i="25"/>
  <c r="X305" i="25"/>
  <c r="V305" i="25"/>
  <c r="T305" i="25"/>
  <c r="S305" i="25"/>
  <c r="Q305" i="25"/>
  <c r="P305" i="25"/>
  <c r="O305" i="25"/>
  <c r="N305" i="25"/>
  <c r="M305" i="25"/>
  <c r="L305" i="25"/>
  <c r="J305" i="25"/>
  <c r="I305" i="25"/>
  <c r="W304" i="25"/>
  <c r="W305" i="25" s="1"/>
  <c r="H304" i="25"/>
  <c r="H305" i="25" s="1"/>
  <c r="AA302" i="25"/>
  <c r="Z302" i="25"/>
  <c r="Y302" i="25"/>
  <c r="X302" i="25"/>
  <c r="V302" i="25"/>
  <c r="T302" i="25"/>
  <c r="S302" i="25"/>
  <c r="Q302" i="25"/>
  <c r="P302" i="25"/>
  <c r="O302" i="25"/>
  <c r="N302" i="25"/>
  <c r="M302" i="25"/>
  <c r="L302" i="25"/>
  <c r="J302" i="25"/>
  <c r="I302" i="25"/>
  <c r="W301" i="25"/>
  <c r="H301" i="25"/>
  <c r="H302" i="25" s="1"/>
  <c r="AA299" i="25"/>
  <c r="Z299" i="25"/>
  <c r="Y299" i="25"/>
  <c r="X299" i="25"/>
  <c r="W299" i="25"/>
  <c r="V299" i="25"/>
  <c r="U299" i="25"/>
  <c r="T299" i="25"/>
  <c r="S299" i="25"/>
  <c r="Q299" i="25"/>
  <c r="P299" i="25"/>
  <c r="O299" i="25"/>
  <c r="N299" i="25"/>
  <c r="M299" i="25"/>
  <c r="L299" i="25"/>
  <c r="J299" i="25"/>
  <c r="I299" i="25"/>
  <c r="R298" i="25"/>
  <c r="R299" i="25" s="1"/>
  <c r="H298" i="25"/>
  <c r="H299" i="25" s="1"/>
  <c r="AA296" i="25"/>
  <c r="Z296" i="25"/>
  <c r="Y296" i="25"/>
  <c r="X296" i="25"/>
  <c r="V296" i="25"/>
  <c r="U296" i="25"/>
  <c r="T296" i="25"/>
  <c r="S296" i="25"/>
  <c r="Q296" i="25"/>
  <c r="P296" i="25"/>
  <c r="O296" i="25"/>
  <c r="N296" i="25"/>
  <c r="M296" i="25"/>
  <c r="L296" i="25"/>
  <c r="J296" i="25"/>
  <c r="I296" i="25"/>
  <c r="W295" i="25"/>
  <c r="W296" i="25" s="1"/>
  <c r="H295" i="25"/>
  <c r="H296" i="25" s="1"/>
  <c r="AA293" i="25"/>
  <c r="Z293" i="25"/>
  <c r="Y293" i="25"/>
  <c r="X293" i="25"/>
  <c r="W293" i="25"/>
  <c r="V293" i="25"/>
  <c r="T293" i="25"/>
  <c r="S293" i="25"/>
  <c r="Q293" i="25"/>
  <c r="P293" i="25"/>
  <c r="O293" i="25"/>
  <c r="M293" i="25"/>
  <c r="L293" i="25"/>
  <c r="J293" i="25"/>
  <c r="I293" i="25"/>
  <c r="R292" i="25"/>
  <c r="R293" i="25" s="1"/>
  <c r="N292" i="25"/>
  <c r="N293" i="25" s="1"/>
  <c r="AA290" i="25"/>
  <c r="Z290" i="25"/>
  <c r="Y290" i="25"/>
  <c r="X290" i="25"/>
  <c r="V290" i="25"/>
  <c r="T290" i="25"/>
  <c r="S290" i="25"/>
  <c r="Q290" i="25"/>
  <c r="P290" i="25"/>
  <c r="O290" i="25"/>
  <c r="N290" i="25"/>
  <c r="M290" i="25"/>
  <c r="L290" i="25"/>
  <c r="J290" i="25"/>
  <c r="I290" i="25"/>
  <c r="W289" i="25"/>
  <c r="R289" i="25" s="1"/>
  <c r="R290" i="25" s="1"/>
  <c r="H289" i="25"/>
  <c r="H290" i="25" s="1"/>
  <c r="AA287" i="25"/>
  <c r="Z287" i="25"/>
  <c r="Y287" i="25"/>
  <c r="X287" i="25"/>
  <c r="V287" i="25"/>
  <c r="T287" i="25"/>
  <c r="S287" i="25"/>
  <c r="Q287" i="25"/>
  <c r="P287" i="25"/>
  <c r="O287" i="25"/>
  <c r="N287" i="25"/>
  <c r="L287" i="25"/>
  <c r="J287" i="25"/>
  <c r="I287" i="25"/>
  <c r="W286" i="25"/>
  <c r="W287" i="25" s="1"/>
  <c r="M286" i="25"/>
  <c r="AA284" i="25"/>
  <c r="Z284" i="25"/>
  <c r="Y284" i="25"/>
  <c r="X284" i="25"/>
  <c r="V284" i="25"/>
  <c r="T284" i="25"/>
  <c r="Q284" i="25"/>
  <c r="P284" i="25"/>
  <c r="O284" i="25"/>
  <c r="N284" i="25"/>
  <c r="M284" i="25"/>
  <c r="L284" i="25"/>
  <c r="J284" i="25"/>
  <c r="I284" i="25"/>
  <c r="R283" i="25"/>
  <c r="H283" i="25"/>
  <c r="W282" i="25"/>
  <c r="R282" i="25" s="1"/>
  <c r="H282" i="25"/>
  <c r="W281" i="25"/>
  <c r="S281" i="25"/>
  <c r="S284" i="25" s="1"/>
  <c r="H281" i="25"/>
  <c r="AA279" i="25"/>
  <c r="Z279" i="25"/>
  <c r="Y279" i="25"/>
  <c r="X279" i="25"/>
  <c r="V279" i="25"/>
  <c r="T279" i="25"/>
  <c r="S279" i="25"/>
  <c r="Q279" i="25"/>
  <c r="P279" i="25"/>
  <c r="O279" i="25"/>
  <c r="N279" i="25"/>
  <c r="L279" i="25"/>
  <c r="J279" i="25"/>
  <c r="I279" i="25"/>
  <c r="W278" i="25"/>
  <c r="R278" i="25" s="1"/>
  <c r="H278" i="25"/>
  <c r="W277" i="25"/>
  <c r="R277" i="25" s="1"/>
  <c r="M277" i="25"/>
  <c r="H277" i="25" s="1"/>
  <c r="W276" i="25"/>
  <c r="R276" i="25" s="1"/>
  <c r="M276" i="25"/>
  <c r="AA274" i="25"/>
  <c r="Z274" i="25"/>
  <c r="Y274" i="25"/>
  <c r="X274" i="25"/>
  <c r="V274" i="25"/>
  <c r="T274" i="25"/>
  <c r="S274" i="25"/>
  <c r="Q274" i="25"/>
  <c r="P274" i="25"/>
  <c r="O274" i="25"/>
  <c r="N274" i="25"/>
  <c r="M274" i="25"/>
  <c r="L274" i="25"/>
  <c r="J274" i="25"/>
  <c r="I274" i="25"/>
  <c r="W273" i="25"/>
  <c r="H273" i="25"/>
  <c r="H274" i="25" s="1"/>
  <c r="AA271" i="25"/>
  <c r="Z271" i="25"/>
  <c r="Y271" i="25"/>
  <c r="X271" i="25"/>
  <c r="V271" i="25"/>
  <c r="T271" i="25"/>
  <c r="S271" i="25"/>
  <c r="Q271" i="25"/>
  <c r="P271" i="25"/>
  <c r="O271" i="25"/>
  <c r="N271" i="25"/>
  <c r="M271" i="25"/>
  <c r="L271" i="25"/>
  <c r="J271" i="25"/>
  <c r="I271" i="25"/>
  <c r="R270" i="25"/>
  <c r="H270" i="25"/>
  <c r="W269" i="25"/>
  <c r="R269" i="25" s="1"/>
  <c r="H269" i="25"/>
  <c r="AA267" i="25"/>
  <c r="Z267" i="25"/>
  <c r="Y267" i="25"/>
  <c r="X267" i="25"/>
  <c r="V267" i="25"/>
  <c r="T267" i="25"/>
  <c r="S267" i="25"/>
  <c r="Q267" i="25"/>
  <c r="P267" i="25"/>
  <c r="O267" i="25"/>
  <c r="N267" i="25"/>
  <c r="L267" i="25"/>
  <c r="J267" i="25"/>
  <c r="I267" i="25"/>
  <c r="R266" i="25"/>
  <c r="H266" i="25"/>
  <c r="W265" i="25"/>
  <c r="M265" i="25"/>
  <c r="AA263" i="25"/>
  <c r="Z263" i="25"/>
  <c r="Y263" i="25"/>
  <c r="X263" i="25"/>
  <c r="V263" i="25"/>
  <c r="T263" i="25"/>
  <c r="S263" i="25"/>
  <c r="Q263" i="25"/>
  <c r="P263" i="25"/>
  <c r="O263" i="25"/>
  <c r="N263" i="25"/>
  <c r="M263" i="25"/>
  <c r="L263" i="25"/>
  <c r="J263" i="25"/>
  <c r="I263" i="25"/>
  <c r="W262" i="25"/>
  <c r="H262" i="25"/>
  <c r="H263" i="25" s="1"/>
  <c r="AA256" i="25"/>
  <c r="Z256" i="25"/>
  <c r="Y256" i="25"/>
  <c r="X256" i="25"/>
  <c r="W256" i="25"/>
  <c r="V256" i="25"/>
  <c r="T256" i="25"/>
  <c r="S256" i="25"/>
  <c r="Q256" i="25"/>
  <c r="P256" i="25"/>
  <c r="O256" i="25"/>
  <c r="N256" i="25"/>
  <c r="L256" i="25"/>
  <c r="J256" i="25"/>
  <c r="I256" i="25"/>
  <c r="R255" i="25"/>
  <c r="R256" i="25" s="1"/>
  <c r="M255" i="25"/>
  <c r="H255" i="25" s="1"/>
  <c r="H256" i="25" s="1"/>
  <c r="AA253" i="25"/>
  <c r="Z253" i="25"/>
  <c r="Y253" i="25"/>
  <c r="X253" i="25"/>
  <c r="W253" i="25"/>
  <c r="V253" i="25"/>
  <c r="T253" i="25"/>
  <c r="Q253" i="25"/>
  <c r="P253" i="25"/>
  <c r="P257" i="25" s="1"/>
  <c r="O253" i="25"/>
  <c r="N253" i="25"/>
  <c r="M253" i="25"/>
  <c r="L253" i="25"/>
  <c r="J253" i="25"/>
  <c r="S252" i="25"/>
  <c r="R252" i="25" s="1"/>
  <c r="R253" i="25" s="1"/>
  <c r="I252" i="25"/>
  <c r="AA248" i="25"/>
  <c r="AA249" i="25" s="1"/>
  <c r="Z248" i="25"/>
  <c r="Z249" i="25" s="1"/>
  <c r="Y248" i="25"/>
  <c r="Y249" i="25" s="1"/>
  <c r="X248" i="25"/>
  <c r="X249" i="25" s="1"/>
  <c r="V248" i="25"/>
  <c r="V249" i="25" s="1"/>
  <c r="T248" i="25"/>
  <c r="T249" i="25" s="1"/>
  <c r="S248" i="25"/>
  <c r="S249" i="25" s="1"/>
  <c r="Q248" i="25"/>
  <c r="Q249" i="25" s="1"/>
  <c r="P248" i="25"/>
  <c r="P249" i="25" s="1"/>
  <c r="O248" i="25"/>
  <c r="O249" i="25" s="1"/>
  <c r="N248" i="25"/>
  <c r="N249" i="25" s="1"/>
  <c r="M248" i="25"/>
  <c r="M249" i="25" s="1"/>
  <c r="L248" i="25"/>
  <c r="L249" i="25" s="1"/>
  <c r="J248" i="25"/>
  <c r="J249" i="25" s="1"/>
  <c r="I248" i="25"/>
  <c r="I249" i="25" s="1"/>
  <c r="W247" i="25"/>
  <c r="W248" i="25" s="1"/>
  <c r="W249" i="25" s="1"/>
  <c r="H247" i="25"/>
  <c r="H248" i="25" s="1"/>
  <c r="H249" i="25" s="1"/>
  <c r="AA241" i="25"/>
  <c r="AA242" i="25" s="1"/>
  <c r="Z241" i="25"/>
  <c r="Z242" i="25" s="1"/>
  <c r="Y241" i="25"/>
  <c r="Y242" i="25" s="1"/>
  <c r="X241" i="25"/>
  <c r="X242" i="25" s="1"/>
  <c r="V241" i="25"/>
  <c r="V242" i="25" s="1"/>
  <c r="T241" i="25"/>
  <c r="T242" i="25" s="1"/>
  <c r="Q241" i="25"/>
  <c r="Q242" i="25" s="1"/>
  <c r="P241" i="25"/>
  <c r="P242" i="25" s="1"/>
  <c r="O241" i="25"/>
  <c r="O242" i="25" s="1"/>
  <c r="N241" i="25"/>
  <c r="N242" i="25" s="1"/>
  <c r="L241" i="25"/>
  <c r="L242" i="25" s="1"/>
  <c r="J241" i="25"/>
  <c r="J242" i="25" s="1"/>
  <c r="W240" i="25"/>
  <c r="W241" i="25" s="1"/>
  <c r="W242" i="25" s="1"/>
  <c r="S240" i="25"/>
  <c r="M240" i="25"/>
  <c r="M241" i="25" s="1"/>
  <c r="M242" i="25" s="1"/>
  <c r="I240" i="25"/>
  <c r="AA236" i="25"/>
  <c r="Z236" i="25"/>
  <c r="Y236" i="25"/>
  <c r="X236" i="25"/>
  <c r="W236" i="25"/>
  <c r="V236" i="25"/>
  <c r="T236" i="25"/>
  <c r="S236" i="25"/>
  <c r="Q236" i="25"/>
  <c r="P236" i="25"/>
  <c r="O236" i="25"/>
  <c r="N236" i="25"/>
  <c r="M236" i="25"/>
  <c r="L236" i="25"/>
  <c r="J236" i="25"/>
  <c r="I236" i="25"/>
  <c r="R235" i="25"/>
  <c r="R236" i="25" s="1"/>
  <c r="H235" i="25"/>
  <c r="H236" i="25" s="1"/>
  <c r="AA233" i="25"/>
  <c r="AA237" i="25" s="1"/>
  <c r="Z233" i="25"/>
  <c r="Z237" i="25" s="1"/>
  <c r="Y233" i="25"/>
  <c r="Y237" i="25" s="1"/>
  <c r="X233" i="25"/>
  <c r="V233" i="25"/>
  <c r="T233" i="25"/>
  <c r="T237" i="25" s="1"/>
  <c r="S233" i="25"/>
  <c r="Q233" i="25"/>
  <c r="P233" i="25"/>
  <c r="O233" i="25"/>
  <c r="O237" i="25" s="1"/>
  <c r="N233" i="25"/>
  <c r="M233" i="25"/>
  <c r="L233" i="25"/>
  <c r="L237" i="25" s="1"/>
  <c r="J233" i="25"/>
  <c r="J237" i="25" s="1"/>
  <c r="I233" i="25"/>
  <c r="W232" i="25"/>
  <c r="R232" i="25" s="1"/>
  <c r="H232" i="25"/>
  <c r="R231" i="25"/>
  <c r="H231" i="25"/>
  <c r="AA227" i="25"/>
  <c r="Z227" i="25"/>
  <c r="Y227" i="25"/>
  <c r="X227" i="25"/>
  <c r="V227" i="25"/>
  <c r="T227" i="25"/>
  <c r="S227" i="25"/>
  <c r="Q227" i="25"/>
  <c r="P227" i="25"/>
  <c r="O227" i="25"/>
  <c r="N227" i="25"/>
  <c r="M227" i="25"/>
  <c r="L227" i="25"/>
  <c r="J227" i="25"/>
  <c r="I227" i="25"/>
  <c r="W226" i="25"/>
  <c r="H226" i="25"/>
  <c r="H227" i="25" s="1"/>
  <c r="AA224" i="25"/>
  <c r="Z224" i="25"/>
  <c r="Y224" i="25"/>
  <c r="X224" i="25"/>
  <c r="V224" i="25"/>
  <c r="T224" i="25"/>
  <c r="S224" i="25"/>
  <c r="Q224" i="25"/>
  <c r="P224" i="25"/>
  <c r="O224" i="25"/>
  <c r="N224" i="25"/>
  <c r="M224" i="25"/>
  <c r="L224" i="25"/>
  <c r="J224" i="25"/>
  <c r="I224" i="25"/>
  <c r="W223" i="25"/>
  <c r="R223" i="25" s="1"/>
  <c r="H223" i="25"/>
  <c r="W222" i="25"/>
  <c r="R222" i="25" s="1"/>
  <c r="H222" i="25"/>
  <c r="AA220" i="25"/>
  <c r="Z220" i="25"/>
  <c r="Y220" i="25"/>
  <c r="X220" i="25"/>
  <c r="W220" i="25"/>
  <c r="V220" i="25"/>
  <c r="T220" i="25"/>
  <c r="S220" i="25"/>
  <c r="Q220" i="25"/>
  <c r="P220" i="25"/>
  <c r="O220" i="25"/>
  <c r="N220" i="25"/>
  <c r="M220" i="25"/>
  <c r="L220" i="25"/>
  <c r="J220" i="25"/>
  <c r="I220" i="25"/>
  <c r="R219" i="25"/>
  <c r="R220" i="25" s="1"/>
  <c r="H219" i="25"/>
  <c r="H220" i="25" s="1"/>
  <c r="AA217" i="25"/>
  <c r="Z217" i="25"/>
  <c r="Y217" i="25"/>
  <c r="X217" i="25"/>
  <c r="V217" i="25"/>
  <c r="T217" i="25"/>
  <c r="S217" i="25"/>
  <c r="Q217" i="25"/>
  <c r="P217" i="25"/>
  <c r="O217" i="25"/>
  <c r="N217" i="25"/>
  <c r="M217" i="25"/>
  <c r="L217" i="25"/>
  <c r="J217" i="25"/>
  <c r="I217" i="25"/>
  <c r="W216" i="25"/>
  <c r="R216" i="25" s="1"/>
  <c r="H216" i="25"/>
  <c r="W215" i="25"/>
  <c r="H215" i="25"/>
  <c r="AA213" i="25"/>
  <c r="Z213" i="25"/>
  <c r="Y213" i="25"/>
  <c r="X213" i="25"/>
  <c r="V213" i="25"/>
  <c r="U213" i="25"/>
  <c r="T213" i="25"/>
  <c r="S213" i="25"/>
  <c r="Q213" i="25"/>
  <c r="P213" i="25"/>
  <c r="O213" i="25"/>
  <c r="N213" i="25"/>
  <c r="L213" i="25"/>
  <c r="J213" i="25"/>
  <c r="I213" i="25"/>
  <c r="W212" i="25"/>
  <c r="R212" i="25" s="1"/>
  <c r="M212" i="25"/>
  <c r="H212" i="25" s="1"/>
  <c r="W211" i="25"/>
  <c r="M211" i="25"/>
  <c r="AA205" i="25"/>
  <c r="Z205" i="25"/>
  <c r="Y205" i="25"/>
  <c r="X205" i="25"/>
  <c r="W205" i="25"/>
  <c r="V205" i="25"/>
  <c r="T205" i="25"/>
  <c r="S205" i="25"/>
  <c r="Q205" i="25"/>
  <c r="P205" i="25"/>
  <c r="O205" i="25"/>
  <c r="N205" i="25"/>
  <c r="M205" i="25"/>
  <c r="L205" i="25"/>
  <c r="J205" i="25"/>
  <c r="I205" i="25"/>
  <c r="R204" i="25"/>
  <c r="R205" i="25" s="1"/>
  <c r="H204" i="25"/>
  <c r="H205" i="25" s="1"/>
  <c r="AA202" i="25"/>
  <c r="Z202" i="25"/>
  <c r="Y202" i="25"/>
  <c r="X202" i="25"/>
  <c r="V202" i="25"/>
  <c r="T202" i="25"/>
  <c r="S202" i="25"/>
  <c r="Q202" i="25"/>
  <c r="P202" i="25"/>
  <c r="O202" i="25"/>
  <c r="N202" i="25"/>
  <c r="M202" i="25"/>
  <c r="L202" i="25"/>
  <c r="J202" i="25"/>
  <c r="I202" i="25"/>
  <c r="W201" i="25"/>
  <c r="R201" i="25" s="1"/>
  <c r="H201" i="25"/>
  <c r="W200" i="25"/>
  <c r="R200" i="25"/>
  <c r="H200" i="25"/>
  <c r="AA198" i="25"/>
  <c r="Z198" i="25"/>
  <c r="Y198" i="25"/>
  <c r="X198" i="25"/>
  <c r="W198" i="25"/>
  <c r="V198" i="25"/>
  <c r="T198" i="25"/>
  <c r="S198" i="25"/>
  <c r="Q198" i="25"/>
  <c r="P198" i="25"/>
  <c r="O198" i="25"/>
  <c r="N198" i="25"/>
  <c r="M198" i="25"/>
  <c r="L198" i="25"/>
  <c r="J198" i="25"/>
  <c r="I198" i="25"/>
  <c r="R197" i="25"/>
  <c r="R198" i="25" s="1"/>
  <c r="H197" i="25"/>
  <c r="H198" i="25" s="1"/>
  <c r="AA195" i="25"/>
  <c r="Z195" i="25"/>
  <c r="Y195" i="25"/>
  <c r="X195" i="25"/>
  <c r="W195" i="25"/>
  <c r="V195" i="25"/>
  <c r="T195" i="25"/>
  <c r="S195" i="25"/>
  <c r="Q195" i="25"/>
  <c r="P195" i="25"/>
  <c r="O195" i="25"/>
  <c r="N195" i="25"/>
  <c r="M195" i="25"/>
  <c r="L195" i="25"/>
  <c r="J195" i="25"/>
  <c r="I195" i="25"/>
  <c r="R194" i="25"/>
  <c r="R195" i="25" s="1"/>
  <c r="H194" i="25"/>
  <c r="H195" i="25" s="1"/>
  <c r="AA190" i="25"/>
  <c r="Z190" i="25"/>
  <c r="Y190" i="25"/>
  <c r="X190" i="25"/>
  <c r="W190" i="25"/>
  <c r="V190" i="25"/>
  <c r="T190" i="25"/>
  <c r="S190" i="25"/>
  <c r="Q190" i="25"/>
  <c r="P190" i="25"/>
  <c r="O190" i="25"/>
  <c r="N190" i="25"/>
  <c r="M190" i="25"/>
  <c r="L190" i="25"/>
  <c r="J190" i="25"/>
  <c r="I190" i="25"/>
  <c r="R189" i="25"/>
  <c r="R190" i="25" s="1"/>
  <c r="H189" i="25"/>
  <c r="H190" i="25" s="1"/>
  <c r="AA187" i="25"/>
  <c r="Z187" i="25"/>
  <c r="Y187" i="25"/>
  <c r="X187" i="25"/>
  <c r="V187" i="25"/>
  <c r="T187" i="25"/>
  <c r="S187" i="25"/>
  <c r="Q187" i="25"/>
  <c r="P187" i="25"/>
  <c r="O187" i="25"/>
  <c r="N187" i="25"/>
  <c r="L187" i="25"/>
  <c r="J187" i="25"/>
  <c r="I187" i="25"/>
  <c r="W186" i="25"/>
  <c r="M186" i="25"/>
  <c r="M187" i="25" s="1"/>
  <c r="R185" i="25"/>
  <c r="H185" i="25"/>
  <c r="AA183" i="25"/>
  <c r="Z183" i="25"/>
  <c r="Y183" i="25"/>
  <c r="X183" i="25"/>
  <c r="W183" i="25"/>
  <c r="V183" i="25"/>
  <c r="T183" i="25"/>
  <c r="S183" i="25"/>
  <c r="Q183" i="25"/>
  <c r="P183" i="25"/>
  <c r="O183" i="25"/>
  <c r="N183" i="25"/>
  <c r="M183" i="25"/>
  <c r="L183" i="25"/>
  <c r="J183" i="25"/>
  <c r="I183" i="25"/>
  <c r="R182" i="25"/>
  <c r="R183" i="25" s="1"/>
  <c r="H182" i="25"/>
  <c r="H183" i="25" s="1"/>
  <c r="AA180" i="25"/>
  <c r="Z180" i="25"/>
  <c r="Y180" i="25"/>
  <c r="X180" i="25"/>
  <c r="W180" i="25"/>
  <c r="V180" i="25"/>
  <c r="T180" i="25"/>
  <c r="S180" i="25"/>
  <c r="Q180" i="25"/>
  <c r="P180" i="25"/>
  <c r="O180" i="25"/>
  <c r="N180" i="25"/>
  <c r="M180" i="25"/>
  <c r="L180" i="25"/>
  <c r="J180" i="25"/>
  <c r="I180" i="25"/>
  <c r="R179" i="25"/>
  <c r="R180" i="25" s="1"/>
  <c r="H179" i="25"/>
  <c r="H180" i="25" s="1"/>
  <c r="AA177" i="25"/>
  <c r="Z177" i="25"/>
  <c r="Y177" i="25"/>
  <c r="X177" i="25"/>
  <c r="W177" i="25"/>
  <c r="V177" i="25"/>
  <c r="T177" i="25"/>
  <c r="S177" i="25"/>
  <c r="Q177" i="25"/>
  <c r="P177" i="25"/>
  <c r="O177" i="25"/>
  <c r="N177" i="25"/>
  <c r="M177" i="25"/>
  <c r="L177" i="25"/>
  <c r="J177" i="25"/>
  <c r="I177" i="25"/>
  <c r="R176" i="25"/>
  <c r="R177" i="25" s="1"/>
  <c r="H176" i="25"/>
  <c r="H177" i="25" s="1"/>
  <c r="AA174" i="25"/>
  <c r="Z174" i="25"/>
  <c r="Y174" i="25"/>
  <c r="X174" i="25"/>
  <c r="W174" i="25"/>
  <c r="V174" i="25"/>
  <c r="T174" i="25"/>
  <c r="S174" i="25"/>
  <c r="Q174" i="25"/>
  <c r="P174" i="25"/>
  <c r="O174" i="25"/>
  <c r="N174" i="25"/>
  <c r="M174" i="25"/>
  <c r="L174" i="25"/>
  <c r="J174" i="25"/>
  <c r="I174" i="25"/>
  <c r="R173" i="25"/>
  <c r="R174" i="25" s="1"/>
  <c r="H173" i="25"/>
  <c r="H174" i="25" s="1"/>
  <c r="AA171" i="25"/>
  <c r="Z171" i="25"/>
  <c r="Y171" i="25"/>
  <c r="X171" i="25"/>
  <c r="W171" i="25"/>
  <c r="V171" i="25"/>
  <c r="T171" i="25"/>
  <c r="S171" i="25"/>
  <c r="Q171" i="25"/>
  <c r="P171" i="25"/>
  <c r="O171" i="25"/>
  <c r="N171" i="25"/>
  <c r="M171" i="25"/>
  <c r="L171" i="25"/>
  <c r="J171" i="25"/>
  <c r="I171" i="25"/>
  <c r="R170" i="25"/>
  <c r="R171" i="25" s="1"/>
  <c r="H170" i="25"/>
  <c r="H171" i="25" s="1"/>
  <c r="AA164" i="25"/>
  <c r="AA165" i="25" s="1"/>
  <c r="AA166" i="25" s="1"/>
  <c r="Z164" i="25"/>
  <c r="Z165" i="25" s="1"/>
  <c r="Z166" i="25" s="1"/>
  <c r="Y164" i="25"/>
  <c r="Y165" i="25" s="1"/>
  <c r="Y166" i="25" s="1"/>
  <c r="X164" i="25"/>
  <c r="X165" i="25" s="1"/>
  <c r="X166" i="25" s="1"/>
  <c r="V164" i="25"/>
  <c r="V165" i="25" s="1"/>
  <c r="V166" i="25" s="1"/>
  <c r="T164" i="25"/>
  <c r="T165" i="25" s="1"/>
  <c r="T166" i="25" s="1"/>
  <c r="S164" i="25"/>
  <c r="S165" i="25" s="1"/>
  <c r="S166" i="25" s="1"/>
  <c r="Q164" i="25"/>
  <c r="Q165" i="25" s="1"/>
  <c r="Q166" i="25" s="1"/>
  <c r="P164" i="25"/>
  <c r="P165" i="25" s="1"/>
  <c r="P166" i="25" s="1"/>
  <c r="O164" i="25"/>
  <c r="O165" i="25" s="1"/>
  <c r="O166" i="25" s="1"/>
  <c r="N164" i="25"/>
  <c r="N165" i="25" s="1"/>
  <c r="N166" i="25" s="1"/>
  <c r="M164" i="25"/>
  <c r="M165" i="25" s="1"/>
  <c r="M166" i="25" s="1"/>
  <c r="L164" i="25"/>
  <c r="L165" i="25" s="1"/>
  <c r="L166" i="25" s="1"/>
  <c r="J164" i="25"/>
  <c r="J165" i="25" s="1"/>
  <c r="J166" i="25" s="1"/>
  <c r="I164" i="25"/>
  <c r="I165" i="25" s="1"/>
  <c r="I166" i="25" s="1"/>
  <c r="W163" i="25"/>
  <c r="H163" i="25"/>
  <c r="H164" i="25" s="1"/>
  <c r="H165" i="25" s="1"/>
  <c r="H166" i="25" s="1"/>
  <c r="AA157" i="25"/>
  <c r="Z157" i="25"/>
  <c r="Y157" i="25"/>
  <c r="X157" i="25"/>
  <c r="V157" i="25"/>
  <c r="T157" i="25"/>
  <c r="S157" i="25"/>
  <c r="Q157" i="25"/>
  <c r="P157" i="25"/>
  <c r="O157" i="25"/>
  <c r="N157" i="25"/>
  <c r="M157" i="25"/>
  <c r="L157" i="25"/>
  <c r="J157" i="25"/>
  <c r="I157" i="25"/>
  <c r="W156" i="25"/>
  <c r="H156" i="25"/>
  <c r="H157" i="25" s="1"/>
  <c r="AA154" i="25"/>
  <c r="AA158" i="25" s="1"/>
  <c r="Z154" i="25"/>
  <c r="Y154" i="25"/>
  <c r="Y158" i="25" s="1"/>
  <c r="X154" i="25"/>
  <c r="V154" i="25"/>
  <c r="T154" i="25"/>
  <c r="S154" i="25"/>
  <c r="Q154" i="25"/>
  <c r="P154" i="25"/>
  <c r="P158" i="25" s="1"/>
  <c r="O154" i="25"/>
  <c r="N154" i="25"/>
  <c r="M154" i="25"/>
  <c r="L154" i="25"/>
  <c r="L158" i="25" s="1"/>
  <c r="J154" i="25"/>
  <c r="I154" i="25"/>
  <c r="W153" i="25"/>
  <c r="H153" i="25"/>
  <c r="H154" i="25" s="1"/>
  <c r="AA149" i="25"/>
  <c r="AA150" i="25" s="1"/>
  <c r="Z149" i="25"/>
  <c r="Z150" i="25" s="1"/>
  <c r="V149" i="25"/>
  <c r="V150" i="25" s="1"/>
  <c r="T149" i="25"/>
  <c r="T150" i="25" s="1"/>
  <c r="S149" i="25"/>
  <c r="S150" i="25" s="1"/>
  <c r="Q149" i="25"/>
  <c r="Q150" i="25" s="1"/>
  <c r="P149" i="25"/>
  <c r="P150" i="25" s="1"/>
  <c r="M149" i="25"/>
  <c r="M150" i="25" s="1"/>
  <c r="L149" i="25"/>
  <c r="L150" i="25" s="1"/>
  <c r="J149" i="25"/>
  <c r="J150" i="25" s="1"/>
  <c r="I149" i="25"/>
  <c r="I150" i="25" s="1"/>
  <c r="Y148" i="25"/>
  <c r="Y149" i="25" s="1"/>
  <c r="Y150" i="25" s="1"/>
  <c r="X148" i="25"/>
  <c r="X149" i="25" s="1"/>
  <c r="X150" i="25" s="1"/>
  <c r="W148" i="25"/>
  <c r="O148" i="25"/>
  <c r="O149" i="25" s="1"/>
  <c r="O150" i="25" s="1"/>
  <c r="N148" i="25"/>
  <c r="N149" i="25" s="1"/>
  <c r="N150" i="25" s="1"/>
  <c r="AA144" i="25"/>
  <c r="AA145" i="25" s="1"/>
  <c r="Z144" i="25"/>
  <c r="Z145" i="25" s="1"/>
  <c r="Y144" i="25"/>
  <c r="Y145" i="25" s="1"/>
  <c r="X144" i="25"/>
  <c r="X145" i="25" s="1"/>
  <c r="W144" i="25"/>
  <c r="W145" i="25" s="1"/>
  <c r="V144" i="25"/>
  <c r="V145" i="25" s="1"/>
  <c r="T144" i="25"/>
  <c r="T145" i="25" s="1"/>
  <c r="S144" i="25"/>
  <c r="S145" i="25" s="1"/>
  <c r="Q144" i="25"/>
  <c r="Q145" i="25" s="1"/>
  <c r="P144" i="25"/>
  <c r="P145" i="25" s="1"/>
  <c r="O144" i="25"/>
  <c r="O145" i="25" s="1"/>
  <c r="N144" i="25"/>
  <c r="N145" i="25" s="1"/>
  <c r="M144" i="25"/>
  <c r="M145" i="25" s="1"/>
  <c r="L144" i="25"/>
  <c r="L145" i="25" s="1"/>
  <c r="J144" i="25"/>
  <c r="J145" i="25" s="1"/>
  <c r="I144" i="25"/>
  <c r="I145" i="25" s="1"/>
  <c r="R143" i="25"/>
  <c r="R144" i="25" s="1"/>
  <c r="R145" i="25" s="1"/>
  <c r="H143" i="25"/>
  <c r="H144" i="25" s="1"/>
  <c r="H145" i="25" s="1"/>
  <c r="AA139" i="25"/>
  <c r="Z139" i="25"/>
  <c r="Y139" i="25"/>
  <c r="X139" i="25"/>
  <c r="W139" i="25"/>
  <c r="V139" i="25"/>
  <c r="T139" i="25"/>
  <c r="S139" i="25"/>
  <c r="Q139" i="25"/>
  <c r="P139" i="25"/>
  <c r="O139" i="25"/>
  <c r="N139" i="25"/>
  <c r="M139" i="25"/>
  <c r="L139" i="25"/>
  <c r="J139" i="25"/>
  <c r="I139" i="25"/>
  <c r="R138" i="25"/>
  <c r="R139" i="25" s="1"/>
  <c r="H138" i="25"/>
  <c r="H139" i="25" s="1"/>
  <c r="AA136" i="25"/>
  <c r="AA140" i="25" s="1"/>
  <c r="Z136" i="25"/>
  <c r="Y136" i="25"/>
  <c r="X136" i="25"/>
  <c r="V136" i="25"/>
  <c r="T136" i="25"/>
  <c r="S136" i="25"/>
  <c r="Q136" i="25"/>
  <c r="P136" i="25"/>
  <c r="O136" i="25"/>
  <c r="N136" i="25"/>
  <c r="M136" i="25"/>
  <c r="M140" i="25" s="1"/>
  <c r="L136" i="25"/>
  <c r="J136" i="25"/>
  <c r="I136" i="25"/>
  <c r="W135" i="25"/>
  <c r="W136" i="25" s="1"/>
  <c r="H135" i="25"/>
  <c r="H136" i="25" s="1"/>
  <c r="AA131" i="25"/>
  <c r="Z131" i="25"/>
  <c r="Y131" i="25"/>
  <c r="X131" i="25"/>
  <c r="V131" i="25"/>
  <c r="T131" i="25"/>
  <c r="S131" i="25"/>
  <c r="Q131" i="25"/>
  <c r="P131" i="25"/>
  <c r="O131" i="25"/>
  <c r="N131" i="25"/>
  <c r="M131" i="25"/>
  <c r="L131" i="25"/>
  <c r="J131" i="25"/>
  <c r="I131" i="25"/>
  <c r="W130" i="25"/>
  <c r="W131" i="25" s="1"/>
  <c r="H130" i="25"/>
  <c r="H131" i="25" s="1"/>
  <c r="AA128" i="25"/>
  <c r="Z128" i="25"/>
  <c r="Y128" i="25"/>
  <c r="X128" i="25"/>
  <c r="W128" i="25"/>
  <c r="V128" i="25"/>
  <c r="T128" i="25"/>
  <c r="S128" i="25"/>
  <c r="Q128" i="25"/>
  <c r="P128" i="25"/>
  <c r="O128" i="25"/>
  <c r="N128" i="25"/>
  <c r="M128" i="25"/>
  <c r="L128" i="25"/>
  <c r="J128" i="25"/>
  <c r="I128" i="25"/>
  <c r="R127" i="25"/>
  <c r="R128" i="25" s="1"/>
  <c r="H127" i="25"/>
  <c r="H128" i="25" s="1"/>
  <c r="AA125" i="25"/>
  <c r="Z125" i="25"/>
  <c r="Y125" i="25"/>
  <c r="X125" i="25"/>
  <c r="W125" i="25"/>
  <c r="V125" i="25"/>
  <c r="T125" i="25"/>
  <c r="T132" i="25" s="1"/>
  <c r="S125" i="25"/>
  <c r="Q125" i="25"/>
  <c r="P125" i="25"/>
  <c r="O125" i="25"/>
  <c r="O132" i="25" s="1"/>
  <c r="N125" i="25"/>
  <c r="M125" i="25"/>
  <c r="L125" i="25"/>
  <c r="J125" i="25"/>
  <c r="J132" i="25" s="1"/>
  <c r="I125" i="25"/>
  <c r="R124" i="25"/>
  <c r="R125" i="25" s="1"/>
  <c r="H124" i="25"/>
  <c r="H125" i="25" s="1"/>
  <c r="AA120" i="25"/>
  <c r="Z120" i="25"/>
  <c r="Y120" i="25"/>
  <c r="X120" i="25"/>
  <c r="W120" i="25"/>
  <c r="V120" i="25"/>
  <c r="T120" i="25"/>
  <c r="S120" i="25"/>
  <c r="Q120" i="25"/>
  <c r="P120" i="25"/>
  <c r="O120" i="25"/>
  <c r="N120" i="25"/>
  <c r="M120" i="25"/>
  <c r="L120" i="25"/>
  <c r="J120" i="25"/>
  <c r="I120" i="25"/>
  <c r="R119" i="25"/>
  <c r="H119" i="25"/>
  <c r="R118" i="25"/>
  <c r="H118" i="25"/>
  <c r="R117" i="25"/>
  <c r="H117" i="25"/>
  <c r="AA115" i="25"/>
  <c r="Z115" i="25"/>
  <c r="Y115" i="25"/>
  <c r="X115" i="25"/>
  <c r="W115" i="25"/>
  <c r="V115" i="25"/>
  <c r="T115" i="25"/>
  <c r="S115" i="25"/>
  <c r="Q115" i="25"/>
  <c r="P115" i="25"/>
  <c r="O115" i="25"/>
  <c r="N115" i="25"/>
  <c r="M115" i="25"/>
  <c r="L115" i="25"/>
  <c r="J115" i="25"/>
  <c r="I115" i="25"/>
  <c r="R114" i="25"/>
  <c r="H114" i="25"/>
  <c r="R113" i="25"/>
  <c r="H113" i="25"/>
  <c r="R112" i="25"/>
  <c r="H112" i="25"/>
  <c r="AA110" i="25"/>
  <c r="Z110" i="25"/>
  <c r="Y110" i="25"/>
  <c r="X110" i="25"/>
  <c r="W110" i="25"/>
  <c r="V110" i="25"/>
  <c r="T110" i="25"/>
  <c r="S110" i="25"/>
  <c r="Q110" i="25"/>
  <c r="P110" i="25"/>
  <c r="O110" i="25"/>
  <c r="N110" i="25"/>
  <c r="M110" i="25"/>
  <c r="L110" i="25"/>
  <c r="J110" i="25"/>
  <c r="I110" i="25"/>
  <c r="R109" i="25"/>
  <c r="H109" i="25"/>
  <c r="R108" i="25"/>
  <c r="H108" i="25"/>
  <c r="AA106" i="25"/>
  <c r="AA121" i="25" s="1"/>
  <c r="Z106" i="25"/>
  <c r="Y106" i="25"/>
  <c r="X106" i="25"/>
  <c r="W106" i="25"/>
  <c r="W121" i="25" s="1"/>
  <c r="V106" i="25"/>
  <c r="T106" i="25"/>
  <c r="S106" i="25"/>
  <c r="Q106" i="25"/>
  <c r="Q121" i="25" s="1"/>
  <c r="P106" i="25"/>
  <c r="O106" i="25"/>
  <c r="N106" i="25"/>
  <c r="M106" i="25"/>
  <c r="M121" i="25" s="1"/>
  <c r="L106" i="25"/>
  <c r="J106" i="25"/>
  <c r="I106" i="25"/>
  <c r="R105" i="25"/>
  <c r="H105" i="25"/>
  <c r="R104" i="25"/>
  <c r="H104" i="25"/>
  <c r="AA100" i="25"/>
  <c r="Z100" i="25"/>
  <c r="Y100" i="25"/>
  <c r="X100" i="25"/>
  <c r="W100" i="25"/>
  <c r="V100" i="25"/>
  <c r="T100" i="25"/>
  <c r="S100" i="25"/>
  <c r="Q100" i="25"/>
  <c r="P100" i="25"/>
  <c r="O100" i="25"/>
  <c r="N100" i="25"/>
  <c r="M100" i="25"/>
  <c r="L100" i="25"/>
  <c r="J100" i="25"/>
  <c r="I100" i="25"/>
  <c r="R99" i="25"/>
  <c r="H99" i="25"/>
  <c r="R98" i="25"/>
  <c r="H98" i="25"/>
  <c r="R97" i="25"/>
  <c r="H97" i="25"/>
  <c r="R96" i="25"/>
  <c r="H96" i="25"/>
  <c r="R95" i="25"/>
  <c r="H95" i="25"/>
  <c r="R94" i="25"/>
  <c r="H94" i="25"/>
  <c r="AA92" i="25"/>
  <c r="AA101" i="25" s="1"/>
  <c r="Z92" i="25"/>
  <c r="Z101" i="25" s="1"/>
  <c r="Y92" i="25"/>
  <c r="Y101" i="25" s="1"/>
  <c r="X92" i="25"/>
  <c r="X101" i="25" s="1"/>
  <c r="W92" i="25"/>
  <c r="W101" i="25" s="1"/>
  <c r="V92" i="25"/>
  <c r="V101" i="25" s="1"/>
  <c r="T92" i="25"/>
  <c r="T101" i="25" s="1"/>
  <c r="S92" i="25"/>
  <c r="S101" i="25" s="1"/>
  <c r="Q92" i="25"/>
  <c r="P92" i="25"/>
  <c r="P101" i="25" s="1"/>
  <c r="O92" i="25"/>
  <c r="O101" i="25" s="1"/>
  <c r="N92" i="25"/>
  <c r="M92" i="25"/>
  <c r="L92" i="25"/>
  <c r="L101" i="25" s="1"/>
  <c r="J92" i="25"/>
  <c r="J101" i="25" s="1"/>
  <c r="I92" i="25"/>
  <c r="R91" i="25"/>
  <c r="R92" i="25" s="1"/>
  <c r="H91" i="25"/>
  <c r="H92" i="25" s="1"/>
  <c r="V237" i="25" l="1"/>
  <c r="M158" i="25"/>
  <c r="R271" i="25"/>
  <c r="I361" i="25"/>
  <c r="N361" i="25"/>
  <c r="S361" i="25"/>
  <c r="X361" i="25"/>
  <c r="J257" i="25"/>
  <c r="J258" i="25" s="1"/>
  <c r="V257" i="25"/>
  <c r="V258" i="25" s="1"/>
  <c r="Z257" i="25"/>
  <c r="Y132" i="25"/>
  <c r="Q158" i="25"/>
  <c r="X158" i="25"/>
  <c r="R247" i="25"/>
  <c r="R248" i="25" s="1"/>
  <c r="R249" i="25" s="1"/>
  <c r="R304" i="25"/>
  <c r="R305" i="25" s="1"/>
  <c r="H100" i="25"/>
  <c r="H101" i="25" s="1"/>
  <c r="H106" i="25"/>
  <c r="I121" i="25"/>
  <c r="N121" i="25"/>
  <c r="S121" i="25"/>
  <c r="X121" i="25"/>
  <c r="H110" i="25"/>
  <c r="V132" i="25"/>
  <c r="Z132" i="25"/>
  <c r="Z140" i="25"/>
  <c r="M206" i="25"/>
  <c r="H217" i="25"/>
  <c r="X237" i="25"/>
  <c r="J361" i="25"/>
  <c r="O361" i="25"/>
  <c r="T361" i="25"/>
  <c r="Y361" i="25"/>
  <c r="L140" i="25"/>
  <c r="P140" i="25"/>
  <c r="V140" i="25"/>
  <c r="Y228" i="25"/>
  <c r="Y243" i="25" s="1"/>
  <c r="S237" i="25"/>
  <c r="T257" i="25"/>
  <c r="T258" i="25" s="1"/>
  <c r="Y257" i="25"/>
  <c r="AA191" i="25"/>
  <c r="H233" i="25"/>
  <c r="H237" i="25" s="1"/>
  <c r="R135" i="25"/>
  <c r="R136" i="25" s="1"/>
  <c r="R140" i="25" s="1"/>
  <c r="T158" i="25"/>
  <c r="M132" i="25"/>
  <c r="M256" i="25"/>
  <c r="M257" i="25" s="1"/>
  <c r="M258" i="25" s="1"/>
  <c r="H271" i="25"/>
  <c r="H361" i="25"/>
  <c r="H120" i="25"/>
  <c r="L132" i="25"/>
  <c r="P132" i="25"/>
  <c r="V158" i="25"/>
  <c r="M237" i="25"/>
  <c r="Q237" i="25"/>
  <c r="L257" i="25"/>
  <c r="L258" i="25" s="1"/>
  <c r="Q310" i="25"/>
  <c r="Q311" i="25" s="1"/>
  <c r="X310" i="25"/>
  <c r="X311" i="25" s="1"/>
  <c r="H284" i="25"/>
  <c r="H323" i="25"/>
  <c r="I343" i="25"/>
  <c r="I344" i="25" s="1"/>
  <c r="N343" i="25"/>
  <c r="N344" i="25" s="1"/>
  <c r="S343" i="25"/>
  <c r="S344" i="25" s="1"/>
  <c r="X343" i="25"/>
  <c r="X344" i="25" s="1"/>
  <c r="H333" i="25"/>
  <c r="H342" i="25"/>
  <c r="V343" i="25"/>
  <c r="V344" i="25" s="1"/>
  <c r="I353" i="25"/>
  <c r="N353" i="25"/>
  <c r="Z353" i="25"/>
  <c r="Z362" i="25" s="1"/>
  <c r="M361" i="25"/>
  <c r="M362" i="25" s="1"/>
  <c r="W361" i="25"/>
  <c r="R106" i="25"/>
  <c r="J121" i="25"/>
  <c r="O121" i="25"/>
  <c r="T121" i="25"/>
  <c r="Y121" i="25"/>
  <c r="R110" i="25"/>
  <c r="Q132" i="25"/>
  <c r="W132" i="25"/>
  <c r="AA132" i="25"/>
  <c r="R130" i="25"/>
  <c r="R131" i="25" s="1"/>
  <c r="R132" i="25" s="1"/>
  <c r="I140" i="25"/>
  <c r="N140" i="25"/>
  <c r="S140" i="25"/>
  <c r="Y140" i="25"/>
  <c r="Q140" i="25"/>
  <c r="I158" i="25"/>
  <c r="N158" i="25"/>
  <c r="S191" i="25"/>
  <c r="H186" i="25"/>
  <c r="L206" i="25"/>
  <c r="P206" i="25"/>
  <c r="V206" i="25"/>
  <c r="Z206" i="25"/>
  <c r="L228" i="25"/>
  <c r="L243" i="25" s="1"/>
  <c r="V228" i="25"/>
  <c r="V243" i="25" s="1"/>
  <c r="P237" i="25"/>
  <c r="J343" i="25"/>
  <c r="J344" i="25" s="1"/>
  <c r="O343" i="25"/>
  <c r="O344" i="25" s="1"/>
  <c r="T343" i="25"/>
  <c r="T344" i="25" s="1"/>
  <c r="Y343" i="25"/>
  <c r="Y344" i="25" s="1"/>
  <c r="R333" i="25"/>
  <c r="J191" i="25"/>
  <c r="I191" i="25"/>
  <c r="N191" i="25"/>
  <c r="Q206" i="25"/>
  <c r="Z228" i="25"/>
  <c r="Z243" i="25" s="1"/>
  <c r="Z258" i="25"/>
  <c r="R257" i="25"/>
  <c r="I310" i="25"/>
  <c r="I311" i="25" s="1"/>
  <c r="R307" i="25"/>
  <c r="R309" i="25" s="1"/>
  <c r="W154" i="25"/>
  <c r="R153" i="25"/>
  <c r="R154" i="25" s="1"/>
  <c r="H211" i="25"/>
  <c r="H213" i="25" s="1"/>
  <c r="M213" i="25"/>
  <c r="M228" i="25" s="1"/>
  <c r="W233" i="25"/>
  <c r="W237" i="25" s="1"/>
  <c r="R100" i="25"/>
  <c r="R101" i="25" s="1"/>
  <c r="R120" i="25"/>
  <c r="R156" i="25"/>
  <c r="R157" i="25" s="1"/>
  <c r="W157" i="25"/>
  <c r="W217" i="25"/>
  <c r="R215" i="25"/>
  <c r="R217" i="25" s="1"/>
  <c r="S253" i="25"/>
  <c r="S257" i="25" s="1"/>
  <c r="S258" i="25" s="1"/>
  <c r="X257" i="25"/>
  <c r="X258" i="25" s="1"/>
  <c r="R361" i="25"/>
  <c r="R362" i="25" s="1"/>
  <c r="H148" i="25"/>
  <c r="H149" i="25" s="1"/>
  <c r="H150" i="25" s="1"/>
  <c r="J158" i="25"/>
  <c r="O158" i="25"/>
  <c r="Z158" i="25"/>
  <c r="H187" i="25"/>
  <c r="H191" i="25" s="1"/>
  <c r="R202" i="25"/>
  <c r="R206" i="25" s="1"/>
  <c r="R233" i="25"/>
  <c r="R237" i="25" s="1"/>
  <c r="I241" i="25"/>
  <c r="I242" i="25" s="1"/>
  <c r="H240" i="25"/>
  <c r="H241" i="25" s="1"/>
  <c r="H242" i="25" s="1"/>
  <c r="I101" i="25"/>
  <c r="N101" i="25"/>
  <c r="R115" i="25"/>
  <c r="H158" i="25"/>
  <c r="X191" i="25"/>
  <c r="O191" i="25"/>
  <c r="T206" i="25"/>
  <c r="Y206" i="25"/>
  <c r="W202" i="25"/>
  <c r="W206" i="25" s="1"/>
  <c r="R226" i="25"/>
  <c r="R227" i="25" s="1"/>
  <c r="W227" i="25"/>
  <c r="W267" i="25"/>
  <c r="R265" i="25"/>
  <c r="AA310" i="25"/>
  <c r="AA311" i="25" s="1"/>
  <c r="R279" i="25"/>
  <c r="S309" i="25"/>
  <c r="V362" i="25"/>
  <c r="M101" i="25"/>
  <c r="Q101" i="25"/>
  <c r="L121" i="25"/>
  <c r="P121" i="25"/>
  <c r="V121" i="25"/>
  <c r="Z121" i="25"/>
  <c r="H115" i="25"/>
  <c r="I132" i="25"/>
  <c r="N132" i="25"/>
  <c r="N159" i="25" s="1"/>
  <c r="S132" i="25"/>
  <c r="X132" i="25"/>
  <c r="W140" i="25"/>
  <c r="X140" i="25"/>
  <c r="R148" i="25"/>
  <c r="R149" i="25" s="1"/>
  <c r="R150" i="25" s="1"/>
  <c r="T191" i="25"/>
  <c r="Y191" i="25"/>
  <c r="Q228" i="25"/>
  <c r="AA228" i="25"/>
  <c r="AA243" i="25" s="1"/>
  <c r="H224" i="25"/>
  <c r="P228" i="25"/>
  <c r="I237" i="25"/>
  <c r="N237" i="25"/>
  <c r="O257" i="25"/>
  <c r="O258" i="25" s="1"/>
  <c r="L310" i="25"/>
  <c r="L311" i="25" s="1"/>
  <c r="W279" i="25"/>
  <c r="W284" i="25"/>
  <c r="R323" i="25"/>
  <c r="R342" i="25"/>
  <c r="W362" i="25"/>
  <c r="R286" i="25"/>
  <c r="R287" i="25" s="1"/>
  <c r="W290" i="25"/>
  <c r="Z343" i="25"/>
  <c r="Z344" i="25" s="1"/>
  <c r="H353" i="25"/>
  <c r="H362" i="25" s="1"/>
  <c r="L353" i="25"/>
  <c r="L362" i="25" s="1"/>
  <c r="P353" i="25"/>
  <c r="P362" i="25" s="1"/>
  <c r="J140" i="25"/>
  <c r="O140" i="25"/>
  <c r="T140" i="25"/>
  <c r="S158" i="25"/>
  <c r="T228" i="25"/>
  <c r="T243" i="25" s="1"/>
  <c r="Q257" i="25"/>
  <c r="Q258" i="25" s="1"/>
  <c r="Z310" i="25"/>
  <c r="Z311" i="25" s="1"/>
  <c r="R281" i="25"/>
  <c r="V159" i="25"/>
  <c r="AA159" i="25"/>
  <c r="H132" i="25"/>
  <c r="H140" i="25"/>
  <c r="W149" i="25"/>
  <c r="W150" i="25" s="1"/>
  <c r="W213" i="25"/>
  <c r="R211" i="25"/>
  <c r="R213" i="25" s="1"/>
  <c r="R163" i="25"/>
  <c r="R164" i="25" s="1"/>
  <c r="R165" i="25" s="1"/>
  <c r="R166" i="25" s="1"/>
  <c r="W164" i="25"/>
  <c r="W165" i="25" s="1"/>
  <c r="W166" i="25" s="1"/>
  <c r="L191" i="25"/>
  <c r="V191" i="25"/>
  <c r="N228" i="25"/>
  <c r="X228" i="25"/>
  <c r="R224" i="25"/>
  <c r="R262" i="25"/>
  <c r="R263" i="25" s="1"/>
  <c r="W263" i="25"/>
  <c r="P310" i="25"/>
  <c r="P311" i="25" s="1"/>
  <c r="M191" i="25"/>
  <c r="Q191" i="25"/>
  <c r="I206" i="25"/>
  <c r="I207" i="25" s="1"/>
  <c r="N206" i="25"/>
  <c r="AA206" i="25"/>
  <c r="H202" i="25"/>
  <c r="H206" i="25" s="1"/>
  <c r="J228" i="25"/>
  <c r="J243" i="25" s="1"/>
  <c r="O228" i="25"/>
  <c r="O243" i="25" s="1"/>
  <c r="W224" i="25"/>
  <c r="H265" i="25"/>
  <c r="H267" i="25" s="1"/>
  <c r="M267" i="25"/>
  <c r="N310" i="25"/>
  <c r="N311" i="25" s="1"/>
  <c r="W271" i="25"/>
  <c r="R301" i="25"/>
  <c r="R302" i="25" s="1"/>
  <c r="W302" i="25"/>
  <c r="L343" i="25"/>
  <c r="L344" i="25" s="1"/>
  <c r="P343" i="25"/>
  <c r="P344" i="25" s="1"/>
  <c r="P191" i="25"/>
  <c r="P207" i="25" s="1"/>
  <c r="Z191" i="25"/>
  <c r="Z207" i="25" s="1"/>
  <c r="I228" i="25"/>
  <c r="S228" i="25"/>
  <c r="V310" i="25"/>
  <c r="V311" i="25" s="1"/>
  <c r="R186" i="25"/>
  <c r="R187" i="25" s="1"/>
  <c r="R191" i="25" s="1"/>
  <c r="W187" i="25"/>
  <c r="W191" i="25" s="1"/>
  <c r="J206" i="25"/>
  <c r="O206" i="25"/>
  <c r="S206" i="25"/>
  <c r="X206" i="25"/>
  <c r="X207" i="25" s="1"/>
  <c r="R240" i="25"/>
  <c r="R241" i="25" s="1"/>
  <c r="R242" i="25" s="1"/>
  <c r="S241" i="25"/>
  <c r="S242" i="25" s="1"/>
  <c r="H252" i="25"/>
  <c r="H253" i="25" s="1"/>
  <c r="H257" i="25" s="1"/>
  <c r="H258" i="25" s="1"/>
  <c r="I253" i="25"/>
  <c r="I257" i="25" s="1"/>
  <c r="I258" i="25" s="1"/>
  <c r="R295" i="25"/>
  <c r="R296" i="25" s="1"/>
  <c r="P258" i="25"/>
  <c r="Y258" i="25"/>
  <c r="S310" i="25"/>
  <c r="S311" i="25" s="1"/>
  <c r="Y310" i="25"/>
  <c r="Y311" i="25" s="1"/>
  <c r="R267" i="25"/>
  <c r="R273" i="25"/>
  <c r="R274" i="25" s="1"/>
  <c r="W274" i="25"/>
  <c r="M287" i="25"/>
  <c r="H286" i="25"/>
  <c r="H287" i="25" s="1"/>
  <c r="S353" i="25"/>
  <c r="S362" i="25" s="1"/>
  <c r="X353" i="25"/>
  <c r="X362" i="25" s="1"/>
  <c r="N257" i="25"/>
  <c r="N258" i="25" s="1"/>
  <c r="W257" i="25"/>
  <c r="W258" i="25" s="1"/>
  <c r="AA257" i="25"/>
  <c r="AA258" i="25" s="1"/>
  <c r="J310" i="25"/>
  <c r="J311" i="25" s="1"/>
  <c r="O310" i="25"/>
  <c r="O311" i="25" s="1"/>
  <c r="T310" i="25"/>
  <c r="T311" i="25" s="1"/>
  <c r="H276" i="25"/>
  <c r="H279" i="25" s="1"/>
  <c r="M279" i="25"/>
  <c r="R284" i="25"/>
  <c r="J353" i="25"/>
  <c r="J362" i="25" s="1"/>
  <c r="O353" i="25"/>
  <c r="T353" i="25"/>
  <c r="T362" i="25" s="1"/>
  <c r="Y353" i="25"/>
  <c r="H292" i="25"/>
  <c r="H293" i="25" s="1"/>
  <c r="Y362" i="25" l="1"/>
  <c r="M159" i="25"/>
  <c r="X243" i="25"/>
  <c r="I362" i="25"/>
  <c r="AA207" i="25"/>
  <c r="O207" i="25"/>
  <c r="Q207" i="25"/>
  <c r="Y159" i="25"/>
  <c r="L159" i="25"/>
  <c r="N362" i="25"/>
  <c r="Q159" i="25"/>
  <c r="R258" i="25"/>
  <c r="I159" i="25"/>
  <c r="L207" i="25"/>
  <c r="R158" i="25"/>
  <c r="J159" i="25"/>
  <c r="T159" i="25"/>
  <c r="Z159" i="25"/>
  <c r="M207" i="25"/>
  <c r="O159" i="25"/>
  <c r="N207" i="25"/>
  <c r="V207" i="25"/>
  <c r="V363" i="25" s="1"/>
  <c r="P159" i="25"/>
  <c r="M243" i="25"/>
  <c r="O362" i="25"/>
  <c r="X159" i="25"/>
  <c r="X363" i="25" s="1"/>
  <c r="H121" i="25"/>
  <c r="H159" i="25" s="1"/>
  <c r="H343" i="25"/>
  <c r="H344" i="25" s="1"/>
  <c r="S207" i="25"/>
  <c r="S159" i="25"/>
  <c r="Q243" i="25"/>
  <c r="R121" i="25"/>
  <c r="J207" i="25"/>
  <c r="P243" i="25"/>
  <c r="P363" i="25" s="1"/>
  <c r="H228" i="25"/>
  <c r="H243" i="25" s="1"/>
  <c r="H310" i="25"/>
  <c r="H311" i="25" s="1"/>
  <c r="W207" i="25"/>
  <c r="I243" i="25"/>
  <c r="R228" i="25"/>
  <c r="R243" i="25" s="1"/>
  <c r="Y207" i="25"/>
  <c r="Y363" i="25" s="1"/>
  <c r="W158" i="25"/>
  <c r="W159" i="25" s="1"/>
  <c r="N243" i="25"/>
  <c r="R207" i="25"/>
  <c r="M310" i="25"/>
  <c r="M311" i="25" s="1"/>
  <c r="R343" i="25"/>
  <c r="R344" i="25" s="1"/>
  <c r="T207" i="25"/>
  <c r="R310" i="25"/>
  <c r="R311" i="25" s="1"/>
  <c r="AA363" i="25"/>
  <c r="S243" i="25"/>
  <c r="W228" i="25"/>
  <c r="W243" i="25" s="1"/>
  <c r="Z363" i="25"/>
  <c r="H207" i="25"/>
  <c r="W310" i="25"/>
  <c r="W311" i="25" s="1"/>
  <c r="L363" i="25" l="1"/>
  <c r="Q363" i="25"/>
  <c r="T363" i="25"/>
  <c r="M363" i="25"/>
  <c r="O363" i="25"/>
  <c r="N363" i="25"/>
  <c r="R159" i="25"/>
  <c r="R363" i="25" s="1"/>
  <c r="I363" i="25"/>
  <c r="J363" i="25"/>
  <c r="H363" i="25"/>
  <c r="S363" i="25"/>
  <c r="W363" i="25"/>
  <c r="AA453" i="25" l="1"/>
  <c r="Z453" i="25"/>
  <c r="Y453" i="25"/>
  <c r="X453" i="25"/>
  <c r="W453" i="25"/>
  <c r="V453" i="25"/>
  <c r="T453" i="25"/>
  <c r="S453" i="25"/>
  <c r="Q453" i="25"/>
  <c r="P453" i="25"/>
  <c r="O453" i="25"/>
  <c r="N453" i="25"/>
  <c r="M453" i="25"/>
  <c r="L453" i="25"/>
  <c r="J453" i="25"/>
  <c r="I453" i="25"/>
  <c r="R452" i="25"/>
  <c r="R453" i="25" s="1"/>
  <c r="H452" i="25"/>
  <c r="H453" i="25" s="1"/>
  <c r="AA450" i="25"/>
  <c r="Z450" i="25"/>
  <c r="Y450" i="25"/>
  <c r="X450" i="25"/>
  <c r="W450" i="25"/>
  <c r="V450" i="25"/>
  <c r="T450" i="25"/>
  <c r="S450" i="25"/>
  <c r="Q450" i="25"/>
  <c r="P450" i="25"/>
  <c r="O450" i="25"/>
  <c r="N450" i="25"/>
  <c r="M450" i="25"/>
  <c r="L450" i="25"/>
  <c r="J450" i="25"/>
  <c r="I450" i="25"/>
  <c r="R449" i="25"/>
  <c r="R450" i="25" s="1"/>
  <c r="H449" i="25"/>
  <c r="H450" i="25" s="1"/>
  <c r="AA447" i="25"/>
  <c r="Z447" i="25"/>
  <c r="Y447" i="25"/>
  <c r="X447" i="25"/>
  <c r="W447" i="25"/>
  <c r="V447" i="25"/>
  <c r="T447" i="25"/>
  <c r="S447" i="25"/>
  <c r="Q447" i="25"/>
  <c r="P447" i="25"/>
  <c r="O447" i="25"/>
  <c r="N447" i="25"/>
  <c r="M447" i="25"/>
  <c r="L447" i="25"/>
  <c r="J447" i="25"/>
  <c r="I447" i="25"/>
  <c r="R446" i="25"/>
  <c r="R447" i="25" s="1"/>
  <c r="H446" i="25"/>
  <c r="H447" i="25" s="1"/>
  <c r="AA444" i="25"/>
  <c r="Z444" i="25"/>
  <c r="Y444" i="25"/>
  <c r="X444" i="25"/>
  <c r="W444" i="25"/>
  <c r="V444" i="25"/>
  <c r="T444" i="25"/>
  <c r="S444" i="25"/>
  <c r="Q444" i="25"/>
  <c r="P444" i="25"/>
  <c r="O444" i="25"/>
  <c r="N444" i="25"/>
  <c r="M444" i="25"/>
  <c r="L444" i="25"/>
  <c r="J444" i="25"/>
  <c r="I444" i="25"/>
  <c r="R443" i="25"/>
  <c r="R444" i="25" s="1"/>
  <c r="H443" i="25"/>
  <c r="H444" i="25" s="1"/>
  <c r="AA441" i="25"/>
  <c r="Z441" i="25"/>
  <c r="Y441" i="25"/>
  <c r="X441" i="25"/>
  <c r="W441" i="25"/>
  <c r="V441" i="25"/>
  <c r="T441" i="25"/>
  <c r="S441" i="25"/>
  <c r="Q441" i="25"/>
  <c r="P441" i="25"/>
  <c r="O441" i="25"/>
  <c r="N441" i="25"/>
  <c r="M441" i="25"/>
  <c r="L441" i="25"/>
  <c r="J441" i="25"/>
  <c r="I441" i="25"/>
  <c r="R440" i="25"/>
  <c r="R441" i="25" s="1"/>
  <c r="H440" i="25"/>
  <c r="H441" i="25" s="1"/>
  <c r="AA438" i="25"/>
  <c r="Z438" i="25"/>
  <c r="Y438" i="25"/>
  <c r="X438" i="25"/>
  <c r="W438" i="25"/>
  <c r="V438" i="25"/>
  <c r="T438" i="25"/>
  <c r="S438" i="25"/>
  <c r="Q438" i="25"/>
  <c r="P438" i="25"/>
  <c r="O438" i="25"/>
  <c r="N438" i="25"/>
  <c r="M438" i="25"/>
  <c r="L438" i="25"/>
  <c r="J438" i="25"/>
  <c r="I438" i="25"/>
  <c r="R437" i="25"/>
  <c r="R438" i="25" s="1"/>
  <c r="H437" i="25"/>
  <c r="H438" i="25" s="1"/>
  <c r="AA435" i="25"/>
  <c r="Z435" i="25"/>
  <c r="Y435" i="25"/>
  <c r="X435" i="25"/>
  <c r="W435" i="25"/>
  <c r="V435" i="25"/>
  <c r="T435" i="25"/>
  <c r="S435" i="25"/>
  <c r="Q435" i="25"/>
  <c r="P435" i="25"/>
  <c r="O435" i="25"/>
  <c r="N435" i="25"/>
  <c r="M435" i="25"/>
  <c r="L435" i="25"/>
  <c r="J435" i="25"/>
  <c r="I435" i="25"/>
  <c r="R434" i="25"/>
  <c r="R435" i="25" s="1"/>
  <c r="H434" i="25"/>
  <c r="H435" i="25" s="1"/>
  <c r="AA432" i="25"/>
  <c r="Z432" i="25"/>
  <c r="Y432" i="25"/>
  <c r="X432" i="25"/>
  <c r="W432" i="25"/>
  <c r="V432" i="25"/>
  <c r="T432" i="25"/>
  <c r="S432" i="25"/>
  <c r="Q432" i="25"/>
  <c r="P432" i="25"/>
  <c r="O432" i="25"/>
  <c r="N432" i="25"/>
  <c r="M432" i="25"/>
  <c r="L432" i="25"/>
  <c r="J432" i="25"/>
  <c r="I432" i="25"/>
  <c r="R431" i="25"/>
  <c r="R432" i="25" s="1"/>
  <c r="H431" i="25"/>
  <c r="H432" i="25" s="1"/>
  <c r="AA429" i="25"/>
  <c r="Z429" i="25"/>
  <c r="Y429" i="25"/>
  <c r="X429" i="25"/>
  <c r="W429" i="25"/>
  <c r="V429" i="25"/>
  <c r="T429" i="25"/>
  <c r="S429" i="25"/>
  <c r="Q429" i="25"/>
  <c r="P429" i="25"/>
  <c r="O429" i="25"/>
  <c r="N429" i="25"/>
  <c r="M429" i="25"/>
  <c r="L429" i="25"/>
  <c r="J429" i="25"/>
  <c r="I429" i="25"/>
  <c r="R428" i="25"/>
  <c r="H428" i="25"/>
  <c r="R427" i="25"/>
  <c r="R429" i="25" s="1"/>
  <c r="H427" i="25"/>
  <c r="H429" i="25" s="1"/>
  <c r="AA425" i="25"/>
  <c r="Z425" i="25"/>
  <c r="Y425" i="25"/>
  <c r="Y454" i="25" s="1"/>
  <c r="Y455" i="25" s="1"/>
  <c r="X425" i="25"/>
  <c r="X454" i="25" s="1"/>
  <c r="X455" i="25" s="1"/>
  <c r="W425" i="25"/>
  <c r="V425" i="25"/>
  <c r="T425" i="25"/>
  <c r="T454" i="25" s="1"/>
  <c r="T455" i="25" s="1"/>
  <c r="S425" i="25"/>
  <c r="S454" i="25" s="1"/>
  <c r="S455" i="25" s="1"/>
  <c r="Q425" i="25"/>
  <c r="P425" i="25"/>
  <c r="O425" i="25"/>
  <c r="N425" i="25"/>
  <c r="N454" i="25" s="1"/>
  <c r="N455" i="25" s="1"/>
  <c r="M425" i="25"/>
  <c r="L425" i="25"/>
  <c r="J425" i="25"/>
  <c r="I425" i="25"/>
  <c r="I454" i="25" s="1"/>
  <c r="I455" i="25" s="1"/>
  <c r="R424" i="25"/>
  <c r="H424" i="25"/>
  <c r="R423" i="25"/>
  <c r="H423" i="25"/>
  <c r="H425" i="25" s="1"/>
  <c r="AA417" i="25"/>
  <c r="Z417" i="25"/>
  <c r="Y417" i="25"/>
  <c r="X417" i="25"/>
  <c r="W417" i="25"/>
  <c r="V417" i="25"/>
  <c r="T417" i="25"/>
  <c r="Q417" i="25"/>
  <c r="P417" i="25"/>
  <c r="O417" i="25"/>
  <c r="N417" i="25"/>
  <c r="M417" i="25"/>
  <c r="L417" i="25"/>
  <c r="J417" i="25"/>
  <c r="S416" i="25"/>
  <c r="S417" i="25" s="1"/>
  <c r="I416" i="25"/>
  <c r="I417" i="25" s="1"/>
  <c r="AA414" i="25"/>
  <c r="Z414" i="25"/>
  <c r="Y414" i="25"/>
  <c r="X414" i="25"/>
  <c r="W414" i="25"/>
  <c r="V414" i="25"/>
  <c r="T414" i="25"/>
  <c r="S414" i="25"/>
  <c r="Q414" i="25"/>
  <c r="P414" i="25"/>
  <c r="O414" i="25"/>
  <c r="N414" i="25"/>
  <c r="M414" i="25"/>
  <c r="L414" i="25"/>
  <c r="J414" i="25"/>
  <c r="I414" i="25"/>
  <c r="R413" i="25"/>
  <c r="R414" i="25" s="1"/>
  <c r="H413" i="25"/>
  <c r="H414" i="25" s="1"/>
  <c r="AA411" i="25"/>
  <c r="Z411" i="25"/>
  <c r="Z418" i="25" s="1"/>
  <c r="Y411" i="25"/>
  <c r="X411" i="25"/>
  <c r="W411" i="25"/>
  <c r="V411" i="25"/>
  <c r="V418" i="25" s="1"/>
  <c r="T411" i="25"/>
  <c r="Q411" i="25"/>
  <c r="P411" i="25"/>
  <c r="P418" i="25" s="1"/>
  <c r="O411" i="25"/>
  <c r="N411" i="25"/>
  <c r="M411" i="25"/>
  <c r="L411" i="25"/>
  <c r="L418" i="25" s="1"/>
  <c r="J411" i="25"/>
  <c r="S410" i="25"/>
  <c r="S411" i="25" s="1"/>
  <c r="I410" i="25"/>
  <c r="I411" i="25" s="1"/>
  <c r="AA406" i="25"/>
  <c r="Z406" i="25"/>
  <c r="Y406" i="25"/>
  <c r="X406" i="25"/>
  <c r="W406" i="25"/>
  <c r="V406" i="25"/>
  <c r="T406" i="25"/>
  <c r="S406" i="25"/>
  <c r="Q406" i="25"/>
  <c r="P406" i="25"/>
  <c r="O406" i="25"/>
  <c r="N406" i="25"/>
  <c r="M406" i="25"/>
  <c r="L406" i="25"/>
  <c r="J406" i="25"/>
  <c r="I406" i="25"/>
  <c r="R405" i="25"/>
  <c r="R406" i="25" s="1"/>
  <c r="H405" i="25"/>
  <c r="H406" i="25" s="1"/>
  <c r="AA403" i="25"/>
  <c r="Z403" i="25"/>
  <c r="Y403" i="25"/>
  <c r="X403" i="25"/>
  <c r="W403" i="25"/>
  <c r="V403" i="25"/>
  <c r="T403" i="25"/>
  <c r="S403" i="25"/>
  <c r="Q403" i="25"/>
  <c r="P403" i="25"/>
  <c r="O403" i="25"/>
  <c r="N403" i="25"/>
  <c r="M403" i="25"/>
  <c r="L403" i="25"/>
  <c r="J403" i="25"/>
  <c r="I403" i="25"/>
  <c r="R402" i="25"/>
  <c r="R403" i="25" s="1"/>
  <c r="H402" i="25"/>
  <c r="H403" i="25" s="1"/>
  <c r="AA400" i="25"/>
  <c r="Z400" i="25"/>
  <c r="Y400" i="25"/>
  <c r="X400" i="25"/>
  <c r="W400" i="25"/>
  <c r="V400" i="25"/>
  <c r="T400" i="25"/>
  <c r="Q400" i="25"/>
  <c r="P400" i="25"/>
  <c r="O400" i="25"/>
  <c r="N400" i="25"/>
  <c r="M400" i="25"/>
  <c r="L400" i="25"/>
  <c r="J400" i="25"/>
  <c r="S399" i="25"/>
  <c r="S400" i="25" s="1"/>
  <c r="I399" i="25"/>
  <c r="I400" i="25" s="1"/>
  <c r="AA397" i="25"/>
  <c r="Z397" i="25"/>
  <c r="Y397" i="25"/>
  <c r="X397" i="25"/>
  <c r="W397" i="25"/>
  <c r="V397" i="25"/>
  <c r="T397" i="25"/>
  <c r="S397" i="25"/>
  <c r="Q397" i="25"/>
  <c r="P397" i="25"/>
  <c r="O397" i="25"/>
  <c r="N397" i="25"/>
  <c r="M397" i="25"/>
  <c r="L397" i="25"/>
  <c r="J397" i="25"/>
  <c r="I397" i="25"/>
  <c r="R396" i="25"/>
  <c r="R397" i="25" s="1"/>
  <c r="H396" i="25"/>
  <c r="H397" i="25" s="1"/>
  <c r="AA394" i="25"/>
  <c r="Z394" i="25"/>
  <c r="Y394" i="25"/>
  <c r="X394" i="25"/>
  <c r="W394" i="25"/>
  <c r="V394" i="25"/>
  <c r="T394" i="25"/>
  <c r="S394" i="25"/>
  <c r="Q394" i="25"/>
  <c r="P394" i="25"/>
  <c r="O394" i="25"/>
  <c r="N394" i="25"/>
  <c r="M394" i="25"/>
  <c r="L394" i="25"/>
  <c r="J394" i="25"/>
  <c r="I394" i="25"/>
  <c r="R393" i="25"/>
  <c r="R394" i="25" s="1"/>
  <c r="H393" i="25"/>
  <c r="H394" i="25" s="1"/>
  <c r="AA391" i="25"/>
  <c r="Z391" i="25"/>
  <c r="Y391" i="25"/>
  <c r="X391" i="25"/>
  <c r="W391" i="25"/>
  <c r="V391" i="25"/>
  <c r="T391" i="25"/>
  <c r="S391" i="25"/>
  <c r="Q391" i="25"/>
  <c r="P391" i="25"/>
  <c r="O391" i="25"/>
  <c r="N391" i="25"/>
  <c r="M391" i="25"/>
  <c r="L391" i="25"/>
  <c r="J391" i="25"/>
  <c r="I391" i="25"/>
  <c r="R390" i="25"/>
  <c r="R391" i="25" s="1"/>
  <c r="H390" i="25"/>
  <c r="H391" i="25" s="1"/>
  <c r="AA388" i="25"/>
  <c r="Z388" i="25"/>
  <c r="Y388" i="25"/>
  <c r="X388" i="25"/>
  <c r="W388" i="25"/>
  <c r="V388" i="25"/>
  <c r="T388" i="25"/>
  <c r="S388" i="25"/>
  <c r="Q388" i="25"/>
  <c r="P388" i="25"/>
  <c r="O388" i="25"/>
  <c r="N388" i="25"/>
  <c r="M388" i="25"/>
  <c r="L388" i="25"/>
  <c r="J388" i="25"/>
  <c r="I388" i="25"/>
  <c r="R387" i="25"/>
  <c r="H387" i="25"/>
  <c r="R386" i="25"/>
  <c r="H386" i="25"/>
  <c r="M454" i="25" l="1"/>
  <c r="M455" i="25" s="1"/>
  <c r="Q454" i="25"/>
  <c r="Q455" i="25" s="1"/>
  <c r="W454" i="25"/>
  <c r="W455" i="25" s="1"/>
  <c r="AA454" i="25"/>
  <c r="AA455" i="25" s="1"/>
  <c r="W418" i="25"/>
  <c r="AA418" i="25"/>
  <c r="X407" i="25"/>
  <c r="L407" i="25"/>
  <c r="L419" i="25" s="1"/>
  <c r="P407" i="25"/>
  <c r="P419" i="25" s="1"/>
  <c r="V407" i="25"/>
  <c r="V419" i="25" s="1"/>
  <c r="Z407" i="25"/>
  <c r="Z419" i="25" s="1"/>
  <c r="R410" i="25"/>
  <c r="R411" i="25" s="1"/>
  <c r="M418" i="25"/>
  <c r="Q418" i="25"/>
  <c r="L454" i="25"/>
  <c r="L455" i="25" s="1"/>
  <c r="P454" i="25"/>
  <c r="P455" i="25" s="1"/>
  <c r="V454" i="25"/>
  <c r="V455" i="25" s="1"/>
  <c r="Z454" i="25"/>
  <c r="Z455" i="25" s="1"/>
  <c r="M407" i="25"/>
  <c r="Q407" i="25"/>
  <c r="W407" i="25"/>
  <c r="W419" i="25" s="1"/>
  <c r="W456" i="25" s="1"/>
  <c r="AA407" i="25"/>
  <c r="AA419" i="25" s="1"/>
  <c r="S418" i="25"/>
  <c r="N418" i="25"/>
  <c r="H388" i="25"/>
  <c r="I407" i="25"/>
  <c r="N407" i="25"/>
  <c r="S407" i="25"/>
  <c r="X418" i="25"/>
  <c r="X419" i="25" s="1"/>
  <c r="X456" i="25" s="1"/>
  <c r="R425" i="25"/>
  <c r="R454" i="25" s="1"/>
  <c r="R455" i="25" s="1"/>
  <c r="J454" i="25"/>
  <c r="J455" i="25" s="1"/>
  <c r="O454" i="25"/>
  <c r="O455" i="25" s="1"/>
  <c r="H454" i="25"/>
  <c r="H455" i="25" s="1"/>
  <c r="R388" i="25"/>
  <c r="J407" i="25"/>
  <c r="O407" i="25"/>
  <c r="T407" i="25"/>
  <c r="Y407" i="25"/>
  <c r="R399" i="25"/>
  <c r="R400" i="25" s="1"/>
  <c r="J418" i="25"/>
  <c r="O418" i="25"/>
  <c r="T418" i="25"/>
  <c r="Y418" i="25"/>
  <c r="H416" i="25"/>
  <c r="H417" i="25" s="1"/>
  <c r="I418" i="25"/>
  <c r="H399" i="25"/>
  <c r="H400" i="25" s="1"/>
  <c r="H407" i="25" s="1"/>
  <c r="H410" i="25"/>
  <c r="H411" i="25" s="1"/>
  <c r="R416" i="25"/>
  <c r="R417" i="25" s="1"/>
  <c r="AA1135" i="25"/>
  <c r="AA1136" i="25" s="1"/>
  <c r="Z1135" i="25"/>
  <c r="Z1136" i="25" s="1"/>
  <c r="Y1135" i="25"/>
  <c r="Y1136" i="25" s="1"/>
  <c r="X1135" i="25"/>
  <c r="X1136" i="25" s="1"/>
  <c r="W1135" i="25"/>
  <c r="W1136" i="25" s="1"/>
  <c r="V1135" i="25"/>
  <c r="V1136" i="25" s="1"/>
  <c r="T1135" i="25"/>
  <c r="T1136" i="25" s="1"/>
  <c r="S1135" i="25"/>
  <c r="S1136" i="25" s="1"/>
  <c r="Q1135" i="25"/>
  <c r="Q1136" i="25" s="1"/>
  <c r="P1135" i="25"/>
  <c r="P1136" i="25" s="1"/>
  <c r="O1135" i="25"/>
  <c r="O1136" i="25" s="1"/>
  <c r="N1135" i="25"/>
  <c r="N1136" i="25" s="1"/>
  <c r="M1135" i="25"/>
  <c r="M1136" i="25" s="1"/>
  <c r="L1135" i="25"/>
  <c r="L1136" i="25" s="1"/>
  <c r="J1135" i="25"/>
  <c r="J1136" i="25" s="1"/>
  <c r="I1135" i="25"/>
  <c r="I1136" i="25" s="1"/>
  <c r="R1134" i="25"/>
  <c r="R1135" i="25" s="1"/>
  <c r="R1136" i="25" s="1"/>
  <c r="H1134" i="25"/>
  <c r="H1135" i="25" s="1"/>
  <c r="H1136" i="25" s="1"/>
  <c r="AA1130" i="25"/>
  <c r="AA1131" i="25" s="1"/>
  <c r="Z1130" i="25"/>
  <c r="Z1131" i="25" s="1"/>
  <c r="Y1130" i="25"/>
  <c r="Y1131" i="25" s="1"/>
  <c r="X1130" i="25"/>
  <c r="X1131" i="25" s="1"/>
  <c r="W1130" i="25"/>
  <c r="W1131" i="25" s="1"/>
  <c r="V1130" i="25"/>
  <c r="V1131" i="25" s="1"/>
  <c r="T1130" i="25"/>
  <c r="T1131" i="25" s="1"/>
  <c r="S1130" i="25"/>
  <c r="S1131" i="25" s="1"/>
  <c r="Q1130" i="25"/>
  <c r="Q1131" i="25" s="1"/>
  <c r="P1130" i="25"/>
  <c r="P1131" i="25" s="1"/>
  <c r="O1130" i="25"/>
  <c r="O1131" i="25" s="1"/>
  <c r="N1130" i="25"/>
  <c r="N1131" i="25" s="1"/>
  <c r="M1130" i="25"/>
  <c r="M1131" i="25" s="1"/>
  <c r="L1130" i="25"/>
  <c r="L1131" i="25" s="1"/>
  <c r="J1130" i="25"/>
  <c r="J1131" i="25" s="1"/>
  <c r="I1130" i="25"/>
  <c r="I1131" i="25" s="1"/>
  <c r="R1129" i="25"/>
  <c r="R1130" i="25" s="1"/>
  <c r="R1131" i="25" s="1"/>
  <c r="H1129" i="25"/>
  <c r="H1130" i="25" s="1"/>
  <c r="H1131" i="25" s="1"/>
  <c r="AA1123" i="25"/>
  <c r="Z1123" i="25"/>
  <c r="Y1123" i="25"/>
  <c r="X1123" i="25"/>
  <c r="W1123" i="25"/>
  <c r="V1123" i="25"/>
  <c r="T1123" i="25"/>
  <c r="S1123" i="25"/>
  <c r="Q1123" i="25"/>
  <c r="P1123" i="25"/>
  <c r="O1123" i="25"/>
  <c r="N1123" i="25"/>
  <c r="M1123" i="25"/>
  <c r="L1123" i="25"/>
  <c r="J1123" i="25"/>
  <c r="I1123" i="25"/>
  <c r="R1122" i="25"/>
  <c r="R1123" i="25" s="1"/>
  <c r="H1122" i="25"/>
  <c r="H1123" i="25" s="1"/>
  <c r="AA1120" i="25"/>
  <c r="Z1120" i="25"/>
  <c r="Y1120" i="25"/>
  <c r="X1120" i="25"/>
  <c r="W1120" i="25"/>
  <c r="W1124" i="25" s="1"/>
  <c r="V1120" i="25"/>
  <c r="V1124" i="25" s="1"/>
  <c r="T1120" i="25"/>
  <c r="S1120" i="25"/>
  <c r="Q1120" i="25"/>
  <c r="Q1124" i="25" s="1"/>
  <c r="P1120" i="25"/>
  <c r="P1124" i="25" s="1"/>
  <c r="O1120" i="25"/>
  <c r="N1120" i="25"/>
  <c r="M1120" i="25"/>
  <c r="M1124" i="25" s="1"/>
  <c r="L1120" i="25"/>
  <c r="L1124" i="25" s="1"/>
  <c r="J1120" i="25"/>
  <c r="I1120" i="25"/>
  <c r="R1119" i="25"/>
  <c r="H1119" i="25"/>
  <c r="R1118" i="25"/>
  <c r="H1118" i="25"/>
  <c r="R1117" i="25"/>
  <c r="H1117" i="25"/>
  <c r="R1116" i="25"/>
  <c r="H1116" i="25"/>
  <c r="R1115" i="25"/>
  <c r="R1120" i="25" s="1"/>
  <c r="R1124" i="25" s="1"/>
  <c r="H1115" i="25"/>
  <c r="AA1111" i="25"/>
  <c r="Z1111" i="25"/>
  <c r="Y1111" i="25"/>
  <c r="X1111" i="25"/>
  <c r="W1111" i="25"/>
  <c r="V1111" i="25"/>
  <c r="T1111" i="25"/>
  <c r="S1111" i="25"/>
  <c r="Q1111" i="25"/>
  <c r="P1111" i="25"/>
  <c r="O1111" i="25"/>
  <c r="N1111" i="25"/>
  <c r="M1111" i="25"/>
  <c r="L1111" i="25"/>
  <c r="J1111" i="25"/>
  <c r="I1111" i="25"/>
  <c r="R1110" i="25"/>
  <c r="R1111" i="25" s="1"/>
  <c r="H1110" i="25"/>
  <c r="H1111" i="25" s="1"/>
  <c r="AA1108" i="25"/>
  <c r="Z1108" i="25"/>
  <c r="Y1108" i="25"/>
  <c r="X1108" i="25"/>
  <c r="W1108" i="25"/>
  <c r="V1108" i="25"/>
  <c r="T1108" i="25"/>
  <c r="S1108" i="25"/>
  <c r="Q1108" i="25"/>
  <c r="P1108" i="25"/>
  <c r="O1108" i="25"/>
  <c r="N1108" i="25"/>
  <c r="M1108" i="25"/>
  <c r="L1108" i="25"/>
  <c r="J1108" i="25"/>
  <c r="I1108" i="25"/>
  <c r="R1107" i="25"/>
  <c r="H1107" i="25"/>
  <c r="R1106" i="25"/>
  <c r="H1106" i="25"/>
  <c r="R1105" i="25"/>
  <c r="H1105" i="25"/>
  <c r="R1104" i="25"/>
  <c r="H1104" i="25"/>
  <c r="AA1101" i="25"/>
  <c r="AA1112" i="25" s="1"/>
  <c r="Z1101" i="25"/>
  <c r="Z1112" i="25" s="1"/>
  <c r="Y1101" i="25"/>
  <c r="X1101" i="25"/>
  <c r="W1101" i="25"/>
  <c r="W1112" i="25" s="1"/>
  <c r="V1101" i="25"/>
  <c r="V1112" i="25" s="1"/>
  <c r="T1101" i="25"/>
  <c r="S1101" i="25"/>
  <c r="Q1101" i="25"/>
  <c r="Q1112" i="25" s="1"/>
  <c r="P1101" i="25"/>
  <c r="P1112" i="25" s="1"/>
  <c r="P1125" i="25" s="1"/>
  <c r="O1101" i="25"/>
  <c r="N1101" i="25"/>
  <c r="M1101" i="25"/>
  <c r="M1112" i="25" s="1"/>
  <c r="L1101" i="25"/>
  <c r="L1112" i="25" s="1"/>
  <c r="L1125" i="25" s="1"/>
  <c r="J1101" i="25"/>
  <c r="I1101" i="25"/>
  <c r="R1100" i="25"/>
  <c r="H1100" i="25"/>
  <c r="R1099" i="25"/>
  <c r="H1099" i="25"/>
  <c r="R1098" i="25"/>
  <c r="H1098" i="25"/>
  <c r="R1097" i="25"/>
  <c r="H1097" i="25"/>
  <c r="R1096" i="25"/>
  <c r="H1096" i="25"/>
  <c r="R1095" i="25"/>
  <c r="H1095" i="25"/>
  <c r="R1094" i="25"/>
  <c r="H1094" i="25"/>
  <c r="H1101" i="25" s="1"/>
  <c r="R407" i="25" l="1"/>
  <c r="H1120" i="25"/>
  <c r="H1124" i="25" s="1"/>
  <c r="Z1124" i="25"/>
  <c r="L1137" i="25"/>
  <c r="L1138" i="25" s="1"/>
  <c r="P1137" i="25"/>
  <c r="P1138" i="25" s="1"/>
  <c r="V1137" i="25"/>
  <c r="Z1137" i="25"/>
  <c r="Q419" i="25"/>
  <c r="Q456" i="25" s="1"/>
  <c r="AA1124" i="25"/>
  <c r="AA1125" i="25" s="1"/>
  <c r="R1137" i="25"/>
  <c r="M1137" i="25"/>
  <c r="Q1137" i="25"/>
  <c r="W1137" i="25"/>
  <c r="AA1137" i="25"/>
  <c r="M419" i="25"/>
  <c r="M456" i="25" s="1"/>
  <c r="AA456" i="25"/>
  <c r="J419" i="25"/>
  <c r="J456" i="25" s="1"/>
  <c r="N419" i="25"/>
  <c r="N456" i="25" s="1"/>
  <c r="Z456" i="25"/>
  <c r="R418" i="25"/>
  <c r="R419" i="25" s="1"/>
  <c r="R456" i="25" s="1"/>
  <c r="H418" i="25"/>
  <c r="H419" i="25" s="1"/>
  <c r="H456" i="25" s="1"/>
  <c r="V456" i="25"/>
  <c r="I1112" i="25"/>
  <c r="N1112" i="25"/>
  <c r="S1112" i="25"/>
  <c r="X1112" i="25"/>
  <c r="H1108" i="25"/>
  <c r="H1112" i="25" s="1"/>
  <c r="H1125" i="25" s="1"/>
  <c r="I1124" i="25"/>
  <c r="N1124" i="25"/>
  <c r="S1124" i="25"/>
  <c r="X1124" i="25"/>
  <c r="S419" i="25"/>
  <c r="S456" i="25" s="1"/>
  <c r="P456" i="25"/>
  <c r="I419" i="25"/>
  <c r="I456" i="25" s="1"/>
  <c r="L456" i="25"/>
  <c r="Y419" i="25"/>
  <c r="Y456" i="25" s="1"/>
  <c r="J1112" i="25"/>
  <c r="O1112" i="25"/>
  <c r="T1112" i="25"/>
  <c r="Y1112" i="25"/>
  <c r="R1108" i="25"/>
  <c r="J1124" i="25"/>
  <c r="O1124" i="25"/>
  <c r="T1124" i="25"/>
  <c r="Y1124" i="25"/>
  <c r="T1137" i="25"/>
  <c r="Y1137" i="25"/>
  <c r="T419" i="25"/>
  <c r="T456" i="25" s="1"/>
  <c r="O419" i="25"/>
  <c r="O456" i="25" s="1"/>
  <c r="S1137" i="25"/>
  <c r="X1137" i="25"/>
  <c r="V1125" i="25"/>
  <c r="V1138" i="25" s="1"/>
  <c r="Z1125" i="25"/>
  <c r="Z1138" i="25" s="1"/>
  <c r="J1137" i="25"/>
  <c r="O1137" i="25"/>
  <c r="R1101" i="25"/>
  <c r="M1125" i="25"/>
  <c r="M1138" i="25" s="1"/>
  <c r="Q1125" i="25"/>
  <c r="Q1138" i="25" s="1"/>
  <c r="H1137" i="25"/>
  <c r="I1137" i="25"/>
  <c r="N1137" i="25"/>
  <c r="W1125" i="25"/>
  <c r="AA1138" i="25" l="1"/>
  <c r="W1138" i="25"/>
  <c r="R1112" i="25"/>
  <c r="R1125" i="25" s="1"/>
  <c r="R1138" i="25" s="1"/>
  <c r="I1125" i="25"/>
  <c r="I1138" i="25" s="1"/>
  <c r="Y1125" i="25"/>
  <c r="Y1138" i="25" s="1"/>
  <c r="X1125" i="25"/>
  <c r="X1138" i="25" s="1"/>
  <c r="S1125" i="25"/>
  <c r="S1138" i="25" s="1"/>
  <c r="O1125" i="25"/>
  <c r="O1138" i="25" s="1"/>
  <c r="N1125" i="25"/>
  <c r="N1138" i="25" s="1"/>
  <c r="J1125" i="25"/>
  <c r="J1138" i="25" s="1"/>
  <c r="T1125" i="25"/>
  <c r="T1138" i="25" s="1"/>
  <c r="H1138" i="25"/>
  <c r="AA1085" i="25" l="1"/>
  <c r="Z1085" i="25"/>
  <c r="Y1085" i="25"/>
  <c r="X1085" i="25"/>
  <c r="W1085" i="25"/>
  <c r="V1085" i="25"/>
  <c r="T1085" i="25"/>
  <c r="S1085" i="25"/>
  <c r="Q1085" i="25"/>
  <c r="P1085" i="25"/>
  <c r="O1085" i="25"/>
  <c r="N1085" i="25"/>
  <c r="M1085" i="25"/>
  <c r="L1085" i="25"/>
  <c r="J1085" i="25"/>
  <c r="I1085" i="25"/>
  <c r="R1084" i="25"/>
  <c r="R1085" i="25" s="1"/>
  <c r="H1084" i="25"/>
  <c r="H1085" i="25" s="1"/>
  <c r="AA1082" i="25"/>
  <c r="Z1082" i="25"/>
  <c r="Y1082" i="25"/>
  <c r="X1082" i="25"/>
  <c r="W1082" i="25"/>
  <c r="V1082" i="25"/>
  <c r="T1082" i="25"/>
  <c r="S1082" i="25"/>
  <c r="Q1082" i="25"/>
  <c r="P1082" i="25"/>
  <c r="O1082" i="25"/>
  <c r="N1082" i="25"/>
  <c r="M1082" i="25"/>
  <c r="L1082" i="25"/>
  <c r="J1082" i="25"/>
  <c r="I1082" i="25"/>
  <c r="R1081" i="25"/>
  <c r="R1082" i="25" s="1"/>
  <c r="H1081" i="25"/>
  <c r="H1082" i="25" s="1"/>
  <c r="AA1079" i="25"/>
  <c r="Z1079" i="25"/>
  <c r="Y1079" i="25"/>
  <c r="X1079" i="25"/>
  <c r="W1079" i="25"/>
  <c r="V1079" i="25"/>
  <c r="T1079" i="25"/>
  <c r="S1079" i="25"/>
  <c r="Q1079" i="25"/>
  <c r="P1079" i="25"/>
  <c r="O1079" i="25"/>
  <c r="N1079" i="25"/>
  <c r="M1079" i="25"/>
  <c r="L1079" i="25"/>
  <c r="J1079" i="25"/>
  <c r="I1079" i="25"/>
  <c r="R1078" i="25"/>
  <c r="R1079" i="25" s="1"/>
  <c r="H1078" i="25"/>
  <c r="H1079" i="25" s="1"/>
  <c r="AA1076" i="25"/>
  <c r="Z1076" i="25"/>
  <c r="Y1076" i="25"/>
  <c r="X1076" i="25"/>
  <c r="W1076" i="25"/>
  <c r="V1076" i="25"/>
  <c r="T1076" i="25"/>
  <c r="S1076" i="25"/>
  <c r="Q1076" i="25"/>
  <c r="P1076" i="25"/>
  <c r="O1076" i="25"/>
  <c r="N1076" i="25"/>
  <c r="M1076" i="25"/>
  <c r="L1076" i="25"/>
  <c r="J1076" i="25"/>
  <c r="I1076" i="25"/>
  <c r="R1075" i="25"/>
  <c r="R1076" i="25" s="1"/>
  <c r="H1075" i="25"/>
  <c r="H1076" i="25" s="1"/>
  <c r="AA1073" i="25"/>
  <c r="Z1073" i="25"/>
  <c r="Y1073" i="25"/>
  <c r="X1073" i="25"/>
  <c r="W1073" i="25"/>
  <c r="V1073" i="25"/>
  <c r="T1073" i="25"/>
  <c r="S1073" i="25"/>
  <c r="Q1073" i="25"/>
  <c r="P1073" i="25"/>
  <c r="O1073" i="25"/>
  <c r="N1073" i="25"/>
  <c r="M1073" i="25"/>
  <c r="L1073" i="25"/>
  <c r="J1073" i="25"/>
  <c r="I1073" i="25"/>
  <c r="R1072" i="25"/>
  <c r="R1073" i="25" s="1"/>
  <c r="H1072" i="25"/>
  <c r="H1073" i="25" s="1"/>
  <c r="AA1068" i="25"/>
  <c r="Z1068" i="25"/>
  <c r="Y1068" i="25"/>
  <c r="X1068" i="25"/>
  <c r="W1068" i="25"/>
  <c r="V1068" i="25"/>
  <c r="T1068" i="25"/>
  <c r="S1068" i="25"/>
  <c r="Q1068" i="25"/>
  <c r="P1068" i="25"/>
  <c r="O1068" i="25"/>
  <c r="N1068" i="25"/>
  <c r="M1068" i="25"/>
  <c r="L1068" i="25"/>
  <c r="J1068" i="25"/>
  <c r="I1068" i="25"/>
  <c r="R1067" i="25"/>
  <c r="R1068" i="25" s="1"/>
  <c r="H1067" i="25"/>
  <c r="H1068" i="25" s="1"/>
  <c r="AA1065" i="25"/>
  <c r="Z1065" i="25"/>
  <c r="Y1065" i="25"/>
  <c r="X1065" i="25"/>
  <c r="W1065" i="25"/>
  <c r="V1065" i="25"/>
  <c r="T1065" i="25"/>
  <c r="S1065" i="25"/>
  <c r="Q1065" i="25"/>
  <c r="P1065" i="25"/>
  <c r="O1065" i="25"/>
  <c r="N1065" i="25"/>
  <c r="M1065" i="25"/>
  <c r="L1065" i="25"/>
  <c r="J1065" i="25"/>
  <c r="I1065" i="25"/>
  <c r="R1064" i="25"/>
  <c r="R1065" i="25" s="1"/>
  <c r="H1064" i="25"/>
  <c r="H1065" i="25" s="1"/>
  <c r="AA1062" i="25"/>
  <c r="Z1062" i="25"/>
  <c r="Y1062" i="25"/>
  <c r="X1062" i="25"/>
  <c r="W1062" i="25"/>
  <c r="V1062" i="25"/>
  <c r="T1062" i="25"/>
  <c r="S1062" i="25"/>
  <c r="Q1062" i="25"/>
  <c r="P1062" i="25"/>
  <c r="O1062" i="25"/>
  <c r="N1062" i="25"/>
  <c r="M1062" i="25"/>
  <c r="L1062" i="25"/>
  <c r="J1062" i="25"/>
  <c r="I1062" i="25"/>
  <c r="R1061" i="25"/>
  <c r="R1062" i="25" s="1"/>
  <c r="H1061" i="25"/>
  <c r="H1062" i="25" s="1"/>
  <c r="AA1057" i="25"/>
  <c r="Z1057" i="25"/>
  <c r="Y1057" i="25"/>
  <c r="X1057" i="25"/>
  <c r="W1057" i="25"/>
  <c r="V1057" i="25"/>
  <c r="T1057" i="25"/>
  <c r="S1057" i="25"/>
  <c r="Q1057" i="25"/>
  <c r="P1057" i="25"/>
  <c r="O1057" i="25"/>
  <c r="N1057" i="25"/>
  <c r="M1057" i="25"/>
  <c r="L1057" i="25"/>
  <c r="J1057" i="25"/>
  <c r="I1057" i="25"/>
  <c r="R1056" i="25"/>
  <c r="R1057" i="25" s="1"/>
  <c r="H1056" i="25"/>
  <c r="H1057" i="25" s="1"/>
  <c r="AA1054" i="25"/>
  <c r="Z1054" i="25"/>
  <c r="Y1054" i="25"/>
  <c r="X1054" i="25"/>
  <c r="W1054" i="25"/>
  <c r="V1054" i="25"/>
  <c r="T1054" i="25"/>
  <c r="S1054" i="25"/>
  <c r="Q1054" i="25"/>
  <c r="P1054" i="25"/>
  <c r="O1054" i="25"/>
  <c r="N1054" i="25"/>
  <c r="M1054" i="25"/>
  <c r="L1054" i="25"/>
  <c r="J1054" i="25"/>
  <c r="I1054" i="25"/>
  <c r="H1054" i="25"/>
  <c r="R1053" i="25"/>
  <c r="R1054" i="25" s="1"/>
  <c r="AA1051" i="25"/>
  <c r="Z1051" i="25"/>
  <c r="Y1051" i="25"/>
  <c r="X1051" i="25"/>
  <c r="W1051" i="25"/>
  <c r="V1051" i="25"/>
  <c r="T1051" i="25"/>
  <c r="S1051" i="25"/>
  <c r="Q1051" i="25"/>
  <c r="P1051" i="25"/>
  <c r="O1051" i="25"/>
  <c r="N1051" i="25"/>
  <c r="M1051" i="25"/>
  <c r="L1051" i="25"/>
  <c r="J1051" i="25"/>
  <c r="I1051" i="25"/>
  <c r="R1050" i="25"/>
  <c r="R1051" i="25" s="1"/>
  <c r="H1050" i="25"/>
  <c r="H1051" i="25" s="1"/>
  <c r="AA1048" i="25"/>
  <c r="Z1048" i="25"/>
  <c r="Y1048" i="25"/>
  <c r="X1048" i="25"/>
  <c r="W1048" i="25"/>
  <c r="V1048" i="25"/>
  <c r="T1048" i="25"/>
  <c r="S1048" i="25"/>
  <c r="Q1048" i="25"/>
  <c r="P1048" i="25"/>
  <c r="O1048" i="25"/>
  <c r="N1048" i="25"/>
  <c r="M1048" i="25"/>
  <c r="J1048" i="25"/>
  <c r="I1048" i="25"/>
  <c r="R1047" i="25"/>
  <c r="R1048" i="25" s="1"/>
  <c r="H1047" i="25"/>
  <c r="H1048" i="25" s="1"/>
  <c r="AA1045" i="25"/>
  <c r="Z1045" i="25"/>
  <c r="Y1045" i="25"/>
  <c r="X1045" i="25"/>
  <c r="W1045" i="25"/>
  <c r="V1045" i="25"/>
  <c r="T1045" i="25"/>
  <c r="S1045" i="25"/>
  <c r="Q1045" i="25"/>
  <c r="P1045" i="25"/>
  <c r="O1045" i="25"/>
  <c r="N1045" i="25"/>
  <c r="M1045" i="25"/>
  <c r="L1045" i="25"/>
  <c r="J1045" i="25"/>
  <c r="I1045" i="25"/>
  <c r="R1044" i="25"/>
  <c r="R1045" i="25" s="1"/>
  <c r="H1044" i="25"/>
  <c r="H1045" i="25" s="1"/>
  <c r="AA1042" i="25"/>
  <c r="Z1042" i="25"/>
  <c r="Y1042" i="25"/>
  <c r="X1042" i="25"/>
  <c r="W1042" i="25"/>
  <c r="V1042" i="25"/>
  <c r="T1042" i="25"/>
  <c r="S1042" i="25"/>
  <c r="Q1042" i="25"/>
  <c r="P1042" i="25"/>
  <c r="O1042" i="25"/>
  <c r="N1042" i="25"/>
  <c r="M1042" i="25"/>
  <c r="L1042" i="25"/>
  <c r="J1042" i="25"/>
  <c r="I1042" i="25"/>
  <c r="R1041" i="25"/>
  <c r="R1042" i="25" s="1"/>
  <c r="H1041" i="25"/>
  <c r="H1042" i="25" s="1"/>
  <c r="AA1039" i="25"/>
  <c r="Z1039" i="25"/>
  <c r="Y1039" i="25"/>
  <c r="X1039" i="25"/>
  <c r="W1039" i="25"/>
  <c r="V1039" i="25"/>
  <c r="T1039" i="25"/>
  <c r="S1039" i="25"/>
  <c r="Q1039" i="25"/>
  <c r="P1039" i="25"/>
  <c r="O1039" i="25"/>
  <c r="N1039" i="25"/>
  <c r="M1039" i="25"/>
  <c r="L1039" i="25"/>
  <c r="J1039" i="25"/>
  <c r="I1039" i="25"/>
  <c r="R1038" i="25"/>
  <c r="R1039" i="25" s="1"/>
  <c r="H1038" i="25"/>
  <c r="H1039" i="25" s="1"/>
  <c r="AA1036" i="25"/>
  <c r="Z1036" i="25"/>
  <c r="Y1036" i="25"/>
  <c r="X1036" i="25"/>
  <c r="W1036" i="25"/>
  <c r="V1036" i="25"/>
  <c r="T1036" i="25"/>
  <c r="S1036" i="25"/>
  <c r="Q1036" i="25"/>
  <c r="P1036" i="25"/>
  <c r="O1036" i="25"/>
  <c r="N1036" i="25"/>
  <c r="M1036" i="25"/>
  <c r="L1036" i="25"/>
  <c r="J1036" i="25"/>
  <c r="I1036" i="25"/>
  <c r="R1035" i="25"/>
  <c r="H1035" i="25"/>
  <c r="R1034" i="25"/>
  <c r="H1034" i="25"/>
  <c r="AA1030" i="25"/>
  <c r="Z1030" i="25"/>
  <c r="Y1030" i="25"/>
  <c r="X1030" i="25"/>
  <c r="W1030" i="25"/>
  <c r="V1030" i="25"/>
  <c r="T1030" i="25"/>
  <c r="S1030" i="25"/>
  <c r="Q1030" i="25"/>
  <c r="P1030" i="25"/>
  <c r="O1030" i="25"/>
  <c r="N1030" i="25"/>
  <c r="M1030" i="25"/>
  <c r="L1030" i="25"/>
  <c r="J1030" i="25"/>
  <c r="I1030" i="25"/>
  <c r="R1029" i="25"/>
  <c r="R1030" i="25" s="1"/>
  <c r="H1029" i="25"/>
  <c r="H1030" i="25" s="1"/>
  <c r="AA1027" i="25"/>
  <c r="Z1027" i="25"/>
  <c r="Y1027" i="25"/>
  <c r="X1027" i="25"/>
  <c r="W1027" i="25"/>
  <c r="V1027" i="25"/>
  <c r="T1027" i="25"/>
  <c r="S1027" i="25"/>
  <c r="Q1027" i="25"/>
  <c r="P1027" i="25"/>
  <c r="O1027" i="25"/>
  <c r="N1027" i="25"/>
  <c r="M1027" i="25"/>
  <c r="L1027" i="25"/>
  <c r="J1027" i="25"/>
  <c r="I1027" i="25"/>
  <c r="R1026" i="25"/>
  <c r="R1027" i="25" s="1"/>
  <c r="H1026" i="25"/>
  <c r="H1027" i="25" s="1"/>
  <c r="AA1024" i="25"/>
  <c r="Z1024" i="25"/>
  <c r="Y1024" i="25"/>
  <c r="X1024" i="25"/>
  <c r="W1024" i="25"/>
  <c r="V1024" i="25"/>
  <c r="T1024" i="25"/>
  <c r="S1024" i="25"/>
  <c r="Q1024" i="25"/>
  <c r="P1024" i="25"/>
  <c r="O1024" i="25"/>
  <c r="N1024" i="25"/>
  <c r="M1024" i="25"/>
  <c r="L1024" i="25"/>
  <c r="J1024" i="25"/>
  <c r="I1024" i="25"/>
  <c r="R1023" i="25"/>
  <c r="R1024" i="25" s="1"/>
  <c r="H1023" i="25"/>
  <c r="H1024" i="25" s="1"/>
  <c r="AA1021" i="25"/>
  <c r="Z1021" i="25"/>
  <c r="Y1021" i="25"/>
  <c r="X1021" i="25"/>
  <c r="W1021" i="25"/>
  <c r="V1021" i="25"/>
  <c r="T1021" i="25"/>
  <c r="S1021" i="25"/>
  <c r="Q1021" i="25"/>
  <c r="P1021" i="25"/>
  <c r="O1021" i="25"/>
  <c r="N1021" i="25"/>
  <c r="M1021" i="25"/>
  <c r="L1021" i="25"/>
  <c r="J1021" i="25"/>
  <c r="I1021" i="25"/>
  <c r="R1020" i="25"/>
  <c r="R1021" i="25" s="1"/>
  <c r="H1020" i="25"/>
  <c r="H1021" i="25" s="1"/>
  <c r="AA1018" i="25"/>
  <c r="Z1018" i="25"/>
  <c r="Y1018" i="25"/>
  <c r="X1018" i="25"/>
  <c r="W1018" i="25"/>
  <c r="V1018" i="25"/>
  <c r="T1018" i="25"/>
  <c r="S1018" i="25"/>
  <c r="R1018" i="25"/>
  <c r="Q1018" i="25"/>
  <c r="P1018" i="25"/>
  <c r="O1018" i="25"/>
  <c r="N1018" i="25"/>
  <c r="M1018" i="25"/>
  <c r="L1018" i="25"/>
  <c r="J1018" i="25"/>
  <c r="I1018" i="25"/>
  <c r="H1018" i="25"/>
  <c r="AA1014" i="25"/>
  <c r="Z1014" i="25"/>
  <c r="Y1014" i="25"/>
  <c r="X1014" i="25"/>
  <c r="W1014" i="25"/>
  <c r="V1014" i="25"/>
  <c r="T1014" i="25"/>
  <c r="S1014" i="25"/>
  <c r="Q1014" i="25"/>
  <c r="P1014" i="25"/>
  <c r="O1014" i="25"/>
  <c r="N1014" i="25"/>
  <c r="M1014" i="25"/>
  <c r="L1014" i="25"/>
  <c r="J1014" i="25"/>
  <c r="I1014" i="25"/>
  <c r="R1013" i="25"/>
  <c r="H1013" i="25"/>
  <c r="R1012" i="25"/>
  <c r="H1012" i="25"/>
  <c r="R1011" i="25"/>
  <c r="H1011" i="25"/>
  <c r="AA1009" i="25"/>
  <c r="Z1009" i="25"/>
  <c r="Y1009" i="25"/>
  <c r="X1009" i="25"/>
  <c r="W1009" i="25"/>
  <c r="V1009" i="25"/>
  <c r="T1009" i="25"/>
  <c r="S1009" i="25"/>
  <c r="Q1009" i="25"/>
  <c r="P1009" i="25"/>
  <c r="O1009" i="25"/>
  <c r="N1009" i="25"/>
  <c r="M1009" i="25"/>
  <c r="L1009" i="25"/>
  <c r="J1009" i="25"/>
  <c r="I1009" i="25"/>
  <c r="R1008" i="25"/>
  <c r="R1009" i="25" s="1"/>
  <c r="H1008" i="25"/>
  <c r="H1009" i="25" s="1"/>
  <c r="AA1006" i="25"/>
  <c r="Z1006" i="25"/>
  <c r="Y1006" i="25"/>
  <c r="X1006" i="25"/>
  <c r="W1006" i="25"/>
  <c r="V1006" i="25"/>
  <c r="T1006" i="25"/>
  <c r="S1006" i="25"/>
  <c r="Q1006" i="25"/>
  <c r="P1006" i="25"/>
  <c r="O1006" i="25"/>
  <c r="N1006" i="25"/>
  <c r="M1006" i="25"/>
  <c r="L1006" i="25"/>
  <c r="J1006" i="25"/>
  <c r="I1006" i="25"/>
  <c r="R1005" i="25"/>
  <c r="R1006" i="25" s="1"/>
  <c r="H1005" i="25"/>
  <c r="H1006" i="25" s="1"/>
  <c r="AA1003" i="25"/>
  <c r="Z1003" i="25"/>
  <c r="Y1003" i="25"/>
  <c r="X1003" i="25"/>
  <c r="W1003" i="25"/>
  <c r="V1003" i="25"/>
  <c r="T1003" i="25"/>
  <c r="S1003" i="25"/>
  <c r="Q1003" i="25"/>
  <c r="P1003" i="25"/>
  <c r="O1003" i="25"/>
  <c r="N1003" i="25"/>
  <c r="M1003" i="25"/>
  <c r="L1003" i="25"/>
  <c r="J1003" i="25"/>
  <c r="I1003" i="25"/>
  <c r="R1002" i="25"/>
  <c r="R1003" i="25" s="1"/>
  <c r="H1002" i="25"/>
  <c r="H1003" i="25" s="1"/>
  <c r="AA1000" i="25"/>
  <c r="Z1000" i="25"/>
  <c r="Y1000" i="25"/>
  <c r="X1000" i="25"/>
  <c r="W1000" i="25"/>
  <c r="V1000" i="25"/>
  <c r="T1000" i="25"/>
  <c r="S1000" i="25"/>
  <c r="Q1000" i="25"/>
  <c r="P1000" i="25"/>
  <c r="O1000" i="25"/>
  <c r="N1000" i="25"/>
  <c r="M1000" i="25"/>
  <c r="L1000" i="25"/>
  <c r="J1000" i="25"/>
  <c r="I1000" i="25"/>
  <c r="R999" i="25"/>
  <c r="R1000" i="25" s="1"/>
  <c r="H999" i="25"/>
  <c r="H1000" i="25" s="1"/>
  <c r="AA997" i="25"/>
  <c r="Z997" i="25"/>
  <c r="Y997" i="25"/>
  <c r="X997" i="25"/>
  <c r="W997" i="25"/>
  <c r="V997" i="25"/>
  <c r="T997" i="25"/>
  <c r="S997" i="25"/>
  <c r="Q997" i="25"/>
  <c r="P997" i="25"/>
  <c r="O997" i="25"/>
  <c r="N997" i="25"/>
  <c r="M997" i="25"/>
  <c r="L997" i="25"/>
  <c r="J997" i="25"/>
  <c r="I997" i="25"/>
  <c r="R996" i="25"/>
  <c r="H996" i="25"/>
  <c r="R995" i="25"/>
  <c r="H995" i="25"/>
  <c r="AA993" i="25"/>
  <c r="Z993" i="25"/>
  <c r="Y993" i="25"/>
  <c r="X993" i="25"/>
  <c r="W993" i="25"/>
  <c r="V993" i="25"/>
  <c r="T993" i="25"/>
  <c r="S993" i="25"/>
  <c r="Q993" i="25"/>
  <c r="P993" i="25"/>
  <c r="O993" i="25"/>
  <c r="N993" i="25"/>
  <c r="M993" i="25"/>
  <c r="L993" i="25"/>
  <c r="J993" i="25"/>
  <c r="I993" i="25"/>
  <c r="R992" i="25"/>
  <c r="H992" i="25"/>
  <c r="R991" i="25"/>
  <c r="H991" i="25"/>
  <c r="Q1069" i="25" l="1"/>
  <c r="AA1069" i="25"/>
  <c r="J1086" i="25"/>
  <c r="O1086" i="25"/>
  <c r="T1086" i="25"/>
  <c r="Y1086" i="25"/>
  <c r="I1069" i="25"/>
  <c r="N1069" i="25"/>
  <c r="S1069" i="25"/>
  <c r="X1069" i="25"/>
  <c r="V1069" i="25"/>
  <c r="L1086" i="25"/>
  <c r="P1086" i="25"/>
  <c r="V1086" i="25"/>
  <c r="Z1086" i="25"/>
  <c r="R1014" i="25"/>
  <c r="M1058" i="25"/>
  <c r="Q1058" i="25"/>
  <c r="W1058" i="25"/>
  <c r="AA1058" i="25"/>
  <c r="J1069" i="25"/>
  <c r="O1069" i="25"/>
  <c r="T1069" i="25"/>
  <c r="Y1069" i="25"/>
  <c r="M1069" i="25"/>
  <c r="W1069" i="25"/>
  <c r="M1086" i="25"/>
  <c r="Q1086" i="25"/>
  <c r="W1086" i="25"/>
  <c r="AA1086" i="25"/>
  <c r="H993" i="25"/>
  <c r="S1031" i="25"/>
  <c r="X1031" i="25"/>
  <c r="H997" i="25"/>
  <c r="H1036" i="25"/>
  <c r="I1058" i="25"/>
  <c r="Z1069" i="25"/>
  <c r="I1086" i="25"/>
  <c r="N1086" i="25"/>
  <c r="S1086" i="25"/>
  <c r="X1086" i="25"/>
  <c r="H1086" i="25"/>
  <c r="R1086" i="25"/>
  <c r="Q1031" i="25"/>
  <c r="AA1031" i="25"/>
  <c r="I1031" i="25"/>
  <c r="H1058" i="25"/>
  <c r="S1058" i="25"/>
  <c r="R993" i="25"/>
  <c r="J1031" i="25"/>
  <c r="O1031" i="25"/>
  <c r="T1031" i="25"/>
  <c r="Y1031" i="25"/>
  <c r="R997" i="25"/>
  <c r="R1036" i="25"/>
  <c r="J1058" i="25"/>
  <c r="O1058" i="25"/>
  <c r="T1058" i="25"/>
  <c r="Y1058" i="25"/>
  <c r="L1069" i="25"/>
  <c r="P1069" i="25"/>
  <c r="M1031" i="25"/>
  <c r="M1087" i="25" s="1"/>
  <c r="M1088" i="25" s="1"/>
  <c r="W1031" i="25"/>
  <c r="N1031" i="25"/>
  <c r="N1058" i="25"/>
  <c r="X1058" i="25"/>
  <c r="X1087" i="25" s="1"/>
  <c r="X1088" i="25" s="1"/>
  <c r="L1031" i="25"/>
  <c r="P1031" i="25"/>
  <c r="V1031" i="25"/>
  <c r="Z1031" i="25"/>
  <c r="Z1087" i="25" s="1"/>
  <c r="Z1088" i="25" s="1"/>
  <c r="H1014" i="25"/>
  <c r="L1058" i="25"/>
  <c r="P1058" i="25"/>
  <c r="V1058" i="25"/>
  <c r="V1087" i="25" s="1"/>
  <c r="V1088" i="25" s="1"/>
  <c r="Z1058" i="25"/>
  <c r="R1058" i="25"/>
  <c r="H1069" i="25"/>
  <c r="R1069" i="25"/>
  <c r="R1031" i="25" l="1"/>
  <c r="I1087" i="25"/>
  <c r="I1088" i="25" s="1"/>
  <c r="T1087" i="25"/>
  <c r="T1088" i="25" s="1"/>
  <c r="J1087" i="25"/>
  <c r="J1088" i="25" s="1"/>
  <c r="P1087" i="25"/>
  <c r="P1088" i="25" s="1"/>
  <c r="N1087" i="25"/>
  <c r="N1088" i="25" s="1"/>
  <c r="S1087" i="25"/>
  <c r="S1088" i="25" s="1"/>
  <c r="AA1087" i="25"/>
  <c r="AA1088" i="25" s="1"/>
  <c r="Q1087" i="25"/>
  <c r="Q1088" i="25" s="1"/>
  <c r="H1031" i="25"/>
  <c r="H1087" i="25" s="1"/>
  <c r="H1088" i="25" s="1"/>
  <c r="W1087" i="25"/>
  <c r="W1088" i="25" s="1"/>
  <c r="Y1087" i="25"/>
  <c r="Y1088" i="25" s="1"/>
  <c r="O1087" i="25"/>
  <c r="O1088" i="25" s="1"/>
  <c r="L1087" i="25"/>
  <c r="L1088" i="25" s="1"/>
  <c r="R1087" i="25"/>
  <c r="R1088" i="25" s="1"/>
  <c r="AA807" i="25" l="1"/>
  <c r="AA808" i="25" s="1"/>
  <c r="Z807" i="25"/>
  <c r="Z808" i="25" s="1"/>
  <c r="Y807" i="25"/>
  <c r="Y808" i="25" s="1"/>
  <c r="X807" i="25"/>
  <c r="X808" i="25" s="1"/>
  <c r="W807" i="25"/>
  <c r="W808" i="25" s="1"/>
  <c r="W809" i="25" s="1"/>
  <c r="V807" i="25"/>
  <c r="V808" i="25" s="1"/>
  <c r="V809" i="25" s="1"/>
  <c r="T807" i="25"/>
  <c r="T808" i="25" s="1"/>
  <c r="S807" i="25"/>
  <c r="S808" i="25" s="1"/>
  <c r="S809" i="25" s="1"/>
  <c r="Q807" i="25"/>
  <c r="Q808" i="25" s="1"/>
  <c r="P807" i="25"/>
  <c r="P808" i="25" s="1"/>
  <c r="O807" i="25"/>
  <c r="O808" i="25" s="1"/>
  <c r="N807" i="25"/>
  <c r="N808" i="25" s="1"/>
  <c r="M807" i="25"/>
  <c r="M808" i="25" s="1"/>
  <c r="M809" i="25" s="1"/>
  <c r="L807" i="25"/>
  <c r="L808" i="25" s="1"/>
  <c r="L809" i="25" s="1"/>
  <c r="J807" i="25"/>
  <c r="J808" i="25" s="1"/>
  <c r="I807" i="25"/>
  <c r="I808" i="25" s="1"/>
  <c r="I809" i="25" s="1"/>
  <c r="R806" i="25"/>
  <c r="R807" i="25" s="1"/>
  <c r="R808" i="25" s="1"/>
  <c r="R809" i="25" s="1"/>
  <c r="H806" i="25"/>
  <c r="H807" i="25" s="1"/>
  <c r="H808" i="25" s="1"/>
  <c r="H809" i="25" s="1"/>
  <c r="K802" i="25"/>
  <c r="AA800" i="25"/>
  <c r="AA801" i="25" s="1"/>
  <c r="Z800" i="25"/>
  <c r="Z801" i="25" s="1"/>
  <c r="Y800" i="25"/>
  <c r="Y801" i="25" s="1"/>
  <c r="X800" i="25"/>
  <c r="X801" i="25" s="1"/>
  <c r="W800" i="25"/>
  <c r="W801" i="25" s="1"/>
  <c r="V800" i="25"/>
  <c r="V801" i="25" s="1"/>
  <c r="T800" i="25"/>
  <c r="T801" i="25" s="1"/>
  <c r="S800" i="25"/>
  <c r="S801" i="25" s="1"/>
  <c r="Q800" i="25"/>
  <c r="Q801" i="25" s="1"/>
  <c r="P800" i="25"/>
  <c r="P801" i="25" s="1"/>
  <c r="O800" i="25"/>
  <c r="O801" i="25" s="1"/>
  <c r="N800" i="25"/>
  <c r="N801" i="25" s="1"/>
  <c r="M800" i="25"/>
  <c r="M801" i="25" s="1"/>
  <c r="L800" i="25"/>
  <c r="L801" i="25" s="1"/>
  <c r="J800" i="25"/>
  <c r="J801" i="25" s="1"/>
  <c r="I800" i="25"/>
  <c r="I801" i="25" s="1"/>
  <c r="R799" i="25"/>
  <c r="R800" i="25" s="1"/>
  <c r="R801" i="25" s="1"/>
  <c r="H799" i="25"/>
  <c r="H800" i="25" s="1"/>
  <c r="H801" i="25" s="1"/>
  <c r="AA795" i="25"/>
  <c r="AA796" i="25" s="1"/>
  <c r="Z795" i="25"/>
  <c r="Z796" i="25" s="1"/>
  <c r="Y795" i="25"/>
  <c r="Y796" i="25" s="1"/>
  <c r="X795" i="25"/>
  <c r="X796" i="25" s="1"/>
  <c r="W795" i="25"/>
  <c r="W796" i="25" s="1"/>
  <c r="V795" i="25"/>
  <c r="V796" i="25" s="1"/>
  <c r="T795" i="25"/>
  <c r="T796" i="25" s="1"/>
  <c r="S795" i="25"/>
  <c r="S796" i="25" s="1"/>
  <c r="Q795" i="25"/>
  <c r="Q796" i="25" s="1"/>
  <c r="P795" i="25"/>
  <c r="P796" i="25" s="1"/>
  <c r="O795" i="25"/>
  <c r="O796" i="25" s="1"/>
  <c r="N795" i="25"/>
  <c r="N796" i="25" s="1"/>
  <c r="M795" i="25"/>
  <c r="M796" i="25" s="1"/>
  <c r="L795" i="25"/>
  <c r="L796" i="25" s="1"/>
  <c r="J795" i="25"/>
  <c r="J796" i="25" s="1"/>
  <c r="I795" i="25"/>
  <c r="I796" i="25" s="1"/>
  <c r="R794" i="25"/>
  <c r="R795" i="25" s="1"/>
  <c r="R796" i="25" s="1"/>
  <c r="H794" i="25"/>
  <c r="H795" i="25" s="1"/>
  <c r="H796" i="25" s="1"/>
  <c r="V790" i="25"/>
  <c r="L790" i="25"/>
  <c r="R789" i="25"/>
  <c r="R790" i="25" s="1"/>
  <c r="H789" i="25"/>
  <c r="H790" i="25" s="1"/>
  <c r="AA788" i="25"/>
  <c r="AA790" i="25" s="1"/>
  <c r="Z788" i="25"/>
  <c r="Z790" i="25" s="1"/>
  <c r="Y788" i="25"/>
  <c r="Y790" i="25" s="1"/>
  <c r="X788" i="25"/>
  <c r="X790" i="25" s="1"/>
  <c r="W788" i="25"/>
  <c r="W790" i="25" s="1"/>
  <c r="V788" i="25"/>
  <c r="U788" i="25"/>
  <c r="T788" i="25"/>
  <c r="T790" i="25" s="1"/>
  <c r="S788" i="25"/>
  <c r="S790" i="25" s="1"/>
  <c r="Q788" i="25"/>
  <c r="Q790" i="25" s="1"/>
  <c r="P788" i="25"/>
  <c r="P790" i="25" s="1"/>
  <c r="O788" i="25"/>
  <c r="O790" i="25" s="1"/>
  <c r="N788" i="25"/>
  <c r="N790" i="25" s="1"/>
  <c r="M788" i="25"/>
  <c r="M790" i="25" s="1"/>
  <c r="L788" i="25"/>
  <c r="K788" i="25"/>
  <c r="J788" i="25"/>
  <c r="J790" i="25" s="1"/>
  <c r="I788" i="25"/>
  <c r="I790" i="25" s="1"/>
  <c r="R787" i="25"/>
  <c r="H787" i="25"/>
  <c r="R786" i="25"/>
  <c r="H786" i="25"/>
  <c r="R785" i="25"/>
  <c r="H785" i="25"/>
  <c r="R784" i="25"/>
  <c r="H784" i="25"/>
  <c r="R783" i="25"/>
  <c r="H783" i="25"/>
  <c r="R782" i="25"/>
  <c r="H782" i="25"/>
  <c r="R781" i="25"/>
  <c r="H781" i="25"/>
  <c r="R780" i="25"/>
  <c r="H780" i="25"/>
  <c r="R779" i="25"/>
  <c r="H779" i="25"/>
  <c r="R778" i="25"/>
  <c r="H778" i="25"/>
  <c r="R777" i="25"/>
  <c r="H777" i="25"/>
  <c r="R776" i="25"/>
  <c r="H776" i="25"/>
  <c r="R775" i="25"/>
  <c r="H775" i="25"/>
  <c r="R774" i="25"/>
  <c r="H774" i="25"/>
  <c r="R773" i="25"/>
  <c r="H773" i="25"/>
  <c r="R772" i="25"/>
  <c r="H772" i="25"/>
  <c r="R771" i="25"/>
  <c r="H771" i="25"/>
  <c r="R770" i="25"/>
  <c r="H770" i="25"/>
  <c r="R769" i="25"/>
  <c r="H769" i="25"/>
  <c r="R768" i="25"/>
  <c r="H768" i="25"/>
  <c r="R767" i="25"/>
  <c r="H767" i="25"/>
  <c r="R766" i="25"/>
  <c r="H766" i="25"/>
  <c r="R765" i="25"/>
  <c r="H765" i="25"/>
  <c r="R764" i="25"/>
  <c r="H764" i="25"/>
  <c r="R763" i="25"/>
  <c r="H763" i="25"/>
  <c r="R762" i="25"/>
  <c r="H762" i="25"/>
  <c r="R761" i="25"/>
  <c r="H761" i="25"/>
  <c r="R760" i="25"/>
  <c r="R788" i="25" s="1"/>
  <c r="H760" i="25"/>
  <c r="AA758" i="25"/>
  <c r="Z758" i="25"/>
  <c r="Y758" i="25"/>
  <c r="X758" i="25"/>
  <c r="W758" i="25"/>
  <c r="V758" i="25"/>
  <c r="T758" i="25"/>
  <c r="S758" i="25"/>
  <c r="Q758" i="25"/>
  <c r="P758" i="25"/>
  <c r="O758" i="25"/>
  <c r="N758" i="25"/>
  <c r="M758" i="25"/>
  <c r="L758" i="25"/>
  <c r="J758" i="25"/>
  <c r="I758" i="25"/>
  <c r="R757" i="25"/>
  <c r="H757" i="25"/>
  <c r="R756" i="25"/>
  <c r="H756" i="25"/>
  <c r="R755" i="25"/>
  <c r="H755" i="25"/>
  <c r="R754" i="25"/>
  <c r="H754" i="25"/>
  <c r="R753" i="25"/>
  <c r="H753" i="25"/>
  <c r="R752" i="25"/>
  <c r="H752" i="25"/>
  <c r="R751" i="25"/>
  <c r="H751" i="25"/>
  <c r="R750" i="25"/>
  <c r="H750" i="25"/>
  <c r="R749" i="25"/>
  <c r="H749" i="25"/>
  <c r="R748" i="25"/>
  <c r="H748" i="25"/>
  <c r="R747" i="25"/>
  <c r="H747" i="25"/>
  <c r="R746" i="25"/>
  <c r="H746" i="25"/>
  <c r="R745" i="25"/>
  <c r="H745" i="25"/>
  <c r="R744" i="25"/>
  <c r="R758" i="25" s="1"/>
  <c r="H744" i="25"/>
  <c r="AA742" i="25"/>
  <c r="Z742" i="25"/>
  <c r="Y742" i="25"/>
  <c r="X742" i="25"/>
  <c r="W742" i="25"/>
  <c r="V742" i="25"/>
  <c r="U742" i="25"/>
  <c r="T742" i="25"/>
  <c r="S742" i="25"/>
  <c r="Q742" i="25"/>
  <c r="P742" i="25"/>
  <c r="O742" i="25"/>
  <c r="N742" i="25"/>
  <c r="M742" i="25"/>
  <c r="L742" i="25"/>
  <c r="K742" i="25"/>
  <c r="J742" i="25"/>
  <c r="I742" i="25"/>
  <c r="R741" i="25"/>
  <c r="H741" i="25"/>
  <c r="R740" i="25"/>
  <c r="H740" i="25"/>
  <c r="R739" i="25"/>
  <c r="H739" i="25"/>
  <c r="R738" i="25"/>
  <c r="H738" i="25"/>
  <c r="R737" i="25"/>
  <c r="R742" i="25" s="1"/>
  <c r="H737" i="25"/>
  <c r="AA735" i="25"/>
  <c r="Z735" i="25" s="1"/>
  <c r="Y735" i="25" s="1"/>
  <c r="V735" i="25"/>
  <c r="U735" i="25"/>
  <c r="T735" i="25"/>
  <c r="S735" i="25"/>
  <c r="Q735" i="25"/>
  <c r="P735" i="25"/>
  <c r="O735" i="25"/>
  <c r="N735" i="25"/>
  <c r="M735" i="25"/>
  <c r="L735" i="25"/>
  <c r="K735" i="25"/>
  <c r="J735" i="25"/>
  <c r="I735" i="25"/>
  <c r="R734" i="25"/>
  <c r="H734" i="25"/>
  <c r="R733" i="25"/>
  <c r="H733" i="25"/>
  <c r="R732" i="25"/>
  <c r="H732" i="25"/>
  <c r="R731" i="25"/>
  <c r="H731" i="25"/>
  <c r="R730" i="25"/>
  <c r="H730" i="25"/>
  <c r="R729" i="25"/>
  <c r="H729" i="25"/>
  <c r="R728" i="25"/>
  <c r="H728" i="25"/>
  <c r="R727" i="25"/>
  <c r="H727" i="25"/>
  <c r="R726" i="25"/>
  <c r="H726" i="25"/>
  <c r="R725" i="25"/>
  <c r="H725" i="25"/>
  <c r="R724" i="25"/>
  <c r="H724" i="25"/>
  <c r="R723" i="25"/>
  <c r="H723" i="25"/>
  <c r="AA721" i="25"/>
  <c r="Z721" i="25"/>
  <c r="Y721" i="25"/>
  <c r="X721" i="25"/>
  <c r="W721" i="25"/>
  <c r="V721" i="25"/>
  <c r="T721" i="25"/>
  <c r="S721" i="25"/>
  <c r="Q721" i="25"/>
  <c r="P721" i="25"/>
  <c r="O721" i="25"/>
  <c r="N721" i="25"/>
  <c r="M721" i="25"/>
  <c r="L721" i="25"/>
  <c r="J721" i="25"/>
  <c r="I721" i="25"/>
  <c r="R720" i="25"/>
  <c r="H720" i="25"/>
  <c r="R719" i="25"/>
  <c r="H719" i="25"/>
  <c r="R718" i="25"/>
  <c r="H718" i="25"/>
  <c r="AA716" i="25"/>
  <c r="Z716" i="25"/>
  <c r="Y716" i="25"/>
  <c r="X716" i="25"/>
  <c r="W716" i="25"/>
  <c r="V716" i="25"/>
  <c r="T716" i="25"/>
  <c r="S716" i="25"/>
  <c r="Q716" i="25"/>
  <c r="P716" i="25"/>
  <c r="O716" i="25"/>
  <c r="N716" i="25"/>
  <c r="M716" i="25"/>
  <c r="L716" i="25"/>
  <c r="J716" i="25"/>
  <c r="J791" i="25" s="1"/>
  <c r="I716" i="25"/>
  <c r="R715" i="25"/>
  <c r="H715" i="25"/>
  <c r="R714" i="25"/>
  <c r="H714" i="25"/>
  <c r="R713" i="25"/>
  <c r="H713" i="25"/>
  <c r="R716" i="25" l="1"/>
  <c r="T791" i="25"/>
  <c r="T809" i="25" s="1"/>
  <c r="P791" i="25"/>
  <c r="V791" i="25"/>
  <c r="V802" i="25" s="1"/>
  <c r="V810" i="25" s="1"/>
  <c r="Z791" i="25"/>
  <c r="Z809" i="25" s="1"/>
  <c r="H735" i="25"/>
  <c r="O791" i="25"/>
  <c r="L791" i="25"/>
  <c r="L802" i="25" s="1"/>
  <c r="L810" i="25" s="1"/>
  <c r="H716" i="25"/>
  <c r="M791" i="25"/>
  <c r="Q791" i="25"/>
  <c r="Q809" i="25" s="1"/>
  <c r="AA791" i="25"/>
  <c r="AA802" i="25" s="1"/>
  <c r="R721" i="25"/>
  <c r="R735" i="25"/>
  <c r="I791" i="25"/>
  <c r="I802" i="25" s="1"/>
  <c r="I810" i="25" s="1"/>
  <c r="N791" i="25"/>
  <c r="N809" i="25" s="1"/>
  <c r="S791" i="25"/>
  <c r="S802" i="25" s="1"/>
  <c r="S810" i="25" s="1"/>
  <c r="H721" i="25"/>
  <c r="H742" i="25"/>
  <c r="H758" i="25"/>
  <c r="H788" i="25"/>
  <c r="P809" i="25"/>
  <c r="J809" i="25"/>
  <c r="J802" i="25"/>
  <c r="M802" i="25"/>
  <c r="M810" i="25" s="1"/>
  <c r="X735" i="25"/>
  <c r="W735" i="25" s="1"/>
  <c r="W791" i="25" s="1"/>
  <c r="W802" i="25" s="1"/>
  <c r="W810" i="25" s="1"/>
  <c r="Y791" i="25"/>
  <c r="O809" i="25"/>
  <c r="O802" i="25"/>
  <c r="P802" i="25"/>
  <c r="P810" i="25" s="1"/>
  <c r="T802" i="25"/>
  <c r="T810" i="25" s="1"/>
  <c r="R791" i="25" l="1"/>
  <c r="R802" i="25" s="1"/>
  <c r="R810" i="25" s="1"/>
  <c r="Q802" i="25"/>
  <c r="AA809" i="25"/>
  <c r="AA810" i="25" s="1"/>
  <c r="Z802" i="25"/>
  <c r="Z810" i="25" s="1"/>
  <c r="H791" i="25"/>
  <c r="H802" i="25" s="1"/>
  <c r="H810" i="25" s="1"/>
  <c r="O810" i="25"/>
  <c r="N802" i="25"/>
  <c r="N810" i="25" s="1"/>
  <c r="X791" i="25"/>
  <c r="Y809" i="25"/>
  <c r="Y802" i="25"/>
  <c r="J810" i="25"/>
  <c r="Q810" i="25"/>
  <c r="Y810" i="25" l="1"/>
  <c r="X809" i="25"/>
  <c r="X802" i="25"/>
  <c r="X810" i="25" l="1"/>
  <c r="AA704" i="25"/>
  <c r="AA705" i="25" s="1"/>
  <c r="Z704" i="25"/>
  <c r="Z705" i="25" s="1"/>
  <c r="Y704" i="25"/>
  <c r="Y705" i="25" s="1"/>
  <c r="X704" i="25"/>
  <c r="X705" i="25" s="1"/>
  <c r="W704" i="25"/>
  <c r="W705" i="25" s="1"/>
  <c r="V704" i="25"/>
  <c r="V705" i="25" s="1"/>
  <c r="T704" i="25"/>
  <c r="T705" i="25" s="1"/>
  <c r="S704" i="25"/>
  <c r="S705" i="25" s="1"/>
  <c r="Q704" i="25"/>
  <c r="Q705" i="25" s="1"/>
  <c r="P704" i="25"/>
  <c r="P705" i="25" s="1"/>
  <c r="O704" i="25"/>
  <c r="O705" i="25" s="1"/>
  <c r="N704" i="25"/>
  <c r="N705" i="25" s="1"/>
  <c r="M704" i="25"/>
  <c r="M705" i="25" s="1"/>
  <c r="L704" i="25"/>
  <c r="L705" i="25" s="1"/>
  <c r="J704" i="25"/>
  <c r="J705" i="25" s="1"/>
  <c r="I704" i="25"/>
  <c r="I705" i="25" s="1"/>
  <c r="R703" i="25"/>
  <c r="H703" i="25"/>
  <c r="R702" i="25"/>
  <c r="H702" i="25"/>
  <c r="R701" i="25"/>
  <c r="H701" i="25"/>
  <c r="AA697" i="25"/>
  <c r="Z697" i="25"/>
  <c r="Y697" i="25"/>
  <c r="X697" i="25"/>
  <c r="W697" i="25"/>
  <c r="V697" i="25"/>
  <c r="T697" i="25"/>
  <c r="S697" i="25"/>
  <c r="Q697" i="25"/>
  <c r="P697" i="25"/>
  <c r="O697" i="25"/>
  <c r="N697" i="25"/>
  <c r="M697" i="25"/>
  <c r="L697" i="25"/>
  <c r="J697" i="25"/>
  <c r="I697" i="25"/>
  <c r="R696" i="25"/>
  <c r="H696" i="25"/>
  <c r="R695" i="25"/>
  <c r="H695" i="25"/>
  <c r="AA693" i="25"/>
  <c r="Z693" i="25"/>
  <c r="Y693" i="25"/>
  <c r="X693" i="25"/>
  <c r="W693" i="25"/>
  <c r="V693" i="25"/>
  <c r="T693" i="25"/>
  <c r="S693" i="25"/>
  <c r="Q693" i="25"/>
  <c r="P693" i="25"/>
  <c r="O693" i="25"/>
  <c r="N693" i="25"/>
  <c r="M693" i="25"/>
  <c r="L693" i="25"/>
  <c r="J693" i="25"/>
  <c r="I693" i="25"/>
  <c r="R692" i="25"/>
  <c r="H692" i="25"/>
  <c r="R691" i="25"/>
  <c r="H691" i="25"/>
  <c r="AA689" i="25"/>
  <c r="Z689" i="25"/>
  <c r="Y689" i="25"/>
  <c r="X689" i="25"/>
  <c r="W689" i="25"/>
  <c r="V689" i="25"/>
  <c r="T689" i="25"/>
  <c r="S689" i="25"/>
  <c r="Q689" i="25"/>
  <c r="P689" i="25"/>
  <c r="O689" i="25"/>
  <c r="N689" i="25"/>
  <c r="M689" i="25"/>
  <c r="L689" i="25"/>
  <c r="J689" i="25"/>
  <c r="I689" i="25"/>
  <c r="R688" i="25"/>
  <c r="H688" i="25"/>
  <c r="R687" i="25"/>
  <c r="H687" i="25"/>
  <c r="AA685" i="25"/>
  <c r="Z685" i="25"/>
  <c r="Y685" i="25"/>
  <c r="X685" i="25"/>
  <c r="W685" i="25"/>
  <c r="V685" i="25"/>
  <c r="T685" i="25"/>
  <c r="S685" i="25"/>
  <c r="Q685" i="25"/>
  <c r="P685" i="25"/>
  <c r="O685" i="25"/>
  <c r="N685" i="25"/>
  <c r="M685" i="25"/>
  <c r="L685" i="25"/>
  <c r="J685" i="25"/>
  <c r="I685" i="25"/>
  <c r="R684" i="25"/>
  <c r="H684" i="25"/>
  <c r="R683" i="25"/>
  <c r="H683" i="25"/>
  <c r="AA681" i="25"/>
  <c r="Z681" i="25"/>
  <c r="Y681" i="25"/>
  <c r="X681" i="25"/>
  <c r="W681" i="25"/>
  <c r="V681" i="25"/>
  <c r="T681" i="25"/>
  <c r="S681" i="25"/>
  <c r="Q681" i="25"/>
  <c r="P681" i="25"/>
  <c r="O681" i="25"/>
  <c r="N681" i="25"/>
  <c r="M681" i="25"/>
  <c r="L681" i="25"/>
  <c r="J681" i="25"/>
  <c r="I681" i="25"/>
  <c r="R680" i="25"/>
  <c r="H680" i="25"/>
  <c r="R679" i="25"/>
  <c r="H679" i="25"/>
  <c r="AA677" i="25"/>
  <c r="Z677" i="25"/>
  <c r="Y677" i="25"/>
  <c r="X677" i="25"/>
  <c r="W677" i="25"/>
  <c r="V677" i="25"/>
  <c r="T677" i="25"/>
  <c r="S677" i="25"/>
  <c r="Q677" i="25"/>
  <c r="P677" i="25"/>
  <c r="O677" i="25"/>
  <c r="N677" i="25"/>
  <c r="M677" i="25"/>
  <c r="L677" i="25"/>
  <c r="J677" i="25"/>
  <c r="I677" i="25"/>
  <c r="R676" i="25"/>
  <c r="H676" i="25"/>
  <c r="R675" i="25"/>
  <c r="H675" i="25"/>
  <c r="AA673" i="25"/>
  <c r="Z673" i="25"/>
  <c r="Y673" i="25"/>
  <c r="X673" i="25"/>
  <c r="W673" i="25"/>
  <c r="V673" i="25"/>
  <c r="T673" i="25"/>
  <c r="S673" i="25"/>
  <c r="Q673" i="25"/>
  <c r="P673" i="25"/>
  <c r="O673" i="25"/>
  <c r="N673" i="25"/>
  <c r="M673" i="25"/>
  <c r="L673" i="25"/>
  <c r="J673" i="25"/>
  <c r="I673" i="25"/>
  <c r="R672" i="25"/>
  <c r="H672" i="25"/>
  <c r="R671" i="25"/>
  <c r="H671" i="25"/>
  <c r="AA669" i="25"/>
  <c r="Z669" i="25"/>
  <c r="Y669" i="25"/>
  <c r="X669" i="25"/>
  <c r="W669" i="25"/>
  <c r="V669" i="25"/>
  <c r="T669" i="25"/>
  <c r="S669" i="25"/>
  <c r="Q669" i="25"/>
  <c r="P669" i="25"/>
  <c r="O669" i="25"/>
  <c r="N669" i="25"/>
  <c r="M669" i="25"/>
  <c r="L669" i="25"/>
  <c r="J669" i="25"/>
  <c r="I669" i="25"/>
  <c r="R668" i="25"/>
  <c r="H668" i="25"/>
  <c r="R667" i="25"/>
  <c r="H667" i="25"/>
  <c r="AA665" i="25"/>
  <c r="Z665" i="25"/>
  <c r="Y665" i="25"/>
  <c r="X665" i="25"/>
  <c r="W665" i="25"/>
  <c r="V665" i="25"/>
  <c r="T665" i="25"/>
  <c r="S665" i="25"/>
  <c r="Q665" i="25"/>
  <c r="P665" i="25"/>
  <c r="O665" i="25"/>
  <c r="N665" i="25"/>
  <c r="M665" i="25"/>
  <c r="L665" i="25"/>
  <c r="J665" i="25"/>
  <c r="I665" i="25"/>
  <c r="R664" i="25"/>
  <c r="H664" i="25"/>
  <c r="R663" i="25"/>
  <c r="H663" i="25"/>
  <c r="R662" i="25"/>
  <c r="H662" i="25"/>
  <c r="AA660" i="25"/>
  <c r="Z660" i="25"/>
  <c r="Y660" i="25"/>
  <c r="X660" i="25"/>
  <c r="W660" i="25"/>
  <c r="V660" i="25"/>
  <c r="T660" i="25"/>
  <c r="S660" i="25"/>
  <c r="Q660" i="25"/>
  <c r="P660" i="25"/>
  <c r="O660" i="25"/>
  <c r="N660" i="25"/>
  <c r="M660" i="25"/>
  <c r="L660" i="25"/>
  <c r="J660" i="25"/>
  <c r="I660" i="25"/>
  <c r="R659" i="25"/>
  <c r="H659" i="25"/>
  <c r="R658" i="25"/>
  <c r="H658" i="25"/>
  <c r="R657" i="25"/>
  <c r="H657" i="25"/>
  <c r="AA655" i="25"/>
  <c r="Z655" i="25"/>
  <c r="Y655" i="25"/>
  <c r="X655" i="25"/>
  <c r="W655" i="25"/>
  <c r="V655" i="25"/>
  <c r="T655" i="25"/>
  <c r="S655" i="25"/>
  <c r="Q655" i="25"/>
  <c r="P655" i="25"/>
  <c r="O655" i="25"/>
  <c r="N655" i="25"/>
  <c r="M655" i="25"/>
  <c r="L655" i="25"/>
  <c r="J655" i="25"/>
  <c r="I655" i="25"/>
  <c r="R654" i="25"/>
  <c r="H654" i="25"/>
  <c r="R653" i="25"/>
  <c r="H653" i="25"/>
  <c r="AA651" i="25"/>
  <c r="Z651" i="25"/>
  <c r="Y651" i="25"/>
  <c r="X651" i="25"/>
  <c r="W651" i="25"/>
  <c r="V651" i="25"/>
  <c r="T651" i="25"/>
  <c r="S651" i="25"/>
  <c r="Q651" i="25"/>
  <c r="P651" i="25"/>
  <c r="O651" i="25"/>
  <c r="N651" i="25"/>
  <c r="M651" i="25"/>
  <c r="L651" i="25"/>
  <c r="J651" i="25"/>
  <c r="I651" i="25"/>
  <c r="R650" i="25"/>
  <c r="H650" i="25"/>
  <c r="R649" i="25"/>
  <c r="H649" i="25"/>
  <c r="R648" i="25"/>
  <c r="H648" i="25"/>
  <c r="AA646" i="25"/>
  <c r="Z646" i="25"/>
  <c r="Y646" i="25"/>
  <c r="X646" i="25"/>
  <c r="W646" i="25"/>
  <c r="V646" i="25"/>
  <c r="T646" i="25"/>
  <c r="S646" i="25"/>
  <c r="Q646" i="25"/>
  <c r="P646" i="25"/>
  <c r="O646" i="25"/>
  <c r="N646" i="25"/>
  <c r="M646" i="25"/>
  <c r="L646" i="25"/>
  <c r="J646" i="25"/>
  <c r="I646" i="25"/>
  <c r="R645" i="25"/>
  <c r="H645" i="25"/>
  <c r="R644" i="25"/>
  <c r="H644" i="25"/>
  <c r="R643" i="25"/>
  <c r="H643" i="25"/>
  <c r="AA641" i="25"/>
  <c r="Z641" i="25"/>
  <c r="Y641" i="25"/>
  <c r="X641" i="25"/>
  <c r="W641" i="25"/>
  <c r="V641" i="25"/>
  <c r="T641" i="25"/>
  <c r="S641" i="25"/>
  <c r="Q641" i="25"/>
  <c r="P641" i="25"/>
  <c r="O641" i="25"/>
  <c r="N641" i="25"/>
  <c r="M641" i="25"/>
  <c r="L641" i="25"/>
  <c r="J641" i="25"/>
  <c r="I641" i="25"/>
  <c r="R640" i="25"/>
  <c r="H640" i="25"/>
  <c r="R639" i="25"/>
  <c r="H639" i="25"/>
  <c r="AA637" i="25"/>
  <c r="Z637" i="25"/>
  <c r="Y637" i="25"/>
  <c r="X637" i="25"/>
  <c r="W637" i="25"/>
  <c r="V637" i="25"/>
  <c r="T637" i="25"/>
  <c r="S637" i="25"/>
  <c r="Q637" i="25"/>
  <c r="P637" i="25"/>
  <c r="O637" i="25"/>
  <c r="N637" i="25"/>
  <c r="M637" i="25"/>
  <c r="L637" i="25"/>
  <c r="J637" i="25"/>
  <c r="I637" i="25"/>
  <c r="R636" i="25"/>
  <c r="H636" i="25"/>
  <c r="R635" i="25"/>
  <c r="H635" i="25"/>
  <c r="R634" i="25"/>
  <c r="H634" i="25"/>
  <c r="AA632" i="25"/>
  <c r="Z632" i="25"/>
  <c r="Y632" i="25"/>
  <c r="X632" i="25"/>
  <c r="W632" i="25"/>
  <c r="V632" i="25"/>
  <c r="T632" i="25"/>
  <c r="S632" i="25"/>
  <c r="Q632" i="25"/>
  <c r="P632" i="25"/>
  <c r="O632" i="25"/>
  <c r="N632" i="25"/>
  <c r="M632" i="25"/>
  <c r="L632" i="25"/>
  <c r="J632" i="25"/>
  <c r="I632" i="25"/>
  <c r="R631" i="25"/>
  <c r="R632" i="25" s="1"/>
  <c r="H631" i="25"/>
  <c r="H632" i="25" s="1"/>
  <c r="AA629" i="25"/>
  <c r="Z629" i="25"/>
  <c r="Y629" i="25"/>
  <c r="X629" i="25"/>
  <c r="W629" i="25"/>
  <c r="V629" i="25"/>
  <c r="T629" i="25"/>
  <c r="S629" i="25"/>
  <c r="Q629" i="25"/>
  <c r="P629" i="25"/>
  <c r="O629" i="25"/>
  <c r="N629" i="25"/>
  <c r="M629" i="25"/>
  <c r="L629" i="25"/>
  <c r="J629" i="25"/>
  <c r="I629" i="25"/>
  <c r="R628" i="25"/>
  <c r="H628" i="25"/>
  <c r="R627" i="25"/>
  <c r="H627" i="25"/>
  <c r="AA625" i="25"/>
  <c r="Z625" i="25"/>
  <c r="Y625" i="25"/>
  <c r="X625" i="25"/>
  <c r="W625" i="25"/>
  <c r="V625" i="25"/>
  <c r="T625" i="25"/>
  <c r="S625" i="25"/>
  <c r="Q625" i="25"/>
  <c r="P625" i="25"/>
  <c r="O625" i="25"/>
  <c r="N625" i="25"/>
  <c r="M625" i="25"/>
  <c r="L625" i="25"/>
  <c r="J625" i="25"/>
  <c r="I625" i="25"/>
  <c r="R624" i="25"/>
  <c r="H624" i="25"/>
  <c r="R623" i="25"/>
  <c r="H623" i="25"/>
  <c r="AA621" i="25"/>
  <c r="Z621" i="25"/>
  <c r="Y621" i="25"/>
  <c r="X621" i="25"/>
  <c r="W621" i="25"/>
  <c r="W698" i="25" s="1"/>
  <c r="W706" i="25" s="1"/>
  <c r="W707" i="25" s="1"/>
  <c r="V621" i="25"/>
  <c r="T621" i="25"/>
  <c r="S621" i="25"/>
  <c r="Q621" i="25"/>
  <c r="P621" i="25"/>
  <c r="O621" i="25"/>
  <c r="N621" i="25"/>
  <c r="M621" i="25"/>
  <c r="L621" i="25"/>
  <c r="J621" i="25"/>
  <c r="I621" i="25"/>
  <c r="R620" i="25"/>
  <c r="H620" i="25"/>
  <c r="R619" i="25"/>
  <c r="H619" i="25"/>
  <c r="AA698" i="25" l="1"/>
  <c r="AA706" i="25" s="1"/>
  <c r="AA707" i="25" s="1"/>
  <c r="H621" i="25"/>
  <c r="H625" i="25"/>
  <c r="H629" i="25"/>
  <c r="T698" i="25"/>
  <c r="T706" i="25" s="1"/>
  <c r="T707" i="25" s="1"/>
  <c r="Y698" i="25"/>
  <c r="Y706" i="25" s="1"/>
  <c r="Y707" i="25" s="1"/>
  <c r="R641" i="25"/>
  <c r="R646" i="25"/>
  <c r="R655" i="25"/>
  <c r="R660" i="25"/>
  <c r="R669" i="25"/>
  <c r="R673" i="25"/>
  <c r="R677" i="25"/>
  <c r="R681" i="25"/>
  <c r="R685" i="25"/>
  <c r="R689" i="25"/>
  <c r="R693" i="25"/>
  <c r="R697" i="25"/>
  <c r="R704" i="25"/>
  <c r="R705" i="25" s="1"/>
  <c r="H637" i="25"/>
  <c r="H646" i="25"/>
  <c r="H665" i="25"/>
  <c r="H704" i="25"/>
  <c r="H705" i="25" s="1"/>
  <c r="R637" i="25"/>
  <c r="R651" i="25"/>
  <c r="R665" i="25"/>
  <c r="M698" i="25"/>
  <c r="M706" i="25" s="1"/>
  <c r="M707" i="25" s="1"/>
  <c r="I698" i="25"/>
  <c r="I706" i="25" s="1"/>
  <c r="I707" i="25" s="1"/>
  <c r="N698" i="25"/>
  <c r="N706" i="25" s="1"/>
  <c r="N707" i="25" s="1"/>
  <c r="S698" i="25"/>
  <c r="S706" i="25" s="1"/>
  <c r="S707" i="25" s="1"/>
  <c r="X698" i="25"/>
  <c r="X706" i="25" s="1"/>
  <c r="X707" i="25" s="1"/>
  <c r="Q698" i="25"/>
  <c r="Q706" i="25" s="1"/>
  <c r="Q707" i="25" s="1"/>
  <c r="R625" i="25"/>
  <c r="R629" i="25"/>
  <c r="H641" i="25"/>
  <c r="H651" i="25"/>
  <c r="H655" i="25"/>
  <c r="H660" i="25"/>
  <c r="H669" i="25"/>
  <c r="H673" i="25"/>
  <c r="H677" i="25"/>
  <c r="H681" i="25"/>
  <c r="H685" i="25"/>
  <c r="H689" i="25"/>
  <c r="H693" i="25"/>
  <c r="H697" i="25"/>
  <c r="R621" i="25"/>
  <c r="J698" i="25"/>
  <c r="J706" i="25" s="1"/>
  <c r="J707" i="25" s="1"/>
  <c r="O698" i="25"/>
  <c r="O706" i="25" s="1"/>
  <c r="O707" i="25" s="1"/>
  <c r="L698" i="25"/>
  <c r="L706" i="25" s="1"/>
  <c r="L707" i="25" s="1"/>
  <c r="P698" i="25"/>
  <c r="P706" i="25" s="1"/>
  <c r="P707" i="25" s="1"/>
  <c r="V698" i="25"/>
  <c r="V706" i="25" s="1"/>
  <c r="V707" i="25" s="1"/>
  <c r="Z698" i="25"/>
  <c r="Z706" i="25" s="1"/>
  <c r="Z707" i="25" s="1"/>
  <c r="H698" i="25" l="1"/>
  <c r="H706" i="25" s="1"/>
  <c r="H707" i="25" s="1"/>
  <c r="R698" i="25"/>
  <c r="R706" i="25" s="1"/>
  <c r="R707" i="25" s="1"/>
  <c r="AA537" i="25" l="1"/>
  <c r="AA538" i="25" s="1"/>
  <c r="AA539" i="25" s="1"/>
  <c r="AA540" i="25" s="1"/>
  <c r="Z537" i="25"/>
  <c r="Z538" i="25" s="1"/>
  <c r="Z539" i="25" s="1"/>
  <c r="Z540" i="25" s="1"/>
  <c r="Y537" i="25"/>
  <c r="Y538" i="25" s="1"/>
  <c r="Y539" i="25" s="1"/>
  <c r="Y540" i="25" s="1"/>
  <c r="X537" i="25"/>
  <c r="X538" i="25" s="1"/>
  <c r="X539" i="25" s="1"/>
  <c r="X540" i="25" s="1"/>
  <c r="W537" i="25"/>
  <c r="W538" i="25" s="1"/>
  <c r="W539" i="25" s="1"/>
  <c r="W540" i="25" s="1"/>
  <c r="V537" i="25"/>
  <c r="V538" i="25" s="1"/>
  <c r="V539" i="25" s="1"/>
  <c r="V540" i="25" s="1"/>
  <c r="T537" i="25"/>
  <c r="T538" i="25" s="1"/>
  <c r="T539" i="25" s="1"/>
  <c r="T540" i="25" s="1"/>
  <c r="S537" i="25"/>
  <c r="S538" i="25" s="1"/>
  <c r="S539" i="25" s="1"/>
  <c r="S540" i="25" s="1"/>
  <c r="Q537" i="25"/>
  <c r="Q538" i="25" s="1"/>
  <c r="Q539" i="25" s="1"/>
  <c r="Q540" i="25" s="1"/>
  <c r="P537" i="25"/>
  <c r="P538" i="25" s="1"/>
  <c r="P539" i="25" s="1"/>
  <c r="P540" i="25" s="1"/>
  <c r="O537" i="25"/>
  <c r="O538" i="25" s="1"/>
  <c r="O539" i="25" s="1"/>
  <c r="O540" i="25" s="1"/>
  <c r="N537" i="25"/>
  <c r="N538" i="25" s="1"/>
  <c r="N539" i="25" s="1"/>
  <c r="N540" i="25" s="1"/>
  <c r="M537" i="25"/>
  <c r="M538" i="25" s="1"/>
  <c r="M539" i="25" s="1"/>
  <c r="M540" i="25" s="1"/>
  <c r="L537" i="25"/>
  <c r="L538" i="25" s="1"/>
  <c r="L539" i="25" s="1"/>
  <c r="L540" i="25" s="1"/>
  <c r="J537" i="25"/>
  <c r="J538" i="25" s="1"/>
  <c r="J539" i="25" s="1"/>
  <c r="J540" i="25" s="1"/>
  <c r="I537" i="25"/>
  <c r="I538" i="25" s="1"/>
  <c r="I539" i="25" s="1"/>
  <c r="I540" i="25" s="1"/>
  <c r="R536" i="25"/>
  <c r="R537" i="25" s="1"/>
  <c r="R538" i="25" s="1"/>
  <c r="R539" i="25" s="1"/>
  <c r="R540" i="25" s="1"/>
  <c r="H536" i="25"/>
  <c r="H537" i="25" s="1"/>
  <c r="H538" i="25" s="1"/>
  <c r="H539" i="25" s="1"/>
  <c r="H540" i="25" s="1"/>
  <c r="AA527" i="25" l="1"/>
  <c r="AA528" i="25" s="1"/>
  <c r="AA529" i="25" s="1"/>
  <c r="Z527" i="25"/>
  <c r="Z528" i="25" s="1"/>
  <c r="Z529" i="25" s="1"/>
  <c r="Y527" i="25"/>
  <c r="Y528" i="25" s="1"/>
  <c r="Y529" i="25" s="1"/>
  <c r="X527" i="25"/>
  <c r="X528" i="25" s="1"/>
  <c r="X529" i="25" s="1"/>
  <c r="W527" i="25"/>
  <c r="W528" i="25" s="1"/>
  <c r="W529" i="25" s="1"/>
  <c r="V527" i="25"/>
  <c r="V528" i="25" s="1"/>
  <c r="V529" i="25" s="1"/>
  <c r="T527" i="25"/>
  <c r="T528" i="25" s="1"/>
  <c r="T529" i="25" s="1"/>
  <c r="S527" i="25"/>
  <c r="S528" i="25" s="1"/>
  <c r="S529" i="25" s="1"/>
  <c r="Q527" i="25"/>
  <c r="Q528" i="25" s="1"/>
  <c r="Q529" i="25" s="1"/>
  <c r="P527" i="25"/>
  <c r="P528" i="25" s="1"/>
  <c r="P529" i="25" s="1"/>
  <c r="O527" i="25"/>
  <c r="O528" i="25" s="1"/>
  <c r="O529" i="25" s="1"/>
  <c r="N527" i="25"/>
  <c r="N528" i="25" s="1"/>
  <c r="N529" i="25" s="1"/>
  <c r="M527" i="25"/>
  <c r="M528" i="25" s="1"/>
  <c r="M529" i="25" s="1"/>
  <c r="L527" i="25"/>
  <c r="L528" i="25" s="1"/>
  <c r="L529" i="25" s="1"/>
  <c r="J527" i="25"/>
  <c r="J528" i="25" s="1"/>
  <c r="J529" i="25" s="1"/>
  <c r="I527" i="25"/>
  <c r="I528" i="25" s="1"/>
  <c r="I529" i="25" s="1"/>
  <c r="R526" i="25"/>
  <c r="R527" i="25" s="1"/>
  <c r="R528" i="25" s="1"/>
  <c r="R529" i="25" s="1"/>
  <c r="H526" i="25"/>
  <c r="H527" i="25" s="1"/>
  <c r="H528" i="25" s="1"/>
  <c r="H529" i="25" s="1"/>
  <c r="AA520" i="25"/>
  <c r="Z520" i="25"/>
  <c r="Y520" i="25"/>
  <c r="X520" i="25"/>
  <c r="W520" i="25"/>
  <c r="V520" i="25"/>
  <c r="T520" i="25"/>
  <c r="S520" i="25"/>
  <c r="R520" i="25"/>
  <c r="Q520" i="25"/>
  <c r="P520" i="25"/>
  <c r="O520" i="25"/>
  <c r="N520" i="25"/>
  <c r="M520" i="25"/>
  <c r="L520" i="25"/>
  <c r="J520" i="25"/>
  <c r="I520" i="25"/>
  <c r="H520" i="25"/>
  <c r="AA517" i="25"/>
  <c r="Z517" i="25"/>
  <c r="Y517" i="25"/>
  <c r="X517" i="25"/>
  <c r="X521" i="25" s="1"/>
  <c r="X522" i="25" s="1"/>
  <c r="W517" i="25"/>
  <c r="V517" i="25"/>
  <c r="T517" i="25"/>
  <c r="S517" i="25"/>
  <c r="S521" i="25" s="1"/>
  <c r="S522" i="25" s="1"/>
  <c r="Q517" i="25"/>
  <c r="P517" i="25"/>
  <c r="O517" i="25"/>
  <c r="O521" i="25" s="1"/>
  <c r="O522" i="25" s="1"/>
  <c r="N517" i="25"/>
  <c r="M517" i="25"/>
  <c r="L517" i="25"/>
  <c r="J517" i="25"/>
  <c r="J521" i="25" s="1"/>
  <c r="J522" i="25" s="1"/>
  <c r="I517" i="25"/>
  <c r="R516" i="25"/>
  <c r="R517" i="25" s="1"/>
  <c r="H516" i="25"/>
  <c r="H517" i="25" s="1"/>
  <c r="AA510" i="25"/>
  <c r="AA511" i="25" s="1"/>
  <c r="AA512" i="25" s="1"/>
  <c r="Z510" i="25"/>
  <c r="Z511" i="25" s="1"/>
  <c r="Z512" i="25" s="1"/>
  <c r="Y510" i="25"/>
  <c r="Y511" i="25" s="1"/>
  <c r="Y512" i="25" s="1"/>
  <c r="X510" i="25"/>
  <c r="X511" i="25" s="1"/>
  <c r="X512" i="25" s="1"/>
  <c r="W510" i="25"/>
  <c r="W511" i="25" s="1"/>
  <c r="W512" i="25" s="1"/>
  <c r="V510" i="25"/>
  <c r="V511" i="25" s="1"/>
  <c r="V512" i="25" s="1"/>
  <c r="T510" i="25"/>
  <c r="T511" i="25" s="1"/>
  <c r="T512" i="25" s="1"/>
  <c r="S510" i="25"/>
  <c r="S511" i="25" s="1"/>
  <c r="S512" i="25" s="1"/>
  <c r="R510" i="25"/>
  <c r="R511" i="25" s="1"/>
  <c r="R512" i="25" s="1"/>
  <c r="Q510" i="25"/>
  <c r="Q511" i="25" s="1"/>
  <c r="Q512" i="25" s="1"/>
  <c r="P510" i="25"/>
  <c r="P511" i="25" s="1"/>
  <c r="P512" i="25" s="1"/>
  <c r="O510" i="25"/>
  <c r="O511" i="25" s="1"/>
  <c r="O512" i="25" s="1"/>
  <c r="N510" i="25"/>
  <c r="N511" i="25" s="1"/>
  <c r="N512" i="25" s="1"/>
  <c r="M510" i="25"/>
  <c r="M511" i="25" s="1"/>
  <c r="M512" i="25" s="1"/>
  <c r="L510" i="25"/>
  <c r="L511" i="25" s="1"/>
  <c r="L512" i="25" s="1"/>
  <c r="J510" i="25"/>
  <c r="J511" i="25" s="1"/>
  <c r="J512" i="25" s="1"/>
  <c r="I510" i="25"/>
  <c r="I511" i="25" s="1"/>
  <c r="I512" i="25" s="1"/>
  <c r="H509" i="25"/>
  <c r="H510" i="25" s="1"/>
  <c r="H511" i="25" s="1"/>
  <c r="H512" i="25" s="1"/>
  <c r="AA503" i="25"/>
  <c r="AA504" i="25" s="1"/>
  <c r="Z503" i="25"/>
  <c r="Z504" i="25" s="1"/>
  <c r="Y503" i="25"/>
  <c r="Y504" i="25" s="1"/>
  <c r="X503" i="25"/>
  <c r="X504" i="25" s="1"/>
  <c r="W503" i="25"/>
  <c r="W504" i="25" s="1"/>
  <c r="V503" i="25"/>
  <c r="V504" i="25" s="1"/>
  <c r="T503" i="25"/>
  <c r="T504" i="25" s="1"/>
  <c r="S503" i="25"/>
  <c r="S504" i="25" s="1"/>
  <c r="R503" i="25"/>
  <c r="R504" i="25" s="1"/>
  <c r="Q503" i="25"/>
  <c r="Q504" i="25" s="1"/>
  <c r="P503" i="25"/>
  <c r="P504" i="25" s="1"/>
  <c r="O503" i="25"/>
  <c r="O504" i="25" s="1"/>
  <c r="N503" i="25"/>
  <c r="N504" i="25" s="1"/>
  <c r="M503" i="25"/>
  <c r="M504" i="25" s="1"/>
  <c r="L503" i="25"/>
  <c r="L504" i="25" s="1"/>
  <c r="J503" i="25"/>
  <c r="J504" i="25" s="1"/>
  <c r="I503" i="25"/>
  <c r="I504" i="25" s="1"/>
  <c r="H503" i="25"/>
  <c r="H504" i="25" s="1"/>
  <c r="AA498" i="25"/>
  <c r="AA499" i="25" s="1"/>
  <c r="Z498" i="25"/>
  <c r="Z499" i="25" s="1"/>
  <c r="Y498" i="25"/>
  <c r="Y499" i="25" s="1"/>
  <c r="X498" i="25"/>
  <c r="X499" i="25" s="1"/>
  <c r="W498" i="25"/>
  <c r="W499" i="25" s="1"/>
  <c r="V498" i="25"/>
  <c r="V499" i="25" s="1"/>
  <c r="T498" i="25"/>
  <c r="T499" i="25" s="1"/>
  <c r="S498" i="25"/>
  <c r="S499" i="25" s="1"/>
  <c r="R498" i="25"/>
  <c r="R499" i="25" s="1"/>
  <c r="Q498" i="25"/>
  <c r="Q499" i="25" s="1"/>
  <c r="P498" i="25"/>
  <c r="P499" i="25" s="1"/>
  <c r="O498" i="25"/>
  <c r="O499" i="25" s="1"/>
  <c r="N498" i="25"/>
  <c r="N499" i="25" s="1"/>
  <c r="M498" i="25"/>
  <c r="M499" i="25" s="1"/>
  <c r="L498" i="25"/>
  <c r="L499" i="25" s="1"/>
  <c r="J498" i="25"/>
  <c r="J499" i="25" s="1"/>
  <c r="I498" i="25"/>
  <c r="I499" i="25" s="1"/>
  <c r="H497" i="25"/>
  <c r="H496" i="25"/>
  <c r="AA492" i="25"/>
  <c r="AA493" i="25" s="1"/>
  <c r="Z492" i="25"/>
  <c r="Z493" i="25" s="1"/>
  <c r="Y492" i="25"/>
  <c r="Y493" i="25" s="1"/>
  <c r="X492" i="25"/>
  <c r="X493" i="25" s="1"/>
  <c r="W492" i="25"/>
  <c r="W493" i="25" s="1"/>
  <c r="V492" i="25"/>
  <c r="V493" i="25" s="1"/>
  <c r="T492" i="25"/>
  <c r="T493" i="25" s="1"/>
  <c r="S492" i="25"/>
  <c r="S493" i="25" s="1"/>
  <c r="R492" i="25"/>
  <c r="R493" i="25" s="1"/>
  <c r="Q492" i="25"/>
  <c r="Q493" i="25" s="1"/>
  <c r="P492" i="25"/>
  <c r="P493" i="25" s="1"/>
  <c r="O492" i="25"/>
  <c r="O493" i="25" s="1"/>
  <c r="N492" i="25"/>
  <c r="N493" i="25" s="1"/>
  <c r="M492" i="25"/>
  <c r="M493" i="25" s="1"/>
  <c r="L492" i="25"/>
  <c r="L493" i="25" s="1"/>
  <c r="J492" i="25"/>
  <c r="J493" i="25" s="1"/>
  <c r="I492" i="25"/>
  <c r="I493" i="25" s="1"/>
  <c r="H491" i="25"/>
  <c r="H492" i="25" s="1"/>
  <c r="H493" i="25" s="1"/>
  <c r="AA487" i="25"/>
  <c r="AA488" i="25" s="1"/>
  <c r="Z487" i="25"/>
  <c r="Z488" i="25" s="1"/>
  <c r="Y487" i="25"/>
  <c r="Y488" i="25" s="1"/>
  <c r="X487" i="25"/>
  <c r="X488" i="25" s="1"/>
  <c r="W487" i="25"/>
  <c r="W488" i="25" s="1"/>
  <c r="V487" i="25"/>
  <c r="V488" i="25" s="1"/>
  <c r="T487" i="25"/>
  <c r="T488" i="25" s="1"/>
  <c r="S487" i="25"/>
  <c r="S488" i="25" s="1"/>
  <c r="R487" i="25"/>
  <c r="R488" i="25" s="1"/>
  <c r="Q487" i="25"/>
  <c r="Q488" i="25" s="1"/>
  <c r="P487" i="25"/>
  <c r="P488" i="25" s="1"/>
  <c r="O487" i="25"/>
  <c r="O488" i="25" s="1"/>
  <c r="N487" i="25"/>
  <c r="N488" i="25" s="1"/>
  <c r="M487" i="25"/>
  <c r="M488" i="25" s="1"/>
  <c r="L487" i="25"/>
  <c r="L488" i="25" s="1"/>
  <c r="J487" i="25"/>
  <c r="J488" i="25" s="1"/>
  <c r="I487" i="25"/>
  <c r="I488" i="25" s="1"/>
  <c r="H486" i="25"/>
  <c r="H485" i="25"/>
  <c r="H484" i="25"/>
  <c r="H483" i="25"/>
  <c r="AA479" i="25"/>
  <c r="Z479" i="25"/>
  <c r="Y479" i="25"/>
  <c r="X479" i="25"/>
  <c r="W479" i="25"/>
  <c r="V479" i="25"/>
  <c r="T479" i="25"/>
  <c r="S479" i="25"/>
  <c r="Q479" i="25"/>
  <c r="P479" i="25"/>
  <c r="O479" i="25"/>
  <c r="N479" i="25"/>
  <c r="M479" i="25"/>
  <c r="L479" i="25"/>
  <c r="J479" i="25"/>
  <c r="I479" i="25"/>
  <c r="H478" i="25"/>
  <c r="R477" i="25"/>
  <c r="R479" i="25" s="1"/>
  <c r="H477" i="25"/>
  <c r="AA475" i="25"/>
  <c r="Z475" i="25"/>
  <c r="Y475" i="25"/>
  <c r="X475" i="25"/>
  <c r="W475" i="25"/>
  <c r="V475" i="25"/>
  <c r="T475" i="25"/>
  <c r="S475" i="25"/>
  <c r="R475" i="25"/>
  <c r="Q475" i="25"/>
  <c r="P475" i="25"/>
  <c r="O475" i="25"/>
  <c r="N475" i="25"/>
  <c r="M475" i="25"/>
  <c r="L475" i="25"/>
  <c r="J475" i="25"/>
  <c r="I475" i="25"/>
  <c r="H474" i="25"/>
  <c r="H473" i="25"/>
  <c r="H472" i="25"/>
  <c r="H471" i="25"/>
  <c r="H470" i="25"/>
  <c r="H469" i="25"/>
  <c r="H468" i="25"/>
  <c r="AA466" i="25"/>
  <c r="Z466" i="25"/>
  <c r="Y466" i="25"/>
  <c r="X466" i="25"/>
  <c r="W466" i="25"/>
  <c r="V466" i="25"/>
  <c r="T466" i="25"/>
  <c r="S466" i="25"/>
  <c r="R466" i="25"/>
  <c r="Q466" i="25"/>
  <c r="P466" i="25"/>
  <c r="O466" i="25"/>
  <c r="N466" i="25"/>
  <c r="M466" i="25"/>
  <c r="L466" i="25"/>
  <c r="J466" i="25"/>
  <c r="I466" i="25"/>
  <c r="H465" i="25"/>
  <c r="H466" i="25" s="1"/>
  <c r="AA463" i="25"/>
  <c r="Z463" i="25"/>
  <c r="Y463" i="25"/>
  <c r="Y480" i="25" s="1"/>
  <c r="X463" i="25"/>
  <c r="W463" i="25"/>
  <c r="V463" i="25"/>
  <c r="T463" i="25"/>
  <c r="T480" i="25" s="1"/>
  <c r="S463" i="25"/>
  <c r="R463" i="25"/>
  <c r="Q463" i="25"/>
  <c r="P463" i="25"/>
  <c r="O463" i="25"/>
  <c r="N463" i="25"/>
  <c r="M463" i="25"/>
  <c r="L463" i="25"/>
  <c r="J463" i="25"/>
  <c r="I463" i="25"/>
  <c r="H463" i="25"/>
  <c r="T521" i="25" l="1"/>
  <c r="T522" i="25" s="1"/>
  <c r="Y521" i="25"/>
  <c r="Y522" i="25" s="1"/>
  <c r="I480" i="25"/>
  <c r="I505" i="25" s="1"/>
  <c r="N480" i="25"/>
  <c r="N505" i="25" s="1"/>
  <c r="R480" i="25"/>
  <c r="L521" i="25"/>
  <c r="L522" i="25" s="1"/>
  <c r="P521" i="25"/>
  <c r="P522" i="25" s="1"/>
  <c r="H479" i="25"/>
  <c r="H521" i="25"/>
  <c r="H522" i="25" s="1"/>
  <c r="V521" i="25"/>
  <c r="V522" i="25" s="1"/>
  <c r="Z521" i="25"/>
  <c r="Z522" i="25" s="1"/>
  <c r="W480" i="25"/>
  <c r="W505" i="25" s="1"/>
  <c r="AA480" i="25"/>
  <c r="M521" i="25"/>
  <c r="M522" i="25" s="1"/>
  <c r="Q521" i="25"/>
  <c r="Q522" i="25" s="1"/>
  <c r="L480" i="25"/>
  <c r="L505" i="25" s="1"/>
  <c r="L530" i="25" s="1"/>
  <c r="P480" i="25"/>
  <c r="M480" i="25"/>
  <c r="M505" i="25" s="1"/>
  <c r="M530" i="25" s="1"/>
  <c r="Q480" i="25"/>
  <c r="Q505" i="25" s="1"/>
  <c r="Q530" i="25" s="1"/>
  <c r="V480" i="25"/>
  <c r="V505" i="25" s="1"/>
  <c r="V530" i="25" s="1"/>
  <c r="Z480" i="25"/>
  <c r="Z505" i="25" s="1"/>
  <c r="J480" i="25"/>
  <c r="J505" i="25" s="1"/>
  <c r="J530" i="25" s="1"/>
  <c r="O480" i="25"/>
  <c r="O505" i="25" s="1"/>
  <c r="O530" i="25" s="1"/>
  <c r="S480" i="25"/>
  <c r="S505" i="25" s="1"/>
  <c r="S530" i="25" s="1"/>
  <c r="X480" i="25"/>
  <c r="X505" i="25" s="1"/>
  <c r="X530" i="25" s="1"/>
  <c r="H475" i="25"/>
  <c r="H487" i="25"/>
  <c r="H488" i="25" s="1"/>
  <c r="H498" i="25"/>
  <c r="H499" i="25" s="1"/>
  <c r="R521" i="25"/>
  <c r="R522" i="25" s="1"/>
  <c r="W521" i="25"/>
  <c r="W522" i="25" s="1"/>
  <c r="AA521" i="25"/>
  <c r="AA522" i="25" s="1"/>
  <c r="I521" i="25"/>
  <c r="I522" i="25" s="1"/>
  <c r="N521" i="25"/>
  <c r="N522" i="25" s="1"/>
  <c r="P505" i="25"/>
  <c r="T505" i="25"/>
  <c r="T530" i="25" s="1"/>
  <c r="Y505" i="25"/>
  <c r="Y530" i="25" s="1"/>
  <c r="R505" i="25"/>
  <c r="R530" i="25" s="1"/>
  <c r="AA505" i="25"/>
  <c r="P530" i="25" l="1"/>
  <c r="Z530" i="25"/>
  <c r="H480" i="25"/>
  <c r="H505" i="25" s="1"/>
  <c r="H530" i="25" s="1"/>
  <c r="N530" i="25"/>
  <c r="I530" i="25"/>
  <c r="W530" i="25"/>
  <c r="AA530" i="25"/>
  <c r="AA377" i="25" l="1"/>
  <c r="AA378" i="25" s="1"/>
  <c r="Z377" i="25"/>
  <c r="Z378" i="25" s="1"/>
  <c r="Y377" i="25"/>
  <c r="Y378" i="25" s="1"/>
  <c r="X377" i="25"/>
  <c r="X378" i="25" s="1"/>
  <c r="W377" i="25"/>
  <c r="W378" i="25" s="1"/>
  <c r="V377" i="25"/>
  <c r="V378" i="25" s="1"/>
  <c r="T377" i="25"/>
  <c r="T378" i="25" s="1"/>
  <c r="S377" i="25"/>
  <c r="S378" i="25" s="1"/>
  <c r="Q377" i="25"/>
  <c r="Q378" i="25" s="1"/>
  <c r="P377" i="25"/>
  <c r="P378" i="25" s="1"/>
  <c r="O377" i="25"/>
  <c r="O378" i="25" s="1"/>
  <c r="N377" i="25"/>
  <c r="N378" i="25" s="1"/>
  <c r="M377" i="25"/>
  <c r="M378" i="25" s="1"/>
  <c r="L377" i="25"/>
  <c r="L378" i="25" s="1"/>
  <c r="J377" i="25"/>
  <c r="J378" i="25" s="1"/>
  <c r="I377" i="25"/>
  <c r="I378" i="25" s="1"/>
  <c r="R376" i="25"/>
  <c r="R377" i="25" s="1"/>
  <c r="R378" i="25" s="1"/>
  <c r="H376" i="25"/>
  <c r="H377" i="25" s="1"/>
  <c r="H378" i="25" s="1"/>
  <c r="AA373" i="25"/>
  <c r="Z373" i="25"/>
  <c r="Y373" i="25"/>
  <c r="X373" i="25"/>
  <c r="W373" i="25"/>
  <c r="V373" i="25"/>
  <c r="T373" i="25"/>
  <c r="S373" i="25"/>
  <c r="Q373" i="25"/>
  <c r="P373" i="25"/>
  <c r="O373" i="25"/>
  <c r="N373" i="25"/>
  <c r="M373" i="25"/>
  <c r="L373" i="25"/>
  <c r="J373" i="25"/>
  <c r="I373" i="25"/>
  <c r="R372" i="25"/>
  <c r="R373" i="25" s="1"/>
  <c r="H372" i="25"/>
  <c r="H373" i="25" s="1"/>
  <c r="AA370" i="25"/>
  <c r="Z370" i="25"/>
  <c r="Y370" i="25"/>
  <c r="X370" i="25"/>
  <c r="W370" i="25"/>
  <c r="V370" i="25"/>
  <c r="T370" i="25"/>
  <c r="S370" i="25"/>
  <c r="R370" i="25"/>
  <c r="Q370" i="25"/>
  <c r="P370" i="25"/>
  <c r="O370" i="25"/>
  <c r="N370" i="25"/>
  <c r="M370" i="25"/>
  <c r="L370" i="25"/>
  <c r="J370" i="25"/>
  <c r="I370" i="25"/>
  <c r="H370" i="25"/>
  <c r="Q374" i="25" l="1"/>
  <c r="Z374" i="25"/>
  <c r="Z379" i="25" s="1"/>
  <c r="Z380" i="25" s="1"/>
  <c r="M374" i="25"/>
  <c r="M379" i="25" s="1"/>
  <c r="M380" i="25" s="1"/>
  <c r="N374" i="25"/>
  <c r="N379" i="25" s="1"/>
  <c r="N380" i="25" s="1"/>
  <c r="O374" i="25"/>
  <c r="S374" i="25"/>
  <c r="S379" i="25" s="1"/>
  <c r="S380" i="25" s="1"/>
  <c r="X374" i="25"/>
  <c r="X379" i="25" s="1"/>
  <c r="X380" i="25" s="1"/>
  <c r="I374" i="25"/>
  <c r="I379" i="25" s="1"/>
  <c r="I380" i="25" s="1"/>
  <c r="J374" i="25"/>
  <c r="T374" i="25"/>
  <c r="T379" i="25" s="1"/>
  <c r="T380" i="25" s="1"/>
  <c r="Y374" i="25"/>
  <c r="Y379" i="25" s="1"/>
  <c r="Y380" i="25" s="1"/>
  <c r="P374" i="25"/>
  <c r="P379" i="25" s="1"/>
  <c r="P380" i="25" s="1"/>
  <c r="Q379" i="25"/>
  <c r="Q380" i="25" s="1"/>
  <c r="V374" i="25"/>
  <c r="V379" i="25" s="1"/>
  <c r="V380" i="25" s="1"/>
  <c r="J379" i="25"/>
  <c r="J380" i="25" s="1"/>
  <c r="L374" i="25"/>
  <c r="L379" i="25" s="1"/>
  <c r="L380" i="25" s="1"/>
  <c r="R374" i="25"/>
  <c r="R379" i="25" s="1"/>
  <c r="R380" i="25" s="1"/>
  <c r="W374" i="25"/>
  <c r="W379" i="25" s="1"/>
  <c r="W380" i="25" s="1"/>
  <c r="AA374" i="25"/>
  <c r="AA379" i="25" s="1"/>
  <c r="AA380" i="25" s="1"/>
  <c r="O379" i="25"/>
  <c r="O380" i="25" s="1"/>
  <c r="H374" i="25"/>
  <c r="H379" i="25" s="1"/>
  <c r="H380" i="25" s="1"/>
  <c r="I28" i="19" l="1"/>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N36" i="19" s="1"/>
  <c r="P35" i="19"/>
  <c r="P36" i="19" s="1"/>
  <c r="K36" i="19"/>
  <c r="O36" i="19"/>
  <c r="I38" i="19"/>
  <c r="M38" i="19"/>
  <c r="M39" i="19" s="1"/>
  <c r="J39" i="19"/>
  <c r="L39" i="19"/>
  <c r="L42" i="19" s="1"/>
  <c r="N39" i="19"/>
  <c r="N42" i="19"/>
  <c r="P39" i="19"/>
  <c r="I40" i="19"/>
  <c r="M40" i="19"/>
  <c r="J41" i="19"/>
  <c r="L41" i="19"/>
  <c r="M41" i="19"/>
  <c r="N41" i="19"/>
  <c r="P41" i="19"/>
  <c r="K42" i="19"/>
  <c r="O42" i="19"/>
  <c r="M44" i="19"/>
  <c r="J141" i="19"/>
  <c r="K141" i="19"/>
  <c r="K142" i="19" s="1"/>
  <c r="L141" i="19"/>
  <c r="L142" i="19" s="1"/>
  <c r="N141" i="19"/>
  <c r="O141" i="19"/>
  <c r="O142" i="19" s="1"/>
  <c r="P141" i="19"/>
  <c r="P42" i="19" l="1"/>
  <c r="I39" i="19"/>
  <c r="I141" i="19"/>
  <c r="M36" i="19"/>
  <c r="M42" i="19"/>
  <c r="P142" i="19"/>
  <c r="N32" i="19"/>
  <c r="M32" i="19" s="1"/>
  <c r="I41" i="19"/>
  <c r="I32" i="19"/>
  <c r="I36" i="19"/>
  <c r="N142" i="19"/>
  <c r="M142" i="19" s="1"/>
  <c r="M141" i="19"/>
  <c r="J42" i="19"/>
  <c r="I42" i="19" s="1"/>
  <c r="J142" i="19" l="1"/>
  <c r="I142" i="19" s="1"/>
</calcChain>
</file>

<file path=xl/comments1.xml><?xml version="1.0" encoding="utf-8"?>
<comments xmlns="http://schemas.openxmlformats.org/spreadsheetml/2006/main">
  <authors>
    <author>120_spec_1</author>
  </authors>
  <commentList>
    <comment ref="F1118" authorId="0" shapeId="0">
      <text>
        <r>
          <rPr>
            <b/>
            <sz val="9"/>
            <color indexed="81"/>
            <rFont val="Tahoma"/>
            <family val="2"/>
            <charset val="186"/>
          </rPr>
          <t>120_spec_1:</t>
        </r>
        <r>
          <rPr>
            <sz val="9"/>
            <color indexed="81"/>
            <rFont val="Tahoma"/>
            <family val="2"/>
            <charset val="186"/>
          </rPr>
          <t xml:space="preserve">
</t>
        </r>
      </text>
    </comment>
    <comment ref="F1119" authorId="0" shapeId="0">
      <text>
        <r>
          <rPr>
            <b/>
            <sz val="9"/>
            <color indexed="81"/>
            <rFont val="Tahoma"/>
            <family val="2"/>
            <charset val="186"/>
          </rPr>
          <t>120_spec_1:</t>
        </r>
        <r>
          <rPr>
            <sz val="9"/>
            <color indexed="81"/>
            <rFont val="Tahoma"/>
            <family val="2"/>
            <charset val="186"/>
          </rPr>
          <t xml:space="preserve">
</t>
        </r>
      </text>
    </comment>
  </commentList>
</comments>
</file>

<file path=xl/sharedStrings.xml><?xml version="1.0" encoding="utf-8"?>
<sst xmlns="http://schemas.openxmlformats.org/spreadsheetml/2006/main" count="5136" uniqueCount="1357">
  <si>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</si>
  <si>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</si>
  <si>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</si>
  <si>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</si>
  <si>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</si>
  <si>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</si>
  <si>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</si>
  <si>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</si>
  <si>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</si>
  <si>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</si>
  <si>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</si>
  <si>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</si>
  <si>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</si>
  <si>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</si>
  <si>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</si>
  <si>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</si>
  <si>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</si>
  <si>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</si>
  <si>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</si>
  <si>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</si>
  <si>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</si>
  <si>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</si>
  <si>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</si>
  <si>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</si>
  <si>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</si>
  <si>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</si>
  <si>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</si>
  <si>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</si>
  <si>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</si>
  <si>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</si>
  <si>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</si>
  <si>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</si>
  <si>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</si>
  <si>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</si>
  <si>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</si>
  <si>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</si>
  <si>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</si>
  <si>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</si>
  <si>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</si>
  <si>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</si>
  <si>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</si>
  <si>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</si>
  <si>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</si>
  <si>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</si>
  <si>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</si>
  <si>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</si>
  <si>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</si>
  <si>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</si>
  <si>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</si>
  <si>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</si>
  <si>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</si>
  <si>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</si>
  <si>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</si>
  <si>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</si>
  <si>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</si>
  <si>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</si>
  <si>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</si>
  <si>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</si>
  <si>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</si>
  <si>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</si>
  <si>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</si>
  <si>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</si>
  <si>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</si>
  <si>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</si>
  <si>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</si>
  <si>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</si>
  <si>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</si>
  <si>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</si>
  <si>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</si>
  <si>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</si>
  <si>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</si>
  <si>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</si>
  <si>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</si>
  <si>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</si>
  <si>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</si>
  <si>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</si>
  <si>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</si>
  <si>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</si>
  <si>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</si>
  <si>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</si>
  <si>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</si>
  <si>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</si>
  <si>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</si>
  <si>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</si>
  <si>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</si>
  <si>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</si>
  <si>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</si>
  <si>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</si>
  <si>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</si>
  <si>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</si>
  <si>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</si>
  <si>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</si>
  <si>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</si>
  <si>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</si>
  <si>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</si>
  <si>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</si>
  <si>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</si>
  <si>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</si>
  <si>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</si>
  <si>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</si>
  <si>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</si>
  <si>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</si>
  <si>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</si>
  <si>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</si>
  <si>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</si>
  <si>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</si>
  <si>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</si>
  <si>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</si>
  <si>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</si>
  <si>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</si>
  <si>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</si>
  <si>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</si>
  <si>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</si>
  <si>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</si>
  <si>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</si>
  <si>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</si>
  <si>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</si>
  <si>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</si>
  <si>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</si>
  <si>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</si>
  <si>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</si>
  <si>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</si>
  <si>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</si>
  <si>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</si>
  <si>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</si>
  <si>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</si>
  <si>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</si>
  <si>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</si>
  <si>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</si>
  <si>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</si>
  <si>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</si>
  <si>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</si>
  <si>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</si>
  <si>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</si>
  <si>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</si>
  <si>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</si>
  <si>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</si>
  <si>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</si>
  <si>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 xml:space="preserve"> TIKSLŲ, UŽDAVINIŲ, PRIEMONIŲ, PRIEMONIŲ IŠLAIDŲ IR KRITERIJŲ SUVESTINĖ</t>
  </si>
  <si>
    <t>Veiklos kodas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</si>
  <si>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</si>
  <si>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</si>
  <si>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</si>
  <si>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</si>
  <si>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</si>
  <si>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</si>
  <si>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</si>
  <si>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</si>
  <si>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</si>
  <si>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</si>
  <si>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</si>
  <si>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1.</t>
  </si>
  <si>
    <t>2.</t>
  </si>
  <si>
    <t>Tikslas: Pagerinti mokymo, ugdymo ir švietimo paslaugų kokybę.</t>
  </si>
  <si>
    <t>Uždavinys: Organizuoti pedagoginę – psichologinę pagalbą vaikams, jų tėvams ir jaunimui.</t>
  </si>
  <si>
    <t>Priemonės: Organizuoti mokytojų psichologinio bendravimo įgūdžių formavimo, tobulinimo seminarus.</t>
  </si>
  <si>
    <t>Suorganizuoti mokytojų psichologinio bendravimo įgūdžių formavimo, tobulinimo seminarus</t>
  </si>
  <si>
    <t>Šakių rajono savivaldybės Pedagoginė psichologinė tarnyba</t>
  </si>
  <si>
    <t>Suorganizuotų seminarų skaičius</t>
  </si>
  <si>
    <t>vnt.</t>
  </si>
  <si>
    <t>Rengti seminarus pedagogams apie spec. poreikių vaikams programų rengimą ir įgyvendinimą.</t>
  </si>
  <si>
    <t>Suregti seminarus pedagogams apie spec. poreikių vaikams programų rengimą ir įgyvendinimą</t>
  </si>
  <si>
    <t>3.</t>
  </si>
  <si>
    <t>Uždavinys: Skatinti pedagogų kvalifikacijos kėlimą ir perkvalifikavimą, specialistų pritraukimą.</t>
  </si>
  <si>
    <r>
      <t>Organizuoti seminarus švietimo įstaigų vadovams, pavaduotojam</t>
    </r>
    <r>
      <rPr>
        <b/>
        <sz val="10"/>
        <rFont val="Times New Roman"/>
        <family val="1"/>
        <charset val="186"/>
      </rPr>
      <t>s</t>
    </r>
  </si>
  <si>
    <t>Švietimo ir sporto skyrius</t>
  </si>
  <si>
    <t>Seminarų skaičius</t>
  </si>
  <si>
    <t>Organizuoti seminarus dalykų mokytojams</t>
  </si>
  <si>
    <t>Rajono švietimo metodinė taryba</t>
  </si>
  <si>
    <t>Organizuoti seminarus mokytojams, dirbantiems neformaliojo švietimo srityje</t>
  </si>
  <si>
    <t>4.</t>
  </si>
  <si>
    <t>Uždavinys: Modernizuoti mokymo įstaigų materialinę bazę.</t>
  </si>
  <si>
    <t>Atnaujinti švietimo įstaigų mokymo priemonių bazę</t>
  </si>
  <si>
    <t>Mokymo priemonės mokyklų kabinetams gaunamos iš Švietimo ir mokslo ministerijos</t>
  </si>
  <si>
    <t>Gaunamų priemonių skaičius</t>
  </si>
  <si>
    <t>Dalyvauti „Geltonojo autobusiuko“ programose.</t>
  </si>
  <si>
    <t>Transporto priemonė vienai švietimo įstaigai</t>
  </si>
  <si>
    <t>Planuojamų gauti transporto priemonių skaičius</t>
  </si>
  <si>
    <t>5.</t>
  </si>
  <si>
    <t>Uždavinys: Organizuoti vaikų ir jaunimo ugdymą.</t>
  </si>
  <si>
    <t>Priemonės: Mokinio krepšelio lėšų naudojimo programa</t>
  </si>
  <si>
    <t>Lėšos, naudojamos pagal mokinio krepšelio metodiką visose švietimo įstaigose</t>
  </si>
  <si>
    <t>Švietimo įstaigos</t>
  </si>
  <si>
    <t>Mokinio krepšelį naudojančių įstaigų skaičius</t>
  </si>
  <si>
    <t>Ūkinių išlaidų naudojimo programa</t>
  </si>
  <si>
    <t>Švietimo įstaigų skaičius</t>
  </si>
  <si>
    <t>Socialinės paramos programa mokiniams</t>
  </si>
  <si>
    <t xml:space="preserve">Lėšos, naudojamos visų švietimo įstaigų nemokamam mokinių maitinimui </t>
  </si>
  <si>
    <t>Švietimo įstaigų vadovai</t>
  </si>
  <si>
    <t>Nemokamai maitinamų mokinių skaičius</t>
  </si>
  <si>
    <t>Mokinių pavežėjimo programa</t>
  </si>
  <si>
    <t>Lėšos, atsiskaitymui su vežėjais už mokinių pavežėjimą</t>
  </si>
  <si>
    <t>Švietimo įstaigų vadovai, Švietimo ir sporto skyrius</t>
  </si>
  <si>
    <t>Mokinių, pavežamų maršrutiniu transportu, skaičius</t>
  </si>
  <si>
    <t>Mokyklinių autobusų išlaikymo programa</t>
  </si>
  <si>
    <t>Lėšos, skirtos mokinių vežimui geltonaisiais, kt. mokykliniu transportu ir seniūnijų transportu</t>
  </si>
  <si>
    <t>Mokinių, pavežamų geltonaisiais autobusiukais, kt. mokykliniu transportu ir seniūnijų transportu, skaičius</t>
  </si>
  <si>
    <t>6.</t>
  </si>
  <si>
    <t>Rajono reprezentacija mokomųjų dalykų ir neformaliojo ugdymo renginiuose programa</t>
  </si>
  <si>
    <t>Lėšos, skirtos švietimo įstaigų išlaidoms padegti, kurių mokiniai reprezentuoja rajoną įvairiuose renginiuose</t>
  </si>
  <si>
    <t xml:space="preserve">Švietimo ir sporto, biudžeto ir turto skyriai </t>
  </si>
  <si>
    <t>Atstovavusių mokinių skaičius</t>
  </si>
  <si>
    <t>7.</t>
  </si>
  <si>
    <t>Rajoninių renginių (olimpiadų, konkursų, viktorinų, peržiūrų, švenčių, festivalių) organizavimo, švietimo darbuotojų skatinimo, mokinių vasaros poilsio programa</t>
  </si>
  <si>
    <t>Lėšos, skirtos rajoninių renginių organizavimui</t>
  </si>
  <si>
    <t>Suorganizuotų rajoninių renginių skaičius</t>
  </si>
  <si>
    <t>Lėšos, skirtos mokinių vararos poilsio organizavimui</t>
  </si>
  <si>
    <t>Lėšos, skirtos respublikinės dainų šventės organizavimui</t>
  </si>
  <si>
    <t>Vykstančių į šventę kolektyvų skaičius</t>
  </si>
  <si>
    <t>Lėšos, skirtos švietimo darbuotojų skatinimui</t>
  </si>
  <si>
    <t>9.</t>
  </si>
  <si>
    <t>Aprūpinti švietimo įstaigas metodine literatūra, mokykline dokumentacija</t>
  </si>
  <si>
    <r>
      <t xml:space="preserve">Švietimo įstaigų aprūpinimas Švietimo ir mokslo ministerijos skiriamais leidiniais </t>
    </r>
    <r>
      <rPr>
        <b/>
        <sz val="10"/>
        <rFont val="Times New Roman"/>
        <family val="1"/>
        <charset val="186"/>
      </rPr>
      <t xml:space="preserve">  </t>
    </r>
  </si>
  <si>
    <t>Gaunamų leidinių skaičius</t>
  </si>
  <si>
    <t>Švietimo įstaigų aprūpinimas reikalinga mokyklinę dokumentacija</t>
  </si>
  <si>
    <t>Mokyklinės dokumentacijos leidinių skaičius</t>
  </si>
  <si>
    <t>10.</t>
  </si>
  <si>
    <t>Biudžetinių įstaigų pajamų programa</t>
  </si>
  <si>
    <t>Švietimo įsaigų surinktos lėšos už teiktas paslaugas</t>
  </si>
  <si>
    <t>Sudarytų sutarčių skaičius</t>
  </si>
  <si>
    <t>Tikslas: Sudaryti sąlygas plėtoti sveiką gyvenimo būdą ir sportą</t>
  </si>
  <si>
    <t>Uždavinys: Skatinti gyventojų saviraišką ir laisvalaikio užimtumą per sportą</t>
  </si>
  <si>
    <t>Priemonės: VŠĮ krepšinio klubo ,,Vytis" finansavimo programa.</t>
  </si>
  <si>
    <t>Lėšos, naudojamos VšĮ krepšinio klubo "Vytis" atstovavimui Nacionalinėje krepšinio lygoje</t>
  </si>
  <si>
    <t xml:space="preserve">Šakių jaunimo kūrybos ir sporto centras </t>
  </si>
  <si>
    <t>Varžybų skaičius</t>
  </si>
  <si>
    <t>Sporto klubų finansavimo programa</t>
  </si>
  <si>
    <t>Vykdomas sporto klubų finansavimo konkursas</t>
  </si>
  <si>
    <t>Pateiktų programų skaičius</t>
  </si>
  <si>
    <t>Sveikatingumo ir sporto renginių programa</t>
  </si>
  <si>
    <t>Lėšos, skirtos sporto renginių finansavimui</t>
  </si>
  <si>
    <t>Renginių skaičius</t>
  </si>
  <si>
    <t>Dalinis sporto rėmimo programos konkursas</t>
  </si>
  <si>
    <t>Programų skaičius</t>
  </si>
  <si>
    <t>Savivaldybės administracijos (04) Regioninės plėtros ir bendruomeninių iniciatyvų programa</t>
  </si>
  <si>
    <t>Tikslas: užtikrinti  švarią ir saugią aplinką.</t>
  </si>
  <si>
    <t>Uždavinys: gerinti vartojamo vandens kokybę.</t>
  </si>
  <si>
    <t>Priemonė: įgyvendinti projektą  „Vandens tiekimo ir nuotekų tvarkymo infrastruktūros plėtra Gelgaudiškyje“</t>
  </si>
  <si>
    <t>Statybos rangos darbai</t>
  </si>
  <si>
    <t xml:space="preserve">UAB "Šakių vandenys" </t>
  </si>
  <si>
    <t>Užbaigtų statybos darbų skaičius</t>
  </si>
  <si>
    <t>Priemonė: įgyvendinti projektą  „Vandens tiekimo ir nuotekų tvarkymo sistemų renovavimas ir plėtra Šakių rajone“</t>
  </si>
  <si>
    <t>Parengti projektą (investicinio projekto, projektinių pasiūlymo, paraiškos parengimas)</t>
  </si>
  <si>
    <t>Parengtų dokumentų skaičius</t>
  </si>
  <si>
    <t>Tinklų TV diagnostika</t>
  </si>
  <si>
    <t>Įvertintų tinklų skaičius</t>
  </si>
  <si>
    <t>km</t>
  </si>
  <si>
    <t>Techninių projektų parengimas</t>
  </si>
  <si>
    <t>UAB "Šakių vandenys" R.Vencas</t>
  </si>
  <si>
    <t>Parengtų projektų skaičius</t>
  </si>
  <si>
    <t>Uždavinys: gerinti vandens telkinių būklę.</t>
  </si>
  <si>
    <t>Priemonė: įgyvendinti projektą „Šakių tvenkinio būklės gerinimas“</t>
  </si>
  <si>
    <t>Priežiūros darbų vykdymas (tvenkinio apsaugos juostų) tvarkymas</t>
  </si>
  <si>
    <t xml:space="preserve">Žemės ūkio skyrius </t>
  </si>
  <si>
    <t xml:space="preserve">Sutvarkytų tvenkinio pakrančių apsaugos juostų plotas </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</si>
  <si>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</si>
  <si>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</si>
  <si>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</si>
  <si>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</si>
  <si>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</si>
  <si>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</si>
  <si>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Tvenkinio vandens būklės gerinimas</t>
  </si>
  <si>
    <t>Tvenkinio įžuvinimui, perkamas žuvies kiekis kilogramais</t>
  </si>
  <si>
    <t>kg.</t>
  </si>
  <si>
    <t xml:space="preserve">Priemonė: įgyvendinti projektą „Gelgaudiškio dvaro sodybos tvenkinių būklės gerinimas“ </t>
  </si>
  <si>
    <t>Priežiūros darbų vykdymas (tvenkinių apsaugos juostų) tvarkymas</t>
  </si>
  <si>
    <t xml:space="preserve">Sutvarkytų tvenkinių pakrančių apsauginių juostų plotas </t>
  </si>
  <si>
    <t>Tvenkinių vandens būklės gerinimas</t>
  </si>
  <si>
    <t>kg</t>
  </si>
  <si>
    <t xml:space="preserve">Uždavinys: plėtoti savivaldybės susisiekimo infrastruktūrą. </t>
  </si>
  <si>
    <t>Investicinio projekto pirkimas ir parengimas</t>
  </si>
  <si>
    <t>Regioninės plėtros skyrius</t>
  </si>
  <si>
    <t>Parengtų investicinių projektų skaičius</t>
  </si>
  <si>
    <t>8.</t>
  </si>
  <si>
    <t>Priemonė: įgyvendinti projektą "Šakių miesto pėsčiųjų ir dviračių takų rekonstrukciją"</t>
  </si>
  <si>
    <t xml:space="preserve">Uždavinys:  Rengti  bendruosius, detaliuosius ir  specialiuosius planus. </t>
  </si>
  <si>
    <t>Priemonė: atnaujinti Šakių rajono bendrąjį  planą</t>
  </si>
  <si>
    <t>Parengti Šakių rajono teritorijos  bendrojo plano pakeitimo projektą</t>
  </si>
  <si>
    <t>Architektūros ir urbanistikos skyrius</t>
  </si>
  <si>
    <t>Uždavinys: Plėtoti ekologinę energetiką.</t>
  </si>
  <si>
    <t>Priemonė: įgyvendinti  projektą "Įrengti saulės kolektoriaus VšĮ Šakių ligoninės vandens ruošimo sistemose"</t>
  </si>
  <si>
    <t xml:space="preserve"> Įgyvendinti  projektą </t>
  </si>
  <si>
    <t>VšĮ Šakių ligoninė</t>
  </si>
  <si>
    <t>Įgyvendintų projektų skaičius</t>
  </si>
  <si>
    <t>6</t>
  </si>
  <si>
    <t>Uždavinys: Skatinti investicijas į Šakių rajono ekonomiką.</t>
  </si>
  <si>
    <t xml:space="preserve">Priemonė: Suformuoti sklypą pramoninei zonai </t>
  </si>
  <si>
    <t>Nupirkti žemės paėmimo visuomenės poreikiams projektą</t>
  </si>
  <si>
    <t>Paruoštų projektų skaičius</t>
  </si>
  <si>
    <t>Priemonė: bendrafinansuoti vietinių užimtumo iniciatyvų projektus</t>
  </si>
  <si>
    <t>Skatinančių investicijų priemonių skaičius</t>
  </si>
  <si>
    <t>Tikslas: Pagerinti mokymo įstaigų materialinę bazę.</t>
  </si>
  <si>
    <t>Uždavinys: Renovuoti  ir modernizuoti  ugdymo įstaigas.</t>
  </si>
  <si>
    <t>13.</t>
  </si>
  <si>
    <t>Priemonė: Įgyvendinti projektą „Modernių ir saugių erdvių kūrimas Šakių rajono ugdymo įstaigose “</t>
  </si>
  <si>
    <t>Tikslas: Formuoti pilietinę bendruomenę.</t>
  </si>
  <si>
    <t>Uždavinys: Įgyvendinti  bendruomenių iniciatyvas.</t>
  </si>
  <si>
    <t>Priemonė: Mokyti bendruomenių atstovus  rengti projektus</t>
  </si>
  <si>
    <t xml:space="preserve">Organizuoti BC asociacijos renginius </t>
  </si>
  <si>
    <t>Šakių bendruomenių centrų asociacija</t>
  </si>
  <si>
    <t>Priemonė: Remti bendruomenių centrų, asociacijų projektinę veiklą</t>
  </si>
  <si>
    <t>Inicijuoti ir įgyvendinti BC asociacijos projektus institicinė parama</t>
  </si>
  <si>
    <t>Priemonė: vykdyti bendruomenių centrų asociacijos veiklą</t>
  </si>
  <si>
    <t xml:space="preserve">Organizuoti BC asociacijos mokymus, kursus  </t>
  </si>
  <si>
    <t>Mokymų, kursų skaičius</t>
  </si>
  <si>
    <t>18.</t>
  </si>
  <si>
    <t>Priemonė:  įgyvendinti Voniškių kaimo BC  projektą  „Kuriame poilsio zoną Voniškiuose“</t>
  </si>
  <si>
    <t>Įgyvendinti BC projektą</t>
  </si>
  <si>
    <t>Voniškių bendruomenės centras</t>
  </si>
  <si>
    <t>23.</t>
  </si>
  <si>
    <t>Priemonė: įgyvendinti Šakių miesto VVG strategiją</t>
  </si>
  <si>
    <t>Parengti Šakių miesto VVG strategiją</t>
  </si>
  <si>
    <t xml:space="preserve">Šakių miesto VVG </t>
  </si>
  <si>
    <t>Parengtų strategijų skaičius</t>
  </si>
  <si>
    <t>24.</t>
  </si>
  <si>
    <t>Įgyvendinti bendruomenių centrų projektus per  Žemės ūkio ministeriją (ŽŪM)</t>
  </si>
  <si>
    <t xml:space="preserve">Įgyvendinamų projektų skaičius </t>
  </si>
  <si>
    <t>Įgyvendinti bendruomenių centrų projektus per  Socialinės apsaugos ir darbo ministerija  (SADM)</t>
  </si>
  <si>
    <t>25.</t>
  </si>
  <si>
    <t>Priemonė:  įgyvendinti  vietos bendruomenių metų veiksmų planą</t>
  </si>
  <si>
    <t>Suorganizuoti renginius vietos bendruomenių metams</t>
  </si>
  <si>
    <t>Suorganizuotų renginių skaičius</t>
  </si>
  <si>
    <t>1</t>
  </si>
  <si>
    <t>Uždavinys: Plėtoti tarptautinį bendradarbiavimą.</t>
  </si>
  <si>
    <t>Priemonė: finansuoti Šešupės euroregiono Šakių biuro veiklą</t>
  </si>
  <si>
    <t>Priemonės bei kitos paslaugos skirtos biuro išlaikymui</t>
  </si>
  <si>
    <t>Finansuotų organizacijų skaičius</t>
  </si>
  <si>
    <t>Priemonė: įgyvendinti projektą  “Draugystės parkai -3“</t>
  </si>
  <si>
    <t>19.</t>
  </si>
  <si>
    <t>Priemonė: įgyvendinti projektą „Tvari Šešupės euroregiono plėtra pristatant kultūrinį ir gamtinį paveldą (E.Steponaičio gatvė 10)"</t>
  </si>
  <si>
    <t>Tarptautinio Lietuvos - Lenkijos  projekto parengimas</t>
  </si>
  <si>
    <t>Parengtų  projektų skaičius</t>
  </si>
  <si>
    <t>Techninio projekto pirkimas</t>
  </si>
  <si>
    <t>Parengtų tehninių projektų skaičius</t>
  </si>
  <si>
    <t xml:space="preserve">Tikslas: Plėtoti sporto ir socialinių paslaugų infrastruktūrą. </t>
  </si>
  <si>
    <t>Uždavinys: Plėtoti sporto ir aktyvaus laisvalaikio praleidimo infrastruktūrą.</t>
  </si>
  <si>
    <t>Priemonė: įgyvendinti projektą  “Draugystės parkai - 2“</t>
  </si>
  <si>
    <t>Techninio projekto pirkimas ir parengimas</t>
  </si>
  <si>
    <t>Priemonė: įgyvendinti projektą "Šakių miesto daugiafunkcis sveikatinimo, ugdymo ir užimtumo centro kompleksas (pritaikant Varpo mokyklos stadioną)"</t>
  </si>
  <si>
    <t xml:space="preserve">Priemonė: įgyvendinti projektą „Šakių kultūros centro pastato rekonstravimas“ </t>
  </si>
  <si>
    <t xml:space="preserve">Rekonstruoti kultūros centro pastatą </t>
  </si>
  <si>
    <t>Rekontruojamų objektų skaičius</t>
  </si>
  <si>
    <t>Priemonė: Įgyvendinti projektą "Lukšių gyvenamosios vietovės atnaujinimas"</t>
  </si>
  <si>
    <t>Priemonė: įgyvendinti projektą "Gelgaudiškio gyvenamosios vietovės atnaujinimas"</t>
  </si>
  <si>
    <t>Uždavinys: Plėtoti socialinių paslaugų infrastruktūrą.</t>
  </si>
  <si>
    <t>Priemonė: įgyvendinti projektą "Šakių rajono savivaldybės socialinio būsto plėtra"</t>
  </si>
  <si>
    <t>Investicinio projekto parengimas</t>
  </si>
  <si>
    <t>Įvertinti ir įsigyti socialinius būstus</t>
  </si>
  <si>
    <t>Įvertintų ir įsigytų būstų skaičius</t>
  </si>
  <si>
    <t>Priemonė: įgyvendinti projektą  "VšĮ Šakių ligoninės dezinfekcijos sterilizacijos skyrių su įrangos atnaujinimu"</t>
  </si>
  <si>
    <t>Projekto įvertinimas bei planuojamo projekto įgyvendimas</t>
  </si>
  <si>
    <t>VšĮ Šakių ligoninė A. Klimaitis</t>
  </si>
  <si>
    <t>Planuojamo projekto įvertinimas ir  įgyvendimas</t>
  </si>
  <si>
    <t>Priemonė:"Miesto stebėjimo sistemos įrengimas"</t>
  </si>
  <si>
    <t xml:space="preserve">Stebėjimo sistemos įrangos ir darbų pirkimas </t>
  </si>
  <si>
    <t>Rengiamų stebėjimo sistemų skaičius</t>
  </si>
  <si>
    <t>Tikslas: Padidinti savivaldybės valdymo efektyvumą.</t>
  </si>
  <si>
    <t>Uždavinys: užtikrinti Regioninės plėtros programos projektų įgyvendinimą.</t>
  </si>
  <si>
    <t>Priemonė: finansuoti netinkamas Regioninės plėtros programos išlaidas</t>
  </si>
  <si>
    <t>Netinkamų, bet projektų įgyvendinimui būtinų išlaidų finasavimas</t>
  </si>
  <si>
    <t>Vykdomų priemonių netinkamų projektinių išlaidų priemonių skaičius</t>
  </si>
  <si>
    <t>Tikslas: Gerinti kultūros ir turizmo traukos objektų materialinę bazę.</t>
  </si>
  <si>
    <t>Uždavinys: išsaugoti ir pritaikyti viešajam poreikiui kultūros paveldą.</t>
  </si>
  <si>
    <t>Priemonė: įgyvendinti projektą  „Zyplių dvaro sodybos pritaikymas kultūriniam turizmui“</t>
  </si>
  <si>
    <t>Įvesti šviesolaidinį internetą</t>
  </si>
  <si>
    <t xml:space="preserve">Kultūros ir turizmo skyrius </t>
  </si>
  <si>
    <t>Įrengtų  ryšio linijų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</si>
  <si>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</si>
  <si>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</si>
  <si>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</si>
  <si>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</si>
  <si>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</si>
  <si>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</si>
  <si>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</si>
  <si>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Apdrausti projekto „Mažųjų miestelių turizmo galimybės. Sintautai“ investicijas</t>
  </si>
  <si>
    <t>Nupirktų apsaugos paslaugų skaičius</t>
  </si>
  <si>
    <t>Priemonė: įgyvendinti projektą „Mažųjų miestelių diversifikavimo galimybės. Kudirkos Naumiestis.“</t>
  </si>
  <si>
    <t>Apdrausti projekto „Mažųjų miestelių diversifikavimo galimybės. Kudirkos Naumiestis“ investicijas</t>
  </si>
  <si>
    <t>Priemonė: įgyvendinti projektą „Mažųjų miestelių diversifikavimo galimybės. Kiduliai.“</t>
  </si>
  <si>
    <t>Apdrausti projekto „Mažųjų miestelių diversifikavimo galimybės. Kiduliai“ investicijas</t>
  </si>
  <si>
    <t xml:space="preserve">Apsaugos paslaugų pirkimas </t>
  </si>
  <si>
    <t>Priešgaisrinės signalizacijos įrenginių techninio aptarnavimo paslaugų pirkimas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</si>
  <si>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</si>
  <si>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</si>
  <si>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11.</t>
  </si>
  <si>
    <t xml:space="preserve">Priemonė: Atlikti Gelgaudiškio dvaro rūmų pastato polichrominius tyrimus </t>
  </si>
  <si>
    <t>Atlikti polichrominius tyrimus Gelgaudiškio dvaro rūmų pastate</t>
  </si>
  <si>
    <t>Atliktų tyrimų skaičius</t>
  </si>
  <si>
    <t>12.</t>
  </si>
  <si>
    <t>Priemonė: „Gelgaudiškio dvaro sodybos  koncesijos teisinės paslaugos“</t>
  </si>
  <si>
    <t>Nupirkti Gelgaudiškio dvaro sodybos  koncesijos tolesnio įgyvendinimo teisines paslaugas</t>
  </si>
  <si>
    <t>Teisinių paslaugų skaičius</t>
  </si>
  <si>
    <t>Priemonė: įgyvendinti projektą  "Gelgaudiškio dvaro sodybos (u.k.1013) rūmų (586), Šakių r. sav., Gelgaudiškio sen., Gelgaudiškio m., Parko g.5, tvarkybos darbai: atkūrimas, pritaikymas"</t>
  </si>
  <si>
    <t>Vykdyti tvarkybos darbus Gelgaudiškio  dvaro rūmuose</t>
  </si>
  <si>
    <t>Vykdomų tvarkybos darbų projektų skaičius</t>
  </si>
  <si>
    <t>14.</t>
  </si>
  <si>
    <t xml:space="preserve">Priemonė: įgyvendinti projektą „Panemunių parkų ekologinio (pažintinio) turizmo ir viešojo aktyvaus poilsio infrastruktūros tvari plėtra“ </t>
  </si>
  <si>
    <t>Ekonominio projekto tyrimo parengimas</t>
  </si>
  <si>
    <t>Parengtų tyrimo projektų skaičius</t>
  </si>
  <si>
    <t>21.</t>
  </si>
  <si>
    <t>Priemonė: įgyvendinti projektą  "Zyplių dvaro pirmojo svirno pastato restauravimas ir pritaikymas turizmui ir kultūrinei veiklai"</t>
  </si>
  <si>
    <t>22.</t>
  </si>
  <si>
    <t>Priemonė: įgyvendinti projektą  "Gelgaudiškio dvaro parko sutvarkymas"</t>
  </si>
  <si>
    <t>Priemonė: įgyvendinti projektą „Prioritetinių turizmo plėtros regionų e-rinkodara. Nemuno kelias"</t>
  </si>
  <si>
    <t>Vykdyti rinkodaros projektą</t>
  </si>
  <si>
    <t>Regioninės plėtros skyrius, Turizmo informacijos centras</t>
  </si>
  <si>
    <t>Vykdomų projektų skaičius</t>
  </si>
  <si>
    <t xml:space="preserve">Priemonė: įgyvendinti projektą „Lukšių kultūros centro remontas“ </t>
  </si>
  <si>
    <t>Parengtų techninio projektų skaičius</t>
  </si>
  <si>
    <t>Pastato remonto darbai</t>
  </si>
  <si>
    <t xml:space="preserve">Suremontuotų objektų skaičius </t>
  </si>
  <si>
    <t>Tikslas: pagerinti dirvožemio kokybę.</t>
  </si>
  <si>
    <t>Uždavinys: užtikrinti efektyvų melioracijos statinių funkcionavimą.</t>
  </si>
  <si>
    <t>Priemonė: įgyvendinti projektą "Šakių rajono savivaldybės Giedručių, Šakių, Girėnų ir Lukšių kadastro vietovėse esančių melioracijos statinių remontas ir rekonstrukcija"</t>
  </si>
  <si>
    <t>Paraiškos parengimas</t>
  </si>
  <si>
    <t>Žemės ūkio skyrius</t>
  </si>
  <si>
    <t>Pateiktų paraiškų skaičius</t>
  </si>
  <si>
    <t>Dokumentų melioracijos statinių atrankos išvadai gauti parengimas</t>
  </si>
  <si>
    <t xml:space="preserve">Pateiktų išvadų skaičius </t>
  </si>
  <si>
    <t>Projekto įvertinimas pagal Bendros vandens politikos direktyvos 2000/20/EB straipsnį</t>
  </si>
  <si>
    <t>Techninio darbo projekto ekspertizė</t>
  </si>
  <si>
    <t>Tyrinėjimų atlikimas ir melioracijos statinių statybos techninio darbo projekto parengimas</t>
  </si>
  <si>
    <t>Techninių projektų skaičius</t>
  </si>
  <si>
    <t>Projekto viešinimas</t>
  </si>
  <si>
    <t>Straipsnių spaudoje skaičius</t>
  </si>
  <si>
    <t xml:space="preserve">Nekilnojamojo turto statybos ir rekonstrukcijos, sausinimo sistemų ir hidrotechninių statinių rekonstrukcijos išlaidos.  </t>
  </si>
  <si>
    <t>Atliktų liepto remonto darbų, skaičius</t>
  </si>
  <si>
    <t>Techninė priežiūra</t>
  </si>
  <si>
    <t>Atliktų techninės priežiūros Liepto remonto darbų skaičius</t>
  </si>
  <si>
    <t>Viešinimas</t>
  </si>
  <si>
    <t xml:space="preserve">Straipsniai spaudoje </t>
  </si>
  <si>
    <t>Atliktų liepto remonto darbų skaičius</t>
  </si>
  <si>
    <t>Tikslas: Įgyvendinti Šakių krašto  vietos plėtros strategiją.</t>
  </si>
  <si>
    <t>Uždavinys: organizuoti bendruomeninę gyvenseną ir formuoti bendradarbiavimo pagrindus.</t>
  </si>
  <si>
    <t>Priemonė: finansuoti Šakių krašto VVG administravimo veiklą</t>
  </si>
  <si>
    <t>Šakių krašto VVG administravimo veikla</t>
  </si>
  <si>
    <t>Šakių krašto vietos veiklos grupė</t>
  </si>
  <si>
    <t xml:space="preserve">Administravimo veiklų skaičius </t>
  </si>
  <si>
    <t>27.</t>
  </si>
  <si>
    <t>Priemonė: Lietuvos kaimo plėtros 2014–2020 m. programos priemonės „LEADER“ veiklos srities „Parengiamoji parama“ įgyvendinimas.</t>
  </si>
  <si>
    <t>Parengti Šakių krašto vietos veiklos grupės programą</t>
  </si>
  <si>
    <t>Parengtų programų skaičius</t>
  </si>
  <si>
    <t>Uždavinys: Plėtoti vietos ekonomiką ir aplinkosaugos gerinimą.</t>
  </si>
  <si>
    <t xml:space="preserve">Priemonė: Vietos ištekliais pagrįstų produktų vertės didinimas ir maisto tiekimo grandinių plėtojimas  </t>
  </si>
  <si>
    <t xml:space="preserve">Pradėti įgyvendinti projektų Priemonės "Vietos ištekliais pagrįstų produktų vertės didinimo ir maisto tiekimo grandinių plėtojimo" </t>
  </si>
  <si>
    <t>Pradėtų įgyvendintų projektų skaičius</t>
  </si>
  <si>
    <t>Priemonė: Aplinkos priežiūros paslaugų ir atsinaujinančių energijos išteklių gamyba</t>
  </si>
  <si>
    <t>Pradėti įgyvendinti projektus Priemonės "Aplinkos priežiūros paslaugų ir atsinaujinančių energijos išteklių gamybos"</t>
  </si>
  <si>
    <t>Priemonė: Skatinti jaunimo organizacijų, neformalių jaunimo grupių ir organizacijų dirbančių su jaunimu patirties mainų, mokymų, seminarų organizavimą ir kitas iniciatyvas</t>
  </si>
  <si>
    <t>Parengti ir įgyvendinti projektai</t>
  </si>
  <si>
    <t xml:space="preserve">Šakių rajono savivaldybės administracijos vyriausioji specialistė (jaunimo reikalų koordinatorė) D.Jurgutienė
</t>
  </si>
  <si>
    <t>Parengtų ir įgyvendintų projektų skaičius</t>
  </si>
  <si>
    <t>Priemonė: Viešinti ir populiarinti sėkmingai veikiančias jaunimo organizacijas, jų tikslus, motyvuoti jaunimą dalyvauti jaunimo veikloje, skirti bendrafinansavimą nacionaliniams ir tarptautiniams projektams</t>
  </si>
  <si>
    <t>Suorganizuoti renginiai</t>
  </si>
  <si>
    <t xml:space="preserve">Šakių rajono savivaldybės administracijos vyriausioji specialistė (aunimo reikalų koordinatorė) D.Jurgutienė
</t>
  </si>
  <si>
    <t>Priemonė: Remti gabius jaunuolius, neturinčius galimybių studijuoti dėl materialinių sunkumų</t>
  </si>
  <si>
    <t>Skirti stipendijas</t>
  </si>
  <si>
    <t>Skirtų stipendijų skaičius</t>
  </si>
  <si>
    <t>Savivaldybės administracijos (01) Mokymosi visą gyvenimą ir sporto programa</t>
  </si>
  <si>
    <t>(04) Regioninės plėtros ir bendruomeninių iniciatyvų iš viso programai:</t>
  </si>
  <si>
    <t>Savivaldybės administracijos (05) Jaunimo ir nevyriausybinių organizacijų programa</t>
  </si>
  <si>
    <t xml:space="preserve"> Restauruoti  ir konservuoti  Zanavykų  muziejaus eksponatus</t>
  </si>
  <si>
    <t>Muziejaus eksponatų restauravimas</t>
  </si>
  <si>
    <t>Zanavykų muziejus</t>
  </si>
  <si>
    <t>Restautruotų  eksponatų skaičius</t>
  </si>
  <si>
    <t>Muziejaus eksponatų konservavimas</t>
  </si>
  <si>
    <t>Konservuotų eksponatų skaičius</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</si>
  <si>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</si>
  <si>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Organizuoti ir dalyvauti renginiuose</t>
  </si>
  <si>
    <t>Kultūros ir turizmo skyrius</t>
  </si>
  <si>
    <t>Organizuotų  ir sudalyvautų renginių skaičius</t>
  </si>
  <si>
    <t>Įsigyti  tautinių kostiumų,  liaudies muzikos instrumentus</t>
  </si>
  <si>
    <t>Įsigyti tautinių kostiumų</t>
  </si>
  <si>
    <t>Įsigytų tautinių kostiumų skaičius</t>
  </si>
  <si>
    <t>Parengti  subjektų tradicinės kultūros vertybių registro bylas</t>
  </si>
  <si>
    <t>Parengti tradicinės kultūros vertybių bylas</t>
  </si>
  <si>
    <t>Parengtų bylų skaičius</t>
  </si>
  <si>
    <t xml:space="preserve">Organizuoti kalendorines šventes, tautodailės parodas ir kitus renginius  </t>
  </si>
  <si>
    <t>Organizuoti  kalendorines šventes, parodas ir kt. renginius</t>
  </si>
  <si>
    <t>Suorganizuotų kalendorinių švenčių, parodų, renginių skaičius</t>
  </si>
  <si>
    <t xml:space="preserve">Kasmet organizuoti po 1 ekspediciją </t>
  </si>
  <si>
    <t>Organizuoti ekspediciją</t>
  </si>
  <si>
    <t>Suorganizuota ekspedicija</t>
  </si>
  <si>
    <t>Modernizuoti ir įrengti ekspozicijas</t>
  </si>
  <si>
    <t>Modernizuotų ir įrengtų ekspozicijų skaičius</t>
  </si>
  <si>
    <t>Išsaugoti ir pritaikyti viešąjam poreikiui kultūros paveldą</t>
  </si>
  <si>
    <t>II etapo amatininkų namo  avarinės būklės likvidavimo darbai</t>
  </si>
  <si>
    <t>SB, KT</t>
  </si>
  <si>
    <t>Atliktų avarinės būklės likvidavimo darbų skaičius</t>
  </si>
  <si>
    <t xml:space="preserve"> Atlikti piliakalnių priežiūros ir laiptelių bei informacinių ženklų atnaujinimo  darbus</t>
  </si>
  <si>
    <t>Atlikti priežiūros darbus paveldo objektams</t>
  </si>
  <si>
    <t>Paveldo objektai, kuriems atlikti priežiūros darbai, skaičius</t>
  </si>
  <si>
    <t>Lietuvos valstybės atkūrimo  100-mečio  programa</t>
  </si>
  <si>
    <t>Įgyvendintų programų skaičius</t>
  </si>
  <si>
    <t>Festivalio viešinimas</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</si>
  <si>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</si>
  <si>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</si>
  <si>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</si>
  <si>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</si>
  <si>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</si>
  <si>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</si>
  <si>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</si>
  <si>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Šakių choro vadovo sutartis</t>
  </si>
  <si>
    <t>4</t>
  </si>
  <si>
    <t>Dalyvauti žandriniuose respublikiniuose konkursuose, tarptautiniuose, respublikiniuose festivaliuose ir renginiuose, suteikiant transportą</t>
  </si>
  <si>
    <t xml:space="preserve"> Transporto  paslaugos</t>
  </si>
  <si>
    <t>Renginių, kuriuose sudalyvauta, skaičius</t>
  </si>
  <si>
    <t>5</t>
  </si>
  <si>
    <t>Organizuoti  tradicinius  renginius ir šventes</t>
  </si>
  <si>
    <t>Organizavimo išlaidos</t>
  </si>
  <si>
    <t>Paremtų vertinigiausių leidinių, reprezentuojančių krašto autorių kūrybą ir patį kraštą</t>
  </si>
  <si>
    <t xml:space="preserve"> Leidybos paslaugos </t>
  </si>
  <si>
    <t>Finanasuotų leidinių skaičius</t>
  </si>
  <si>
    <t>7</t>
  </si>
  <si>
    <t>Vykdyti kultūrinę veiklą  seniūnijose</t>
  </si>
  <si>
    <t>Įstaigų veiklos išlaidos</t>
  </si>
  <si>
    <t>Veikiančių įstaigų skaičius</t>
  </si>
  <si>
    <t>8</t>
  </si>
  <si>
    <t>Skatinti juridinių kultūros įstaigų veiklą</t>
  </si>
  <si>
    <t>Juridinių įstaigų skaičius</t>
  </si>
  <si>
    <t>9</t>
  </si>
  <si>
    <t>Kasmetinė kultūros darbuotojų premija</t>
  </si>
  <si>
    <t>Kasmetinės darbuotojų premijos</t>
  </si>
  <si>
    <t>Paskirtų darbuotojų premijų skaičius</t>
  </si>
  <si>
    <t>Koncertinių rūbų pirkimas</t>
  </si>
  <si>
    <t>Koncertinių rūbų komplektų skaičius</t>
  </si>
  <si>
    <t>Įgyvendinti projektą ,, Bendradarbiavimo tiltai”</t>
  </si>
  <si>
    <t>Projektinės dokumentacijos rengimas</t>
  </si>
  <si>
    <t>Parengtų dokumentacijų skaičius</t>
  </si>
  <si>
    <t>Tikslas: Sukurti efektyviai veikiančią savivaldybės funkcijų vykdymo strategiją.</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</si>
  <si>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</si>
  <si>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</si>
  <si>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</si>
  <si>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sekretorius, Bendrasis skyrius, Centralizuotos buhalterijos skyrius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</si>
  <si>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</si>
  <si>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</si>
  <si>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</si>
  <si>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tarnyba, Bendrasis skyrius, Centralizuotos buhalterijos skyrius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</si>
  <si>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</si>
  <si>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</si>
  <si>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</si>
  <si>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Bendrasis skyrius, Centralizuotos buhalterijos skyrius</t>
  </si>
  <si>
    <t>Administracijos darbuotojų, kėlusių kvalifikaciją skaičius</t>
  </si>
  <si>
    <t>Specialistai, atliekantys civilinės saugos,darbų saugos, karo prievolės ir administravimo funkcijas, Bendrasis skyrius, Centralizuotos buhalterijos skyrius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</si>
  <si>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</si>
  <si>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</si>
  <si>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Kultūros skyrius, Bendrasis skyrius, Centralizuotos buhalterijos skyrius</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</si>
  <si>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</si>
  <si>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Švietimo skyrius, Bendrasis skyrius Centralizuotos buhalterijos skyrius</t>
  </si>
  <si>
    <t>Socialinės paramos skyrius, Bendrasis skyrius, Centralizuotos buhalterijos skyrius</t>
  </si>
  <si>
    <t>Priemonės skirtos traktorių savaeigių ir žemės ūkio mašinų ir jų priekabų registracijai</t>
  </si>
  <si>
    <t>Prašymų skaičius</t>
  </si>
  <si>
    <t>Priemonės skirtos savivaldybės administracijos pajamų uždirbimui (patalpų nuoma, turto pardavimas ir kt.)</t>
  </si>
  <si>
    <t>Bendrasis, Biudžeto ir turto, Centralizuotos buhalterijos skyriai</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</si>
  <si>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</si>
  <si>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</si>
  <si>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</si>
  <si>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</si>
  <si>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Seniūnai</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</si>
  <si>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</si>
  <si>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</si>
  <si>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</si>
  <si>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</si>
  <si>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</si>
  <si>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Civilinės metrikacijos, Bendrasis, Centralizuotos buhalterijos skyriai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</si>
  <si>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</si>
  <si>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Specialistai, atliekantys civilinės saugos, karo prievolės funcijas, Bendrasis, Centralizuotos buhalterijos skyrius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</si>
  <si>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</si>
  <si>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Žemės ūkio skyrius, Bendrasis skyrius, Centralizuotos buhalterijos skyrius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</si>
  <si>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</si>
  <si>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Socialinės apsaugos, Vaiko teisių apsaugos, Bendrasis, Centralizuotos buhalterijos skyriai, specialistas, vykdantis jaunimo teisių apsaugos funkciją</t>
  </si>
  <si>
    <t>Priemonė: Organizuoti keleivių vežimą vietiniais maršrutais</t>
  </si>
  <si>
    <t>Priemonės skirtos kompensuoti nuostolius, patirtus vykdant keleivinio kelių transporto viešųjų paslaugų įsipareigjimus, vykdyti pavėžėjimo kontrolės funkciją</t>
  </si>
  <si>
    <t>Biudžeto ir turto, Ūkio skyriai</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</si>
  <si>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</si>
  <si>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</si>
  <si>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</si>
  <si>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</si>
  <si>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</si>
  <si>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Bendrasis, Centralizuotos buhalterijos skyriai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</si>
  <si>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</si>
  <si>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</si>
  <si>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</si>
  <si>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</si>
  <si>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Specialistas, vykdantis civilinės saugos funkciją</t>
  </si>
  <si>
    <t>Tikslas: Užtikrinti efektyvų savivaldybės turto valdymą ir disponavimą juo.</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</si>
  <si>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</si>
  <si>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</si>
  <si>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</si>
  <si>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Biudžeto ir turto skyrius</t>
  </si>
  <si>
    <t>Užsakymų skaičius</t>
  </si>
  <si>
    <t>Tikslas: Valdyti prisiimtus finansinius įsipareigojimus.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</si>
  <si>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</si>
  <si>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</si>
  <si>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</si>
  <si>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</si>
  <si>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</si>
  <si>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Savivaldybės administracijos (07) Savivaldybės pagrindinių funkcijų programa</t>
  </si>
  <si>
    <t xml:space="preserve"> (07) Savivaldybės pagrindinių funkcijų programai  iš viso programai:</t>
  </si>
  <si>
    <t>Savivaldybės administracijos (08) Darbo rinkos politikos rengimo ir įgyvendinimo programa</t>
  </si>
  <si>
    <t>Tikslas: Sudaryti galimybes bedarbiams įsidarbinti.</t>
  </si>
  <si>
    <t>Uždavinys: Įdarbinti ieškančius darbo asmenis.</t>
  </si>
  <si>
    <t>Priemonė: organizuoti viešuosius darbus</t>
  </si>
  <si>
    <t>Laikinai įdarbinti asmenis viešiesiems darbams atlikti</t>
  </si>
  <si>
    <t xml:space="preserve">Administracijos direktoriaus 2016 -02-22  įsakymu Nr.AT-121 patvirtinti atrinkti darbdaviai: seniūnijos, švietimo, kultūros ir kitos įstaigos, bendrovės. </t>
  </si>
  <si>
    <t>(08) Darbo rinkos politikos rengimo ir įgyvendinimo iš viso programai:</t>
  </si>
  <si>
    <t>Savivaldybės administracijos (09) Verslo plėtros programa</t>
  </si>
  <si>
    <t xml:space="preserve"> Tikslas: Skatinti gyventojų verslumą.</t>
  </si>
  <si>
    <t xml:space="preserve">Uždavinys: Skatinti jaunimo verslumą. </t>
  </si>
  <si>
    <t xml:space="preserve"> Organizuoti verslumo skatinimo renginius jaunimui: paskaitas, informacinius renginius, praktinius užsiėmimus, konkursus, Money Gyme, MMB ir kitas veiklas </t>
  </si>
  <si>
    <t>Organizuoti verslumo idėjų sklaidos paskatas, informacinius renginius vyresniųjų klasių mokiniams</t>
  </si>
  <si>
    <t>Šakių VIC</t>
  </si>
  <si>
    <t xml:space="preserve">Renginių skaičius </t>
  </si>
  <si>
    <t>2</t>
  </si>
  <si>
    <t>Mokyklų karjeros dienose pristatyti rajono verslą, skatinant mokinius pasirinkti rajono verslui reikalingas profesijas</t>
  </si>
  <si>
    <t>Pristatymų, pranešimų skaičius</t>
  </si>
  <si>
    <t>Organizuoti verslumo dieną- konkursą rajono mokyklų mokiniams</t>
  </si>
  <si>
    <t>Organizuoti jaunimo verslumo konkursus verslo idėjoms finansuoti</t>
  </si>
  <si>
    <t>Skelbti  du paraiškų rinkimus paramai iš SVVPF gauti, skatinant jaunimą kurti ir įgyvendinti veslo idėjas, atitinkančias Fondo nuostatų reikalavimus.</t>
  </si>
  <si>
    <t>Šakių VIC, VPT</t>
  </si>
  <si>
    <t>Finansuojamų paraiškų skaičius</t>
  </si>
  <si>
    <t xml:space="preserve">Uždavinys: Informuoti, konsultuoti gyventojus verslo ir turizmo plėtros klausimais </t>
  </si>
  <si>
    <t>Konsultuoti viešųjų paslaugų verslui ir kaimo plėtrai klausimais, organizuojant  informacinius renginius</t>
  </si>
  <si>
    <t>Suorganizuoti informacinius renginius, supažindinant su ES projektų ir kitų verslo plėtros priemonių galimybėmis</t>
  </si>
  <si>
    <t>Teikti informaciją verslui elektroniniais kanalais</t>
  </si>
  <si>
    <t>Atnaujintos informacijos pranešimų skaičius</t>
  </si>
  <si>
    <t xml:space="preserve">Formuoti verslumo aplinką organizuojant Verslininko dieną, konkursą „Sukurta Šakiuose“ ir kt. </t>
  </si>
  <si>
    <t>Organizuoti mugę „Žemei bundant“</t>
  </si>
  <si>
    <t xml:space="preserve">Organizuoti konkursą „Sukurta Šakiuose“, teikiant nominacijas, įvertinančias vietinius gamintojus, paslaugų teikėjus </t>
  </si>
  <si>
    <t>Organizuoti Verslininko dienos šventę- konferenciją</t>
  </si>
  <si>
    <t>Uždavinys: Skatinti verslo plėtrą.</t>
  </si>
  <si>
    <t>Skatinti naujų verslo įmonių augimą ir plėtrą, konsultuojant finansinių šaltinių paieškos, finansų tvarkymo ir kt. klausimais</t>
  </si>
  <si>
    <t xml:space="preserve">Teikti konsultacijų verslo pradžios klausimais paslaugas </t>
  </si>
  <si>
    <t>SB,ES,KT</t>
  </si>
  <si>
    <t xml:space="preserve">Konsultacijų kiekis </t>
  </si>
  <si>
    <t>val.</t>
  </si>
  <si>
    <t xml:space="preserve">Teikti konsultacijų verslo plėtros klausimais paslaugas </t>
  </si>
  <si>
    <t>Konsultacijų kiekis</t>
  </si>
  <si>
    <t>Skatinti naujų darbo vietų kūrimą ir išsaugojimą, iš dalies kompensuojant jų įkūrimo išlaidas, įrangos įsigijimą</t>
  </si>
  <si>
    <t>Skelbti  du paraiškų rinkimus paramai iš SVVPF gauti, skatinant verslo subjektus, atitinkančius Fondo nuostatų reikalavimus, kurti darbo vietas, kompensuojant dalį įmonių įregistravimo išlaidų.</t>
  </si>
  <si>
    <t>Skelbti  du paraiškų rinkimus paramai iš SVVPF gauti, skatinant verslo subjektus, atitinkančius Fondo nuostatų reikalavimus, kurti darbo vietas, kompensuojant dalį įrangos įsigijimo išlaidų.</t>
  </si>
  <si>
    <t>Skatinti dalyvavimą šalies ir tarptautinėse parodose, iš dalies kompensuojant parodos išlaidas</t>
  </si>
  <si>
    <t xml:space="preserve">Skelbti  du paraiškų rinkimus paramai iš SVVPF gauti, skatinant verslo plėtrą, finansuojant dalyvavimą parodose. </t>
  </si>
  <si>
    <t>Finansuojamos paraiškos</t>
  </si>
  <si>
    <t>Skatinti verslo plėtrą iš dalies finansuojant verslo planų, paraiškų, techninių projektų rengimą, buhalterinės apskaitos tvarkymo paslaugų pirkimą</t>
  </si>
  <si>
    <t>Pateikti SVVPF nuostatų pakeitimų projektą, numatant buhalterinės apskaitos paslaugų įsigijimo kompensavimą.</t>
  </si>
  <si>
    <t>Parengtų nuostatų pakeitimo projektų skaičius</t>
  </si>
  <si>
    <t xml:space="preserve">Skelbti  du paraiškų rinkimus paramai iš SVVPF gauti, skatinant verslo plėtrą projektų pagalba ir kt. priemonėmis. </t>
  </si>
  <si>
    <t>Organizuoti reguliarius susitikimus su vietos valdžios atstovais</t>
  </si>
  <si>
    <t>Suorganizuoti 2 Šakių  verslo klubo, Kauno PPAR Šakių atstovybės ir neasocijuotų verslininkų susitikimus su valdžios atstovais</t>
  </si>
  <si>
    <t>Investicinės aplinkos gerinimui stiprinti rajono apsirūpinimą kvalifikuota darbo jėga, mokant stipendijas studentams, pasirašantiems sutartis grįžti dirbti į rajoną</t>
  </si>
  <si>
    <t>Parengti SVVPF nuostatų papildymo  projektą, siūlant skirti stipendijas grįžtantiems absolventams</t>
  </si>
  <si>
    <t xml:space="preserve">Parengti savivaldybės turimų išteklių ir galimybių analizę bei jos pristatymą investuotojams </t>
  </si>
  <si>
    <t>Sukurti darbo grupę iš įvairių institcijų atstovų, siekiant išanalizuoti išteklius verslo plėtrai, koordinuoti jos darbą.</t>
  </si>
  <si>
    <t>Sukurtų ir veikiančių darbo grupių skaičius</t>
  </si>
  <si>
    <t xml:space="preserve">Parengti investicijų pritraukimo strategijos kūrimo planą. </t>
  </si>
  <si>
    <t>Parengtų planų skaičius</t>
  </si>
  <si>
    <t>Parengti pagal  darbo grupės pateiktus duomenis suvestinę analizę ir paruošti jos pristatymą investuotojams.</t>
  </si>
  <si>
    <t>Parengtų analizių skaičius</t>
  </si>
  <si>
    <t>Sukurti investicijų pritraukimo strategijos tikslų, uždavinių ir priemonių planą.</t>
  </si>
  <si>
    <t>Parengti investicijų pritraukimo strategijos tikslų, uždavinių ir priemonių plano projektą, paskelbti jį viešam aptarimui</t>
  </si>
  <si>
    <t>Apibendrinti gautus pasiūlymus, pakoreguoti projektą</t>
  </si>
  <si>
    <t>Koreguotų projektų skaičius</t>
  </si>
  <si>
    <t>Pateikti projektą rajono tarybai</t>
  </si>
  <si>
    <t>Pateiktų projektų skaičius</t>
  </si>
  <si>
    <t>Sukurti rajono rinkodaros priemonių planą investuotojams</t>
  </si>
  <si>
    <t>Parengti rajono rinkodaros priemonių plano projektą, paskelbti jį viešam aptarimui</t>
  </si>
  <si>
    <t xml:space="preserve"> KT</t>
  </si>
  <si>
    <t>Savivaldybės administracijos (10) Turizmo plėtros programa</t>
  </si>
  <si>
    <t xml:space="preserve">Tikslas: Suformuoti patrauklaus turizmui ir poilsiui krašto įvaizdį. </t>
  </si>
  <si>
    <t>Priemonė: Parengti Šakių rajono turizmo plėtros strategiją 2016-2020 m.</t>
  </si>
  <si>
    <t>Parengti situacijos analizę</t>
  </si>
  <si>
    <t>Šešupės euroregiono TIC</t>
  </si>
  <si>
    <t>Parengtų situacijos analizių skaičius</t>
  </si>
  <si>
    <t xml:space="preserve">Parengti strategiją </t>
  </si>
  <si>
    <t xml:space="preserve">Parengti paraišką Lietuvos kultūros tarybos projektų finansavimo konkursui </t>
  </si>
  <si>
    <t>Parengti paraišką</t>
  </si>
  <si>
    <t>Parengtų paraiškų skaičius</t>
  </si>
  <si>
    <t>Pradėti įgyvendinti projektą</t>
  </si>
  <si>
    <t>VB, KT</t>
  </si>
  <si>
    <t xml:space="preserve">Pradėtų įgyvendinti projektų skaičius </t>
  </si>
  <si>
    <t>Dalyvauti Šakių rajono savivaldybės visuomenės sveikatos rėmimo specialiosios programos projektų konkurse.</t>
  </si>
  <si>
    <t xml:space="preserve">Dalyvauti rengiant/koreguojant savivaldybės strateginius veiklos dokumentus turizmo srityje. </t>
  </si>
  <si>
    <t xml:space="preserve">Teikti pasiūlymus strateginio planavimo darbo grupėje </t>
  </si>
  <si>
    <t>Parengti ir įgyvendinti leidybinius projektus:</t>
  </si>
  <si>
    <t>Parengti medžiagą</t>
  </si>
  <si>
    <t>Vykdyti pirkimus</t>
  </si>
  <si>
    <t>Įvykdytų pirkimų skaičius</t>
  </si>
  <si>
    <t>Derinti/koreguoti/tvirtinti leidybos maketus</t>
  </si>
  <si>
    <t>Išleisti atnaujintą Šakių rajono žemėlapį su atnaujinta turizmo informacija.</t>
  </si>
  <si>
    <t xml:space="preserve">Atnaujinti ir tikslinti informaciją </t>
  </si>
  <si>
    <t>Nemokamai teikti informaciją TIC lankytojams apie turizmo išteklius ir paslaugas, atsakyti į gautas užklausas, sudaryti individualias programas atvykstantiems turistams.</t>
  </si>
  <si>
    <t>Atptarnauti TIC lankytojus</t>
  </si>
  <si>
    <t>Atsakyti į užklausas telefonu</t>
  </si>
  <si>
    <t>Atsakyti į el. užklausas</t>
  </si>
  <si>
    <t xml:space="preserve">Parengti ir tikslinimas adresatams (turizmo specialistams, TIC‘ams,  žiniasklaidos atstovams išplatinti 2 (vasaros ir žiemos) elektroninius naujienlaiškius, pristatančius Šakių krašto turizmo galimybes ir naujoves. </t>
  </si>
  <si>
    <t>Parengti naujienlaiščių informaciją</t>
  </si>
  <si>
    <t>Parengti maketus</t>
  </si>
  <si>
    <t>Išplatinti informaciją</t>
  </si>
  <si>
    <t>Išplatinti informaciją apie parengtus turizmo paslaugų paketus ir maršrutus (turizmo specialistams, TIC‘ams, turizmo įmonėms, organizacijoms, žiniasklaidos atstovams).</t>
  </si>
  <si>
    <t>Parengti pasiūlymų informaciją</t>
  </si>
  <si>
    <t>Organizuoti informacinį turą gidams, kelionių organizatoriams, kitiems turizmo specialistams po Šakių kraštą.</t>
  </si>
  <si>
    <t>Parengti infoturo programą</t>
  </si>
  <si>
    <t>Išplatinti informaciją ir registruoti dalyvius</t>
  </si>
  <si>
    <t>Vesti infoturą</t>
  </si>
  <si>
    <t>Dalyvauti turizmo parodoje ADVENTUR ir pagal galimybes - 1 turizmo parodoje užsienyje.</t>
  </si>
  <si>
    <t>Parengti parodos koncepciją</t>
  </si>
  <si>
    <t>Įsigyti reikiamus rekvizitus, priemones</t>
  </si>
  <si>
    <t>Dalyvauti parodoje</t>
  </si>
  <si>
    <t>Bendradarbiauti su vietos ir šalies žiniasklaida teikiant ir rengiant informaciją apie Šakių krašto turizmo galimybes (žurnalai, žinynai, interneto puslapiai ir kt.).</t>
  </si>
  <si>
    <t>Teikti informaciją ir fotonuotraukas</t>
  </si>
  <si>
    <t>Pateiktos informacijos komlektų sk.</t>
  </si>
  <si>
    <t>Rengti savo straipnius/nuotraukas</t>
  </si>
  <si>
    <t>Įtraukti vaikus ir jaunimą į Šakių krašto pažinimą per aktyvias turistines veiklas (organizuojant ekskursijas, renginius arba konkursus).</t>
  </si>
  <si>
    <t>Inicijuoti aktyvias turistines veiklas</t>
  </si>
  <si>
    <t>Organizuoti renginius</t>
  </si>
  <si>
    <t>Organizuoti turistinius renginius, skatinančius vietinį turizmą: žygiai arba ekskursijos Šakių rajono gyventojams</t>
  </si>
  <si>
    <t>15.</t>
  </si>
  <si>
    <t>Organiuoti išvyką gidams</t>
  </si>
  <si>
    <t>Organizuoti sustikimą turizmo palaugų teikėjams</t>
  </si>
  <si>
    <t>16.</t>
  </si>
  <si>
    <t xml:space="preserve">Palaikyti ir nuolat atnaujinti informacijos srautą Šakių rajono turizmo informacinėje svetainėje http://tic.sesupe.lt, naujos informacijos srautą Šešupės euroregiono TIC </t>
  </si>
  <si>
    <t>Nuolat kelti aktualią informaciją</t>
  </si>
  <si>
    <t>Sukurti naują interneto platformą turizmo informacijai</t>
  </si>
  <si>
    <t>17.</t>
  </si>
  <si>
    <t>Plėtoti TIC - vietinio turizmo organizatoriaus paslaugas, teikiant pasiūlymus pagal užklausas dėl individualių turizmo maršrutų/paketų suformavimo.</t>
  </si>
  <si>
    <t>Sudaryti individualius maršrutus</t>
  </si>
  <si>
    <t>Sudaryti turizmo paslaugų paketus</t>
  </si>
  <si>
    <t xml:space="preserve"> Kelti TIC darbuotojų kvalifikaciją, dalyvaujant mokymuose, seminaruose, kursuose, pažintiniuose infoturuose.</t>
  </si>
  <si>
    <t>Dalyvauti VDT, LTICA ir kt. mokymuose</t>
  </si>
  <si>
    <t>Dalyvauti partnerių (kelionių organizatorių) mokymuose</t>
  </si>
  <si>
    <t>Rinkti statistinę informaciją apie turistų srautus Šakių rajone, ją analizuoti ir teikti valstybinėms institucijoms.</t>
  </si>
  <si>
    <t>Fiksuoti statistinius duomenis</t>
  </si>
  <si>
    <t>Sudaryti statistine ataskaitas</t>
  </si>
  <si>
    <t>Kurti nišinius turizmo produktus.</t>
  </si>
  <si>
    <t>Užmegzti kontaktus su potencialiais nišinių produktų teikėjais</t>
  </si>
  <si>
    <t xml:space="preserve">Sudaryti nišinių paslaugų teikimo koncepciją </t>
  </si>
  <si>
    <t>Išbandyti nišinius turizmo produktus</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</si>
  <si>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</si>
  <si>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Ha</t>
  </si>
  <si>
    <t xml:space="preserve">Valstybei nuosavybės teise priklausančių melioracijos ir hidrotechnikos statinių avarinių gedimų remontas bei hidrotechninių statinių remontas. </t>
  </si>
  <si>
    <t>Pašalintų avarinių gedimų skaičius</t>
  </si>
  <si>
    <t>Valstybei nuosavybės teise priklausančių melioracijos ir hidrotechninių statinių remonto darbai.</t>
  </si>
  <si>
    <t xml:space="preserve">Šakių rajono savivaldybės Slavikų seniūnijos Slavikų kaimo griovio Nr.1 ir jo statinių remontas. </t>
  </si>
  <si>
    <t>Suremontuotų griovių ir juose esančių statinių ilgis</t>
  </si>
  <si>
    <t xml:space="preserve">Šakių rajono savivaldybės Kudirkos Naumiesčio seniūnijos griovių N-1a, N-1a-1 ir jų statinių remontas.  </t>
  </si>
  <si>
    <t xml:space="preserve">Šakių rajono savivaldybės Šakių seniūnijos griovio Graudupis ir jo statinių remontas.  </t>
  </si>
  <si>
    <t xml:space="preserve">Šakių rajono savivaldybės  Sintautų seniūnijos upelio Penta-II-1 tarp piketų 0+00-26+30 ir jo statinių remontas.  </t>
  </si>
  <si>
    <t xml:space="preserve">Šakių rajono Šakių seniūnijos Bedalių kaimo tilto per Orijos upelį pk. 80+10 remontas. </t>
  </si>
  <si>
    <t>Suremontuotų tiltų skaičius</t>
  </si>
  <si>
    <t xml:space="preserve">Tyrinėjimo-projektavimo ir ekspertizės darbai.  </t>
  </si>
  <si>
    <t xml:space="preserve">Šakių rajono savivaldybės Kidulių seniūnijos Voverių k.v. Žilių kaimo griovio Nr.1 ir jo statinių remontas.  </t>
  </si>
  <si>
    <t>Paruoštų techninių darbo projektų skaičius</t>
  </si>
  <si>
    <t xml:space="preserve">Šakių rajono savivaldybės Gelgaudiškio ir Šakių seniūnijose Daukantiškių ir Ritinių k.v. griovio J-1 ir jo statinių remontas.  </t>
  </si>
  <si>
    <t xml:space="preserve">Šakių rajono savivaldybės Kidulių seniūnijos Kidulių k.v. griovio Nr. 2 (up. Višiupiškė) ir jo statinių remontas. </t>
  </si>
  <si>
    <t>Projektų ekspertizės paslaugos</t>
  </si>
  <si>
    <t>Atliktų techninių darbo projektų ekspertizių  skaičius</t>
  </si>
  <si>
    <t>Valstybei nuosavybės teise priklausančių melioracijos ir hidrotechninių statinių priežiūros darbai.</t>
  </si>
  <si>
    <t>Liepalotų kadastrinė vietovė.</t>
  </si>
  <si>
    <t>Atliktų griovių priežiūros darbų plotas</t>
  </si>
  <si>
    <t>Daukantiškių kadastrinė vietovė.</t>
  </si>
  <si>
    <t>Plokščių kadastrinė vietovė.</t>
  </si>
  <si>
    <t>Griškabūdžio kadastrinė vietovė.</t>
  </si>
  <si>
    <t>Gotlybiškių kadastrinė vietovė.</t>
  </si>
  <si>
    <t>Gerdžiūnų kadastrinė vietovė.</t>
  </si>
  <si>
    <t xml:space="preserve">Atliktų gamtinės žemių užtvankos priežiūros ir remonto darbų plotas  </t>
  </si>
  <si>
    <t>Bublelių kadastrinė vietovė.</t>
  </si>
  <si>
    <t>Kidulių kadastrinė vietovė.</t>
  </si>
  <si>
    <t>Sintautų kadastrinė vietovė.</t>
  </si>
  <si>
    <t>Lukšių kadastrinė vietovė.</t>
  </si>
  <si>
    <t>Girėnų kadastrinė vietovė.</t>
  </si>
  <si>
    <t>Panovių kadastrinė vietovė.</t>
  </si>
  <si>
    <t>Ritinių kadastrinė vietovė</t>
  </si>
  <si>
    <t>Voverių kadastrinė vietovė.</t>
  </si>
  <si>
    <t>Melioracijos projektų M1:2000 planinės medžiagos (griovių, rinktuvų, hidrotechnikos statinių, pylimų, užtvankų, tvenkinių) vektorizavimas ir atributinių duomenų rinkinio parengimas pagal MelGIS specifikaciją.</t>
  </si>
  <si>
    <t>Agurkiškės kadastro vietovė</t>
  </si>
  <si>
    <t>Nusausintų plotų duomenų rinkinio parengimo, pagal MelGIS specifikaciją, plotas</t>
  </si>
  <si>
    <t>Baltrušių kadastro vietovė</t>
  </si>
  <si>
    <t>Barzdų kadastro vietovė</t>
  </si>
  <si>
    <t>Briedžių kadastro vietovė</t>
  </si>
  <si>
    <t>Bublelių kadastro vietovė</t>
  </si>
  <si>
    <t>Degutinės kadastro vietovė</t>
  </si>
  <si>
    <t>Griškabūdžio kadastro vietovė</t>
  </si>
  <si>
    <t>Gerdžių kadastro vietovė</t>
  </si>
  <si>
    <t>Giedručių kadastro vietovė</t>
  </si>
  <si>
    <t>Girėnų kadastro vietovė</t>
  </si>
  <si>
    <t>Išdagų kadastro vietovė</t>
  </si>
  <si>
    <t xml:space="preserve">                                                                             Karčrūdės kadastro vietovė</t>
  </si>
  <si>
    <t>Kudirkos Naumiesčio kadastro vietovė</t>
  </si>
  <si>
    <t>Lekėčių kadastro vietovė</t>
  </si>
  <si>
    <t>Liepalotų kadastro vietovė</t>
  </si>
  <si>
    <t>Lukšių kadastro vietovė</t>
  </si>
  <si>
    <t>Naidynės kadastro vietovė</t>
  </si>
  <si>
    <t>Paluobių kadastro vietovė</t>
  </si>
  <si>
    <t>Panovių kadastro vietovė</t>
  </si>
  <si>
    <t>Patašinės kadastro vietovė</t>
  </si>
  <si>
    <t>Raninės kadastro vietovė</t>
  </si>
  <si>
    <t>Ritinių kadastro vietovė</t>
  </si>
  <si>
    <t>Sintautų kadastro vietovė</t>
  </si>
  <si>
    <t>Duobiškių kadastro vietovė</t>
  </si>
  <si>
    <t>Šakių kadastro vietovė</t>
  </si>
  <si>
    <t>Užsienių kadastro vietovė</t>
  </si>
  <si>
    <t>Žvirgždaičių kadastro vietovė</t>
  </si>
  <si>
    <t>Užtikrinti tinkamą žemės ūkio funkcijų vykdymą seniūnijose</t>
  </si>
  <si>
    <t>Ūkinių subjektų konsultavimas pasėlių deklaravimo, žemės ūkio ir kaimo valdos įregistravimo, pieno kvotų administravimo, išmokų ir kitais klausimais</t>
  </si>
  <si>
    <t>Seniūnijų žemės ūkio specialistų kanceliarinių prekų, ryšių ir transporto išlaidos</t>
  </si>
  <si>
    <t>Suteiktų konsultacijų, paslaugų skaičius</t>
  </si>
  <si>
    <t>Skatinti žemės ūkio produkcijos perdirbimą rajone</t>
  </si>
  <si>
    <t>Parengti žemės  ūkio produktų perdirbimo ir rinkodaros strategiją</t>
  </si>
  <si>
    <t>Parengtų žemės  ūkio produktų perdirbimo ir rinkodaros strategijų skaičius</t>
  </si>
  <si>
    <t>Uždavinys: Šviesti gyventojus aplinkosaugos ir atliekų tvarkymo klausimais.</t>
  </si>
  <si>
    <t>Skatinti gyventojų ekologinį švietimą</t>
  </si>
  <si>
    <t>Dalyvauti VšĮ 'Problemų sprendimo centras" projekto "Moku rūšiuoti" įgyvendinime</t>
  </si>
  <si>
    <t>SB(AA)</t>
  </si>
  <si>
    <t>Ūkio skyrius</t>
  </si>
  <si>
    <t>Įgyvendintų ekologinio švietimo projektų skaičius</t>
  </si>
  <si>
    <t>Rengti seminarus aplinkosaugos klausimais visuomenei,  užsakyti aplinkosauginius leidinius</t>
  </si>
  <si>
    <t>Organizuoti seminarus, mokymus aplinkosaugine tematika</t>
  </si>
  <si>
    <t>Surengtų aplinkosauginių renginių skaičius</t>
  </si>
  <si>
    <t xml:space="preserve"> Užprenumeruoti rajono mokykloms žurnalą "Miškai"</t>
  </si>
  <si>
    <t>Prenumeruota aplinkosauginių  leidinių komplektų</t>
  </si>
  <si>
    <t>Savivaldybės visuomenės sveikatos rėmimo specialiajai programai įgyvendinti</t>
  </si>
  <si>
    <t>Skirti lėšas savivaldybės visuomenės sveikatos rėmimo specialiajai programai įgyvendinti</t>
  </si>
  <si>
    <t>Skirta lėšų aplinkos apsaugos rėmimo specialiosios programos</t>
  </si>
  <si>
    <t>Vykdyti bešeimininkių atliekų tvarkymą</t>
  </si>
  <si>
    <t>Organizuoti akcijos "Darom 2016" metu  surinktų bešeimininkų  atliekų surinkimo ir pristatymo į regioninį sąvartyną darbus</t>
  </si>
  <si>
    <t>Surinktas ir išvežtas  bešeimininkių atliekų kiekis, tonomis</t>
  </si>
  <si>
    <t>t</t>
  </si>
  <si>
    <t>Organizuoti bešeimininkių padangų  išvežimo utilizuoti  darbus</t>
  </si>
  <si>
    <t>Išvežtas padangų kiekis, tonomis</t>
  </si>
  <si>
    <t>Įrengti komunalinių atliekų bei antrinių žaliavų surinkimo konteinerių išdėstymo aikšteles.</t>
  </si>
  <si>
    <t>Įrengtų, sutvarkytų aikštelių skaičius</t>
  </si>
  <si>
    <t xml:space="preserve">Marijampolės  regioninės komunalinių atliekų tvarkymo sistemos finansavimas iš  surinktos vietinės rinkliavos už komunalinių atliekų tvarkymą </t>
  </si>
  <si>
    <t>Surinkti  vietinę rinkliavą už atliekų tvarkymą</t>
  </si>
  <si>
    <t>UAB MAATC</t>
  </si>
  <si>
    <t>Vartotojų, kuriems suteikta paslauga skaičius</t>
  </si>
  <si>
    <t>Biudžetinių įmonių pajamos</t>
  </si>
  <si>
    <t>Surinkti spec.lėšų už  paslaugas</t>
  </si>
  <si>
    <t>Seniūnijos</t>
  </si>
  <si>
    <t>Aptarnautų  gyventojų skaičius</t>
  </si>
  <si>
    <t xml:space="preserve">vnt. </t>
  </si>
  <si>
    <t>Pastatyti stiklo ir plastiko atliekų surinkimo konteinerius</t>
  </si>
  <si>
    <t xml:space="preserve">Nupirkti ir išdalinti individualioms namų valdoms stiklo ir plastiko atliekų surinkimo konteinerius </t>
  </si>
  <si>
    <t>SB (D)</t>
  </si>
  <si>
    <t>UAB  MAATC, Ūkio skyrius</t>
  </si>
  <si>
    <t>Nupirktų ir pastatytų konteinerių skaičius</t>
  </si>
  <si>
    <t>11 994</t>
  </si>
  <si>
    <t>Kurti rekreacines miestų ir miestelių  zonas- želdinių įsigyjimas</t>
  </si>
  <si>
    <t xml:space="preserve">Pagal  seniūnų pateiktas paraiškas nupirkti ir išdalinti medelių ir krūmų sodinukus </t>
  </si>
  <si>
    <t>SB, SB(AA)</t>
  </si>
  <si>
    <t>Želdiniais apsodintų visuomeninių teritorijų skaičius</t>
  </si>
  <si>
    <t>Pagal  miestų seniūnų pateiktas paraiškas nupirkti  ir išdalinti vienmečių gėlių daigus</t>
  </si>
  <si>
    <t>Gėlėmis aprūpintų seniūnijų skaičius</t>
  </si>
  <si>
    <t>Kompensuoti medžiojamų gyvūnų daromos žalos prevencinių priemonių diegimo išlaidas.</t>
  </si>
  <si>
    <t>Medžioklės plotų, kuriuose įdiegtos  medžiojamų gyvūnų daromos žalos prevencinės priemonės  skaičius</t>
  </si>
  <si>
    <t>Avarinių padarinių likvidavimas</t>
  </si>
  <si>
    <t>Susidarius avarinei aplinkosauginei situacijai,  likviduoti padarinius</t>
  </si>
  <si>
    <t>Likviduotų avarinių situacijų skaičius</t>
  </si>
  <si>
    <t>pagal poreikį</t>
  </si>
  <si>
    <t>Avarinių medžių likvidavimas</t>
  </si>
  <si>
    <t>Pagal seniūnų pateiktas paraiškas nupirkti avarinių medžių likvidavimo paslaugą, priimti atliktus darbus, išrašyti leidimus</t>
  </si>
  <si>
    <t>Ūkio skyrius, seniūnijos</t>
  </si>
  <si>
    <t xml:space="preserve">Pašalinta avarinių medžių </t>
  </si>
  <si>
    <t>Aplinkotvarkos darbai seniūnijose</t>
  </si>
  <si>
    <t>Pagal nustatytus kriterijus (seniūnijos plotą, gyventojų skaičių) paskirstyti  aplinkotvarkos lėšas pagal seniūnijas</t>
  </si>
  <si>
    <t>Seniūnijų, kurioms skirtos  lėšos aplinkotvarkai skaičius</t>
  </si>
  <si>
    <t>Atlyginti vilkų padarytą žalą ūkiniams gyvūnams</t>
  </si>
  <si>
    <t>Komisijoje išnagrinėti gyventojų prašymus dėl patirtos žalos atlyginimo ir priimti atitinkamą sprendimą</t>
  </si>
  <si>
    <t>Atvejų, kai atlyginta vilkų padaryta žala ūkiniams gyvūnams, skaičius</t>
  </si>
  <si>
    <t>Bešeimininkių gyvūnų gaudymo karantinavimo, globos ir eutanazijos paslaugos</t>
  </si>
  <si>
    <t xml:space="preserve">Pagal gyventojų bei pareigūnų signalus iškviesti  VšĮ "Mindraja"  bešeimininkių gyvūnų gaudymo karantinavimo, globos ir eutanazijos paslaugoms atlikti </t>
  </si>
  <si>
    <t>Iškvietimų skaičius</t>
  </si>
  <si>
    <t>Tamponuoti neveikiančius artezinius gręžinius</t>
  </si>
  <si>
    <t>Atlikti bešeimininkių artezinių gręžinių tamponavimo paslaugos pirkimo procedūras, priimti atliktus darbus</t>
  </si>
  <si>
    <t>Tamponuotų gręžinių skaičius</t>
  </si>
  <si>
    <t>Vykdyti laipsnišką centralizuotų vandens tiekimo sistemų perėmimą iš privačių asmenų</t>
  </si>
  <si>
    <t>Parengti Griškabūdžio vandens tiekimo sistemos perėmimo dokumentaciją bei atlikti perėmimo procedūras</t>
  </si>
  <si>
    <t>Ūkio skyrius, UAB "Šakių vandenys"</t>
  </si>
  <si>
    <t>Perimta privačių vandens tiekimo sistemų, skaičius</t>
  </si>
  <si>
    <t>Vykdyti perduoto vandentvarkos turto (lietaus tinklų)  priežiūrą ir remontą</t>
  </si>
  <si>
    <t xml:space="preserve">Teikti paviršinio vandens nuotekų  (lietaus)  tvarkymo paslaugas </t>
  </si>
  <si>
    <t xml:space="preserve">Aptarnaujamų paviršinio vandens nuotekų tinklų ilgis, kilometrais </t>
  </si>
  <si>
    <t>Investicinių projektų  ir konsultacijų  pirkimas</t>
  </si>
  <si>
    <t>Atlikti reikiamus investicijų projektų ir konsultacijų pirkimus</t>
  </si>
  <si>
    <t>Nupirkta investicnių  projektų ir konsultacijų skaičius</t>
  </si>
  <si>
    <t>Taisyti ir tiesti miestų, miestelių gatves.</t>
  </si>
  <si>
    <t xml:space="preserve">Organizuoti šių darbų atlikimą: asfalto dangos atnaujinimas Buktiškių k. Vasaros g.; asfalto dangos įrengimas Gelgaudiškio m. Klevų g.; asfalto dangos atnaujinimas Paluobių k. Alyvų g.; asfalto dangos įrengimas Turčinų k. Šešupės g.; žvyro dangos atnaujinimas Slavikų k. Vyšnių g.; asfalto dangos įrengimas Šakių m. Šiaurės g.; asfalto dangos įrengimas Giedručių k. Ateities g.; asfalto dangos įrengimas Šakių m. Klevų g.; </t>
  </si>
  <si>
    <t>Suremontuotų gatvių ilgis, kilometrais</t>
  </si>
  <si>
    <t>Statyti ir atnaujinti kelio ženklus ir diegti kitas eismo saugumo priemones.</t>
  </si>
  <si>
    <t>Organizuoti Šakių rajono Eismo saugumo komisijoje  patvirtintų  pastatyti  ženklų pirkimo ir pastatymo darbus</t>
  </si>
  <si>
    <t>Pastatytų kelio ženklų skaičius</t>
  </si>
  <si>
    <t>Renovuoti gatvių apšvietimo tinklus miestuose ir miesteliuose.</t>
  </si>
  <si>
    <t>Įrengti ir atnaujinti apšvietimo tinklus rajono keliuose ir gatvėse</t>
  </si>
  <si>
    <t>Ūkio skyrius, seniūnai</t>
  </si>
  <si>
    <t>Renovuotų apšvietimo tinklų ilgis, kilometrais</t>
  </si>
  <si>
    <t>Kelio remonto darbai Šilgalių sodų bendrijoje</t>
  </si>
  <si>
    <t>Įrengti Šilgalių sodų 5-osios gatvės atkarpą su skaldos – žvyro danga užpilant kūdrą</t>
  </si>
  <si>
    <t xml:space="preserve">Ūkio skyrius </t>
  </si>
  <si>
    <t>Suremontuota pravažiavimo kelių ilgis, kilometrais</t>
  </si>
  <si>
    <t>Vietinės reikšmės kelių priežiūra</t>
  </si>
  <si>
    <t>Pagal nustatytus kriterijus paskirstyti  vietinės reikšmės kelių priežiūros  lėšas pagal seniūnijas</t>
  </si>
  <si>
    <t xml:space="preserve">Ūkio skyrius, seniūnai </t>
  </si>
  <si>
    <t>Kelių, kuriuose bus atlikti priežiūros darbai ilgis, kilometrais</t>
  </si>
  <si>
    <t>Žiemos tarnyba (miestams smėlio - druskos mišinio įsigyjimas)</t>
  </si>
  <si>
    <t>Organizuoti vietinės reikšmės gatvių bei jų priklausinių, esančių Šakių, Kudirkos Naumiesčio ir Gelgaudiškio miestuose, priežiūrą žiemos laikotarpiu</t>
  </si>
  <si>
    <t>Sunaudota smėlio-druskos mišinio kiekis, tonomis</t>
  </si>
  <si>
    <t xml:space="preserve">Pėsčiųjų ir  dviračių takų rekostravimo ir įrengimo  darbai  Šakių mieste </t>
  </si>
  <si>
    <t xml:space="preserve">Atlikti pėsčiųjų ir dviračių takų rekostravimo ir įrengimo darbus Šakių mieste </t>
  </si>
  <si>
    <t>Sutvarkytų takų, šaligatvių ilgis, kilometrais</t>
  </si>
  <si>
    <t>Dalyvauti daugiabučių gyvenamųjų namų renovavimo programoje ( investicinių projektų ir energinio naudingumo sertifikatų rengimas)</t>
  </si>
  <si>
    <t>Pagal gyventojų prašymus atlikti daugiabučių namų modernizavimo investicijų planų koregavimo ar rengimo naujai paslaugos pirkimo procedūras.</t>
  </si>
  <si>
    <t>Ūkio skyrius, UAB "Šakių komunalinis ūkis"</t>
  </si>
  <si>
    <t xml:space="preserve">Parengtų investicijų planų skaičius </t>
  </si>
  <si>
    <t>Modernizuojamų mokyklų ekspertizė ir techninė priežiūra</t>
  </si>
  <si>
    <t>Atlikti modernizuojamų mokyklų ekspertizės ir techninės priežiūros parengimo paslaugų pirkimą</t>
  </si>
  <si>
    <t>Atliktų ekspertizių ir techninių priežiūrų skaičius</t>
  </si>
  <si>
    <t>Savivaldybės administracijos (12) Švarios ir sveikos aplinkos ir energijos taupymo  programa</t>
  </si>
  <si>
    <t>(12) Švarios ir sveikos aplinkos ir energijos taupymo iš viso programai:</t>
  </si>
  <si>
    <t>Tikslas: Užtikrinti  socialinį saugumą rajono gyventojams.</t>
  </si>
  <si>
    <t>Uždavinys. Užtikrinti teikiamų socialinių paslaugų prieinamumą, kokybę ir įvairovę.</t>
  </si>
  <si>
    <t>Priemonė: Plėsti dienos socialinės globos  paslaugas.</t>
  </si>
  <si>
    <t>Socialinės paramos skyrius</t>
  </si>
  <si>
    <t xml:space="preserve">Asmenų, gavusių  integralios pagalbos paslaugas, skaičius </t>
  </si>
  <si>
    <t xml:space="preserve">Teikti Integralios pagalbos namuose paslaugas. Paslaugų teikėjas - UAB D. Zaleskienės abbulatorija </t>
  </si>
  <si>
    <t xml:space="preserve">Priemonė: Teikti  darbinio užimtumo paslaugas sutrikusio intelekto  asmenims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</si>
  <si>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</si>
  <si>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</si>
  <si>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</si>
  <si>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Asmenų gavusių darbinio užimtumo paslaugas skaičius</t>
  </si>
  <si>
    <t>Priemonė. Teikti  laikino apgyvendinimo paslaugas socialiai pažeidžiamiems asmenims. "Vilties žiedas"</t>
  </si>
  <si>
    <t>Teikti socialinės priežiūros paslaugas, socialinės rizikos šeimoms ir jų nariams ir suaugusiems asmenims su negalia</t>
  </si>
  <si>
    <t>Asmenų, gavusių socialinės priežiūros  paslaugas skaičius</t>
  </si>
  <si>
    <t xml:space="preserve">Priemonė. Teikti lankomosios priežiūros ir dienos socialinės globos  paslaugas pagyvenusiems, neįgaliems, vienišiems rajono gyventojams </t>
  </si>
  <si>
    <t>Asmenų, gavusių socialinės priežiūros (pagalbos į namus)  paslaugas, skaičius</t>
  </si>
  <si>
    <t>Priemonė. Teikti ilgalaikės ir trumpalaikės globos paslaugas Kukarskės globos namuose</t>
  </si>
  <si>
    <t xml:space="preserve">Ilgalaikės ir trumpalaikės globos paslaugų teikimas neįgaliems, vienišiems rajono gyventojams </t>
  </si>
  <si>
    <t>Asmenų,  gavusių ilgalaikės ir trumpalaikės  globos  paslaugas, skaičius</t>
  </si>
  <si>
    <t xml:space="preserve">Priemonė. Teikti ilgalaikės ir trumpalaikės globos paslaugas socialinės rizikos šeimų  vaikams </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</si>
  <si>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</si>
  <si>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</si>
  <si>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</si>
  <si>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Lėšos, skirtos šeimynos dalyvių (4 asm.) išlaikymui</t>
  </si>
  <si>
    <t>Šeimynos dalyvių, gavusių paramą, skaičius</t>
  </si>
  <si>
    <t>Etatų skaičius</t>
  </si>
  <si>
    <t>Pagalbos pinigai, skirti   šeimoms ir šeimynoms, globojantiems vaikus</t>
  </si>
  <si>
    <t>Globojamų vaikų, gavusių paramą,   skaičius</t>
  </si>
  <si>
    <t>Priemonė. Plėsti bendradrbiavimą su nevyriausybinių organizacijų įsteigtais socialinės globos namais .</t>
  </si>
  <si>
    <t>Ilgalaikės globos paslaugų teikimas neįgaliems, vienišiems rajono gyventojams - Paslaugų teikėjas  K. Naumiesčio globos namai</t>
  </si>
  <si>
    <t>Asmenų, gavusių ilgalaikės ir trumpalaikės  globos  paslaugas,skaičius vnt.</t>
  </si>
  <si>
    <t>Ilgalaikės globos paslaugų teikimas neįgaliems, vienišiems rajono gyventojams - Paslaugų teikėjas Šakių parapijos globos namai</t>
  </si>
  <si>
    <t>Asmenų,  gavusių ilgalaikės ir trumpalaikės  globos  paslaugas skaičius</t>
  </si>
  <si>
    <t>Priemonė: Organizuoti  socialinį  darbą  seniūnijose</t>
  </si>
  <si>
    <t>Socialinį darbą dirbantys asmenys</t>
  </si>
  <si>
    <t>Asmenų, dirbantčių socialinį darbą,   skaičius</t>
  </si>
  <si>
    <t>Priemonė: Plėtoti dienos centrų tinklą socialiai remtiniems asmenims.</t>
  </si>
  <si>
    <t>Vaikų dienos centrų  veiklos finansavimas kol bus gautas finansavimas iš SADM.</t>
  </si>
  <si>
    <t>Priemonė. Suteikti rajono gyventojams socialinio būsto paslaugas</t>
  </si>
  <si>
    <t>Teikti rajono gyventojams socialinio būsto paslaugas</t>
  </si>
  <si>
    <t>Biudžeto ir turto skyrius; Socialinės paramos skyrius</t>
  </si>
  <si>
    <t>Priemonė. Teikti socialinės globos paslaugas imigrantų šeimoms</t>
  </si>
  <si>
    <t>Teikti socialinės globos paslaugas imigrantų šeimoms</t>
  </si>
  <si>
    <t>Šeimų, gavusių socialinės globos paslaugas, skaičius</t>
  </si>
  <si>
    <t>Uždavinys. Remti  neįgaliųjų asmenų  medicininę, profesinę, socialinę integraciją.</t>
  </si>
  <si>
    <t>Priemonė. Teikti specialaus transporto paslaugas neįgaliesiems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</si>
  <si>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</si>
  <si>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</si>
  <si>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</si>
  <si>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Priemonė. Pritaikyti  būsto aplinką neįgaliesiems</t>
  </si>
  <si>
    <t xml:space="preserve"> Pritaikyti  būsto aplinką neįgaliesiems jų namuose.</t>
  </si>
  <si>
    <t>Asmenų, kuriems pritaikytas būstas, skaičius</t>
  </si>
  <si>
    <t>Priemonė. Organizuoti neįgaliųjų savarankiško gyvenimo įgūdžių  formavimo stovyklas</t>
  </si>
  <si>
    <t>Kompensuoti cukriniu diabetu susirgusiems asmenims mokomąsias stovyklas</t>
  </si>
  <si>
    <t>Asmenų, dalyvausių stovyklose, skaičius</t>
  </si>
  <si>
    <t>Priemonė. Remti tikslines socialinių paslaugų  teikimo žmonėms su negalia programas</t>
  </si>
  <si>
    <t>NVO organizacijų programų rėmimas</t>
  </si>
  <si>
    <t>Organizacijų, gavusių paramą, skaičius</t>
  </si>
  <si>
    <t xml:space="preserve"> Ilgalaikės globos paslaugų finansavimas rajono gyventojams, gyvenantiems valstybinėse ir kitose socialinų paslaugų įstaigose.            </t>
  </si>
  <si>
    <t>Asmenų,  gavusių ilgalaikės globos  paslaugas, skaičius</t>
  </si>
  <si>
    <t>Priemonė.Teikti paramą laidojimo namams  pervežant ekspertizei žuvusius asmenis</t>
  </si>
  <si>
    <t>Paramos teikimas UAB Šakių laidojimo namams</t>
  </si>
  <si>
    <t>Socialinės paramos skyrius; UAB Šakių laidojimo namai</t>
  </si>
  <si>
    <t>Priemonė. Finansuoti socialinės reabilitacijospaslaugų neįgaliesiems bendruomenėje projektų įgyvendinimą(funkcija iš SADMNDT perduota savivaldybėms nuo 2012.01.01.</t>
  </si>
  <si>
    <t xml:space="preserve">Socialinės reabilitacijos paslaugų neįgaliesiems bendruomenėje projektų finansavimas. </t>
  </si>
  <si>
    <t xml:space="preserve"> Finansuotų projektų skaičius</t>
  </si>
  <si>
    <t>Uždavinys. Uždavinys. Plėsti tarpžinybinį bendradarbiavimą  su kitomis visuomenės saugumą užtikrinančiomis institucijomis</t>
  </si>
  <si>
    <t>Priemonė. Organizuoti priešgaisrinės gelbėjimo tarnybos paslaugas seniūnijose</t>
  </si>
  <si>
    <t xml:space="preserve">Priešgaisrinėje gelbėjimo tarnyboje dirbančių asmenų skaičius </t>
  </si>
  <si>
    <t>Socialinės paramos skyrius; Priešgaisrinė tarnyba</t>
  </si>
  <si>
    <t>Priešgaisrinėje gelbėjimo tarnyboje dirbančių asmenų skaičius</t>
  </si>
  <si>
    <t>Priemonė. Stiprinti  NVO materialinę bazę.</t>
  </si>
  <si>
    <t>Bažnyčių rėmimas</t>
  </si>
  <si>
    <t>Bažnyčių, gavusių paramą, skaičius</t>
  </si>
  <si>
    <t>Priemonė. Remti naujas NVO  iniciatyvas (Labdaros valgykla)</t>
  </si>
  <si>
    <t>Teikti paramą VšĮ "Šakių Vaišnavų kultūros centrui" Paslaugų teikėjas (Įsteigę labdaros valgyklą nepasiturintiems  rajono gyventojams).</t>
  </si>
  <si>
    <t xml:space="preserve">Socialinės paramos skyrius; VšĮ "Šakių Vaišnavų kultūros centras" </t>
  </si>
  <si>
    <t>Asmenų, gavusių paramą, skaičius</t>
  </si>
  <si>
    <t>Uždavinys. Mokėti socialines išmokas  rajono gyventojams</t>
  </si>
  <si>
    <t xml:space="preserve">Priemonė.Teikti piniginę socialinę paramą rajono gyventojams </t>
  </si>
  <si>
    <t>Socialinių pašalpų, šildymo kompensacijų, laidojimo pašalpų mokėjimas rajono gyventojams.</t>
  </si>
  <si>
    <t>Gyventojų, gavusių piniginę socialinę paramą, skaičius</t>
  </si>
  <si>
    <t>Vienkartinių pašalpų mokėjimas raj. gyventojams stichinių nelaimių , gaisro ir kt.  atvejais</t>
  </si>
  <si>
    <t>Gyventojų, gavusių vienkartines išmokas  skurdo  ir kt.  atvejais, skaičius</t>
  </si>
  <si>
    <t>Priemonė. Mokėti žalos atlyginimą įstatymų nustatyta tvarka</t>
  </si>
  <si>
    <t>Žalos atlyginimo mokėjimas</t>
  </si>
  <si>
    <t>Asmenų, gavusių žalos atlyginimą, skaičius</t>
  </si>
  <si>
    <t>Priemonė. Teikti paramą ES maisto iš intervencinių atsargų  tiekimo programai</t>
  </si>
  <si>
    <t>ES paramos teikimas labiausiai skurstantiems rajono asmenims.</t>
  </si>
  <si>
    <t>Priemonė. Teikti transporto išlaidų kompensacijas</t>
  </si>
  <si>
    <t>Transporto išlaidų dalies kompensavimas neįgaliems asmenims.</t>
  </si>
  <si>
    <t xml:space="preserve">Asmenų, gavusių transporto išlaidų  kompensacijas,  skaičius </t>
  </si>
  <si>
    <t>Savivaldybės administracijos (14) Sveikatos apsaugos programa</t>
  </si>
  <si>
    <t>Priemonė: Skleisti informaciją ir vykdyti mokymus (sveikatos pamokas) apie sveiką gyvenseną ir ligų prevenciją</t>
  </si>
  <si>
    <t>Privalomasis pirmosios pagalbos (vnt. 300), higienos įgūdžių (vnt.500), alkoholio ir narkotikų žalos žmogaus sveikatai mokymas (vnt. 90)</t>
  </si>
  <si>
    <t>Šakių rajono savivaldybės visuomenės sveikatos biuras</t>
  </si>
  <si>
    <t>Stendai, plakatai, brošiūros, knygos, atmintinės, lankstinukai ir kiti leidiniai (unikalūs vienetai 19)</t>
  </si>
  <si>
    <t>Straipsniai, informaciniai pranešimai, publikacijos periodiniuose leidiniuose ir internete (unikalūs vienetai 23) - 2000</t>
  </si>
  <si>
    <t xml:space="preserve">Pranešimai, paskaitos, pamokos, diskusijos, debatai, konkursai, viktorinos, varžybos ir kiti vieši renginiai </t>
  </si>
  <si>
    <t>Darbo užmokestis</t>
  </si>
  <si>
    <t>Socialinio draudimo įmokos</t>
  </si>
  <si>
    <t>Komunalinės paslaugos</t>
  </si>
  <si>
    <t>Priemonė: Vykdyti sveikatos priežiūrą ir sveikos gyvensenos mokymą mokyklose</t>
  </si>
  <si>
    <t>Numatomas renginių skaičius</t>
  </si>
  <si>
    <t>Stendai, plakatai, brošiūros, knygos, atmintinės, lankstinukai ir kiti leidiniai</t>
  </si>
  <si>
    <t xml:space="preserve">Straipsniai, informaciniai pranešimai, publikacijos periodiniuose leidiniuose ir internete </t>
  </si>
  <si>
    <t>Priemonė: įgyvendinti projektą "Saugok sveikatą, kol jaunas!”</t>
  </si>
  <si>
    <t>Sukurti ir įdiegti jaunimui palankių sveikatos priežiūros paslaugų teikimo modelį, atsižvelgiant į savivaldybės poreikius</t>
  </si>
  <si>
    <t>Uždavinys: Modernizuoti sveikatos priežiūros ir socialines įstaigas</t>
  </si>
  <si>
    <t>Priemonė: VšĮ Šakių ligoninės dezinfekcijos, sterilizcijos skyrių su įrangos atnaujinimu</t>
  </si>
  <si>
    <t>Priemonė: Įdiegti infekuotų atliekų nukenksminimo įrangą VšĮ Šakių ligoninėje</t>
  </si>
  <si>
    <t>Priemonė: Renovuoti Šakių medicinos įstaigų patalpas, siekiant mažinti patalpų šildymo sąnaudas (Šakių GMPS)</t>
  </si>
  <si>
    <t>Šakių GMPS patalpų renovavimo darbų administravimas</t>
  </si>
  <si>
    <t>VšĮ Šakių greitoji medicinos pagalbos stotis</t>
  </si>
  <si>
    <t xml:space="preserve"> (14) Sveikatos apsaugos iš viso programai:</t>
  </si>
  <si>
    <t>Savivaldybės administracijos (13) Socialinė apsaugos programa</t>
  </si>
  <si>
    <t>(13) Socialinė apsaugos iš viso programai:</t>
  </si>
  <si>
    <r>
      <t xml:space="preserve">Savivaldybės administracijos (06) Kultūros </t>
    </r>
    <r>
      <rPr>
        <b/>
        <sz val="10"/>
        <color theme="1" tint="4.9989318521683403E-2"/>
        <rFont val="Times New Roman"/>
        <family val="1"/>
        <charset val="186"/>
      </rPr>
      <t>plėtros</t>
    </r>
    <r>
      <rPr>
        <b/>
        <sz val="10"/>
        <color rgb="FFFF0000"/>
        <rFont val="Times New Roman"/>
        <family val="1"/>
        <charset val="186"/>
      </rPr>
      <t xml:space="preserve"> </t>
    </r>
    <r>
      <rPr>
        <b/>
        <sz val="10"/>
        <rFont val="Times New Roman"/>
        <family val="1"/>
        <charset val="186"/>
      </rPr>
      <t>programa</t>
    </r>
  </si>
  <si>
    <t>KULTŪROS PLĖTROS PROGRAMOS (NR.06)</t>
  </si>
  <si>
    <t>TURIZMO PLĖTROS PROGRAMOS (NR.10)</t>
  </si>
  <si>
    <t>Savivaldybės administracijos (11) Žemės ūkio plėtros programa</t>
  </si>
  <si>
    <t>ŽEMĖS ŪKIO PLĖTROS PROGRAMOS (NR.11)</t>
  </si>
  <si>
    <t>ŠVARIOS IR SVEIKOS APLINKOS IR ENERGIJOS TAUPYMO PROGRAMOS (NR.12)</t>
  </si>
  <si>
    <t>SOCIALINĖ APSAUGOS PROGRAMOS (NR.13)</t>
  </si>
  <si>
    <t>SVEIKATOS APSAUGOS PROGRAMOS (NR.14)</t>
  </si>
  <si>
    <t>JAUNIMO IR NEVYRIAUSYBINIŲ ORGANIZACIJŲ PROGRAMOS (NR.5)</t>
  </si>
  <si>
    <t>SAVIVALDYBĖS PAGRINDINIŲ FUNKCIJŲ PROGRAMOS (NR.7)</t>
  </si>
  <si>
    <t>DARBO RINKOS POLITIKOS RENGIMO IR ĮGYVENDINIMO PROGRAMOS (NR.8)</t>
  </si>
  <si>
    <t>VERSLO PLĖTROS PROGRAMOS (NR.9)</t>
  </si>
  <si>
    <t>MOKYMOSI VISĄ GYVENIMĄ IR SPORTO PROGRAMOS (NR.1)</t>
  </si>
  <si>
    <t>REGIONINĖS PLĖTROS IR BENDRUOMENINIŲ INICIATYVŲ PROGRAMOS (NR.4)</t>
  </si>
  <si>
    <t>SP, ES</t>
  </si>
  <si>
    <t>SP, ES,VB</t>
  </si>
  <si>
    <t>SB, ES, VB</t>
  </si>
  <si>
    <t>Parengtos medžiagos komplektų skaičius</t>
  </si>
  <si>
    <t>Uždavinys: Skatinti ir palaikyti jaunimo iniciatyvas.</t>
  </si>
  <si>
    <t xml:space="preserve"> (05) Jaunimo ir nevyriausybinių organizacijų iš viso programai:</t>
  </si>
  <si>
    <t xml:space="preserve"> Saugoti krašto kultūrinį identitetą.</t>
  </si>
  <si>
    <t>Saugoti  krašto etnokultūrą ir rūpintis jos sklaida.</t>
  </si>
  <si>
    <t>SB, VB</t>
  </si>
  <si>
    <t>Modernizuoti ir įrengti 12 ekspozicijų ZM</t>
  </si>
  <si>
    <t>Priemonės: Atlikti kumetyno (amatininkų namo) (u.k 24745) )  avarinės būklės likvidavimo darbus  (Zyplių dvaras)</t>
  </si>
  <si>
    <t>Suformuoti patrauklaus turizmui ir poilsiui krašto įvaizdį.</t>
  </si>
  <si>
    <t>Gerinti kultūros ir turizmo paslaugų kokybę.</t>
  </si>
  <si>
    <t>Įgyvenditi programą skirtą Lietuvos valstybės atkūrimo 100-mečiui</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</si>
  <si>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</si>
  <si>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</si>
  <si>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</si>
  <si>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(06) Kultūros plėtros iš viso programai:</t>
  </si>
  <si>
    <t>(01) Mokymosi visą gyvenimą ir sporto iš viso programai:</t>
  </si>
  <si>
    <t xml:space="preserve"> Tikslas: Plėtoti paramą verslui.</t>
  </si>
  <si>
    <t>Uždavinys: Skatinti verslo bendruomenės, vietos savivaldos iniciatyvas, bendrus projektus.</t>
  </si>
  <si>
    <t xml:space="preserve"> Tikslas:  Skatinti investicijas  į Šakių rajono ekonomiką.</t>
  </si>
  <si>
    <t>Uždavinys: Parengti  investicijų pritraukimo strategiją ir pasirengti jos įgyvendinimui.</t>
  </si>
  <si>
    <t xml:space="preserve"> (09) Verslo plėtros iš viso programai:</t>
  </si>
  <si>
    <t>Uždavinys: Gerinti kultūros ir turizmo paslaugų kokybę.</t>
  </si>
  <si>
    <t>Pateiktų pasiūlymų komplektų skaičius</t>
  </si>
  <si>
    <t>Suderintų leidybos maketų skaičius</t>
  </si>
  <si>
    <t>Organizuoti tarptautinės gido dienos ir tarptautinės  turizmo dienos renginius ir renginį Šakių rajono turizmo paslaugų teikėjams, aptariant problemas, perspektyvas.</t>
  </si>
  <si>
    <t>(10) Turizmo plėtros iš viso programai:</t>
  </si>
  <si>
    <t>Parengtų informacijos komplektų skaičius</t>
  </si>
  <si>
    <t>Parengtų maketų skaičius</t>
  </si>
  <si>
    <t>Tikslinių adresatų, kuries išplatinta informacija, skaičius</t>
  </si>
  <si>
    <t>Atsakytų užklausų skaičius</t>
  </si>
  <si>
    <t>Atsakyų užklausų skaičius</t>
  </si>
  <si>
    <t>Aptarnautų lankytųjų skaičius</t>
  </si>
  <si>
    <t>Atnaujintų žemėlapių tiražų skaičius</t>
  </si>
  <si>
    <t>Tikslinių adresatų, kuries išplatinta informacija skaičius</t>
  </si>
  <si>
    <t>Organizuotų infoturų ir renginių skaičius</t>
  </si>
  <si>
    <t>Parengtų konepcijų skaičius</t>
  </si>
  <si>
    <t>Įsigytų rekvizitų komplektų skaičius</t>
  </si>
  <si>
    <t>Dalyvautų parodų skaičius</t>
  </si>
  <si>
    <t>Parengtų publikacijų, straipsnių skaičius</t>
  </si>
  <si>
    <t>Inicijuotų veiklų skaičius</t>
  </si>
  <si>
    <t>Išbandytų produktų skaičius</t>
  </si>
  <si>
    <t>Koncepcijų skaičius</t>
  </si>
  <si>
    <t>Užmegztų kontaktų skaičius</t>
  </si>
  <si>
    <t>Sudarytų ir pateiktų statistinių ataskaitų skaičius</t>
  </si>
  <si>
    <t>Fiksuotų duomenų komplektų skaičius</t>
  </si>
  <si>
    <t>Dalyvautų renginių skaičius</t>
  </si>
  <si>
    <t>Dalyvautų mokymų skaičius</t>
  </si>
  <si>
    <t>Sudarytų paketų skaičius</t>
  </si>
  <si>
    <t>Sudarytų individualių maršrutų pasiūlymų skaičius</t>
  </si>
  <si>
    <t>Sukurtų ir administruojamų interneto svetainių skaičius</t>
  </si>
  <si>
    <t>Palaikomų profilių skaičius</t>
  </si>
  <si>
    <t>Organizuotų susitikimų skaičius</t>
  </si>
  <si>
    <t>Organizuotų renginių skaičius</t>
  </si>
  <si>
    <t>Uždavinys: Gerinti ir plėtoti turizmo infrastruktūrą.</t>
  </si>
  <si>
    <t>Parengtos informacijos komplektų skaičius</t>
  </si>
  <si>
    <t>Registruotų dalyvių skaičius</t>
  </si>
  <si>
    <t>Duomenų bazės palaikymo ir koregavimo plotas</t>
  </si>
  <si>
    <t>ha            vnt.</t>
  </si>
  <si>
    <t>ha vnt.</t>
  </si>
  <si>
    <t>Didinti žemės ūkio konkurencingumą.</t>
  </si>
  <si>
    <t xml:space="preserve"> Užtikrinti efektyvų melioracijos statinių funkcionavimą.</t>
  </si>
  <si>
    <t>Atliktų gamtinės žemių užtvankos priežiūros ir remonto darbų plotas. Parengtų tvenkinio techninių ir teisinių dokumentų, reikalingų žemės ūkio paskirties hidrotechnikos kompleksams inventorizuoti ir teisiškai registruoti, skaičius</t>
  </si>
  <si>
    <t>Tikslas: Užtikrinti švarią ir saugią aplinką.</t>
  </si>
  <si>
    <t>Uždavinys: Spręsti atliekų tvarkymo problemas.</t>
  </si>
  <si>
    <t>Uždavinys: Gerinti vandens kokybę.</t>
  </si>
  <si>
    <t>Tikslas: Plėtoti savivaldybės  kelių ir transporto infrastruktūrą.</t>
  </si>
  <si>
    <t>Uždavinys: Plėtoti kelių ir gatvių infrastruktūrą.</t>
  </si>
  <si>
    <t>Uždavinys: Plėtoti pėsčiųjų ir  dviračių takų infrastruktūrą.</t>
  </si>
  <si>
    <t>Tikslas: Modernizuoti  ir plėtoti urbanistinę infrastruktūrą.</t>
  </si>
  <si>
    <t>Uždavinys: Atnaujinti gyvenamųjų daugiabučių namų infrastruktūrą.</t>
  </si>
  <si>
    <t>Plėtoti komunikacijų ir energetikos infrastruktūrą.</t>
  </si>
  <si>
    <t>Uždavinys: Rekonstruoti ir modernizuoti energetikos ūkį.</t>
  </si>
  <si>
    <t>SB, SB(ĮP), SB(D)</t>
  </si>
  <si>
    <t>SB(ĮP), SB(D)</t>
  </si>
  <si>
    <t>SB, SB(D)</t>
  </si>
  <si>
    <t xml:space="preserve"> SB(ĮP)</t>
  </si>
  <si>
    <t xml:space="preserve"> SB(D)</t>
  </si>
  <si>
    <t xml:space="preserve"> SB(ĮP), SB(D)</t>
  </si>
  <si>
    <t xml:space="preserve"> SB, ES, VB</t>
  </si>
  <si>
    <t>ES, KT</t>
  </si>
  <si>
    <t xml:space="preserve"> Pagalbos į namus paslaugų teikimas pagyvenusiems, neįgaliems, vienišiems rajono gyventojams - Paslaugų teikėjas - Socialinių paslaugų centras.</t>
  </si>
  <si>
    <t>Lėšos, skirtos 0,5 etato asmeninio asistento išlaikymui (Paslaugų teikėjas - Dobilevičiūtės)</t>
  </si>
  <si>
    <t>Dienos centrų, gavusių finansavimą, skaičius</t>
  </si>
  <si>
    <t>Asmenų, gavusių socialinį būstą, skaičius</t>
  </si>
  <si>
    <t>Priemonė. Finansuoti ilgalaikės socialinės globos paslaugas  asmenims, kuriems paslaugas teikia  valstybinės ir kitos  socialinių  paslaugų įstaigos.</t>
  </si>
  <si>
    <t xml:space="preserve">Staiga mirusių asmenų, gabenimų į teismo medicinos instituto įstaigas, skaičius </t>
  </si>
  <si>
    <t>Priemonė. Mokėti vienkartines išmokas rajono gyventojams stichinių nelaimių, gaisro,  skurdo atvejais</t>
  </si>
  <si>
    <t>SB(AA)*</t>
  </si>
  <si>
    <t>SB(AA)* - Savivaldybės aplinkos apsaugos rėmimo specialiosios programos lėšos apskaitomos tik (12) Švarios ir sveikos aplinkos ir energijos taupymo programoje.</t>
  </si>
  <si>
    <t>Tikslas: Užtikrinti geros kokybės sveikatos priežiūros paslaugų teikimą Šakių rajono gyventojams.</t>
  </si>
  <si>
    <t>Uždavinys: Formuoti rajono gyventojų sveikos gyvensenos ir sveikatos apsaugos nuostatas.</t>
  </si>
  <si>
    <t>Mokymų skaičius</t>
  </si>
  <si>
    <t>Planuojamų išleisti viešinimo priemonių skaičius</t>
  </si>
  <si>
    <t>Informavimo priemonių skaičius</t>
  </si>
  <si>
    <t>Planuojamas atlikti patalpų remontas</t>
  </si>
  <si>
    <t>Įstaigų skaičius</t>
  </si>
  <si>
    <t>Sukurtų ir įdiegtų modelių skaičius</t>
  </si>
  <si>
    <t>Įgyvendinti projektą</t>
  </si>
  <si>
    <t>Tikslas: Užtikrinti švarią ir saugią aplinką, plėtoti komunikacijų ir energetikos infrastruktūrą.</t>
  </si>
  <si>
    <t>Uždavinys: Rekonstruoti ir modernizuoti energetinį ūkį.</t>
  </si>
  <si>
    <t>Uždavinys: Apsaugoti biologinį gamtos paveldą.</t>
  </si>
  <si>
    <t>Priemonė: užtikrinti mobilių prieplaukų funkcionavimą</t>
  </si>
  <si>
    <t>Mažųjų laivelių nuleidimo į Nemuno upę statinio techninio projekto, projektavimo darbų ir rangos darbų pirkimas</t>
  </si>
  <si>
    <t>Įrengtų mažųjų laivelių nuleidimo į Nemuno upę statinių skaičius</t>
  </si>
  <si>
    <t>Lėšos, skirtos mokytojų skaičiaus optimizavimui</t>
  </si>
  <si>
    <t>ES lėšos, neformaliajam ugdymui</t>
  </si>
  <si>
    <t>Neformaliojo ugdymo tiekėjai</t>
  </si>
  <si>
    <t>Reprezentacinis pavėžėjimas</t>
  </si>
  <si>
    <t>Šakių rajono savivaldybės Šakių seniūnijos Bedalių kaimo tilto per Orijos upelį pk. 80+10 remontas, techninio projekto koregavimas</t>
  </si>
  <si>
    <t>01.</t>
  </si>
  <si>
    <t>02.</t>
  </si>
  <si>
    <t xml:space="preserve">Teikti Integralios pagalbos namuose paslaugas. Paslaugų teikėjas - Socialinių paslaugų centras </t>
  </si>
  <si>
    <t>Vandentvarkos objektų projektavimo ir remonto darbams</t>
  </si>
  <si>
    <t xml:space="preserve">Atlikti paviršinio vandens nuvedimo sistemų įrengimą </t>
  </si>
  <si>
    <t>Įrengta paviršinio vandens nuvedimo sistemų</t>
  </si>
  <si>
    <t xml:space="preserve">Švietimo įstaigų modernizavimas </t>
  </si>
  <si>
    <t xml:space="preserve">Atlikti Kriūkų mokyklos, Lukšių V. Grybo gimnazijos, Kudirkos Naumiesčio V. Kudirkos gimnazijos modernizavimą </t>
  </si>
  <si>
    <t>Modernizuotų mokyklų skaičius skaičius</t>
  </si>
  <si>
    <t xml:space="preserve">Atliktų gamtinės žemių užtvankos  remonto darbų plotas  </t>
  </si>
  <si>
    <t xml:space="preserve">Atliktų gamtinės žemių užtvankos remonto darbų plotas  </t>
  </si>
  <si>
    <t xml:space="preserve">Valstybei nuosavybės teise priklausančių melioracijos ir hidrotechnikos statinių remonto darbai </t>
  </si>
  <si>
    <t xml:space="preserve">Priemonė: įgyvendinti projektą ,,Šakių rajono savivaldybės Baltrušių, Barzdų, Patašinės ir Paluobių kadastro vietovėse esančių melioracijos statinių remontas ir rekonstrukcija“ </t>
  </si>
  <si>
    <t>20.</t>
  </si>
  <si>
    <t>Techninio darbo projekto parengimas</t>
  </si>
  <si>
    <t>Tyrinėjimų atlikimas ir jų dokumentacijos atlikimas. Projekto įvertinimas pagal Bendros vandens politikos direktyvos 2000/20/EB straipsnį. Dokumentų melioracijos statinių atrankos išvadai gauti parengimas.</t>
  </si>
  <si>
    <t xml:space="preserve"> Projekto įvertinimas pagal Bendros vandens politikos direktyvos 2000/20/EB straipsnį. </t>
  </si>
  <si>
    <t>Priemonė: įgyvendinti projektą "Šakių miesto susisiekimo infrastruktūros modernizavimas".</t>
  </si>
  <si>
    <t>Priemonė: įgyvendinti projektą „Sintautai -Goldap - 3"</t>
  </si>
  <si>
    <t>Uždavinys: Tobulinti savivaldybės administracijos valdymo kokybę.</t>
  </si>
  <si>
    <t>Priemonė: įgyvendinti projektą „Paslaugų ir asmenų aptarnavimo kokybės gerinimas Šakių rajono savivaldybės administracijoje“</t>
  </si>
  <si>
    <t>Vartotojų pasitenkinimo tyrimas</t>
  </si>
  <si>
    <t xml:space="preserve">Priemonė: parengti investicinių projektus priemonei „Kaimo atnaujinimas ir plėtra.“ </t>
  </si>
  <si>
    <t>Priemonės „Pagrindinės paslaugos ir kaimų atnaujinimas kaimo vietovėse“ konsultavimo ekonominiais projektų rengimo klausimais paslaugų pirkimas</t>
  </si>
  <si>
    <t xml:space="preserve"> ES</t>
  </si>
  <si>
    <t>SP,  KT</t>
  </si>
  <si>
    <t>Atliktų techninės priežiūros  remonto darbų skaičius</t>
  </si>
  <si>
    <t>Atliktų remonto darbų skaičius</t>
  </si>
  <si>
    <t xml:space="preserve">Apsaugos paslaugų pirkimas Gelgaudiškio dvaro sodybos pastatams (oranžerija, kumetynas, karlijonas) </t>
  </si>
  <si>
    <t xml:space="preserve">Atliktų tyrimų skaičius </t>
  </si>
  <si>
    <t xml:space="preserve">Atliktų konsultavimo ekonominiais projektų rengimo klausimais paslaugos skaičius </t>
  </si>
  <si>
    <t>Kitos projekto išlaidos</t>
  </si>
  <si>
    <t>Apmokėtų paslaugų skaičius</t>
  </si>
  <si>
    <t>Priemonė: Plėtoti Geoinformacinės sistemos kūrimą Šakių rajono savivaldybės teritorijoje</t>
  </si>
  <si>
    <t>Įdiegti Geoinformacinės sistemos pagrindus, skaitmenizuojant plančetus, Šakių rajono savivaldybės teritorijoje</t>
  </si>
  <si>
    <t>Skaitmenizuotų plančetų sistemų  skaičius</t>
  </si>
  <si>
    <t xml:space="preserve">Priemonė: VšĮ Šakių ligoninės teritorijos aplinkotvarkos sutvarkymo darbai siekiant greitesnės pacientų reabilitacijos ir darbuotojų darbo sąlygų gerinimo </t>
  </si>
  <si>
    <t>Projektavimo darbai</t>
  </si>
  <si>
    <t>Parengtų projektavimo darbų projektų skaičius</t>
  </si>
  <si>
    <t>Ardymo darbai</t>
  </si>
  <si>
    <t>Objekte atliktų ardymo darbų  plotas</t>
  </si>
  <si>
    <t>m/2</t>
  </si>
  <si>
    <t>Laiptų įrengimas</t>
  </si>
  <si>
    <t>Įrengtų laiptų skaičius</t>
  </si>
  <si>
    <t>Trinkelių danga</t>
  </si>
  <si>
    <t>Paklotų trinkelių plotas</t>
  </si>
  <si>
    <t>Šviestuvų įrengimas</t>
  </si>
  <si>
    <t>Sumontuotų šviestuvų skaičius</t>
  </si>
  <si>
    <t xml:space="preserve"> Klasikinės muzikos festivalis ,,Beatričės vasaros“</t>
  </si>
  <si>
    <t>Koncertinių rūbų ir muzikos instrumentų įsigijimas</t>
  </si>
  <si>
    <t xml:space="preserve">   0,12       1</t>
  </si>
  <si>
    <t xml:space="preserve">   0,66       1</t>
  </si>
  <si>
    <t xml:space="preserve"> Užtikrinti švarią ir saugią aplinką</t>
  </si>
  <si>
    <t>Lukšių tvenkinio ant Lenkupio upės augmenijos šalinimo darbai</t>
  </si>
  <si>
    <t xml:space="preserve">Išvalytas tvenkiniuo plotas </t>
  </si>
  <si>
    <t>SB,SB(ĮP)</t>
  </si>
  <si>
    <t>Priemonė: Leidinys "Investicijos į Šakių rajono savivaldybę 2003-2016 metais"</t>
  </si>
  <si>
    <t xml:space="preserve">Leidybos pirkimas </t>
  </si>
  <si>
    <t>,</t>
  </si>
  <si>
    <t>SP, SB</t>
  </si>
  <si>
    <t>Uždavinys: Tobulinti savivaldybės administracijos valdymo kokybę</t>
  </si>
  <si>
    <t>Tikslas: Padidinti savivaldybės valdymo efektyvumą</t>
  </si>
  <si>
    <t>Priemonė: Administracinės naštos mažinimo priemonės</t>
  </si>
  <si>
    <t xml:space="preserve">Bendrasis skyrius </t>
  </si>
  <si>
    <t>Įsigytos programinės įrangos skaičius</t>
  </si>
  <si>
    <t xml:space="preserve">Programinės įrangos pirkimas </t>
  </si>
  <si>
    <t>Surinkti informaciją leidiniui apie investicijas Šakių rajone</t>
  </si>
  <si>
    <t>Įmonių, kurių projektai pristatyti leidiniui,  skaičius</t>
  </si>
  <si>
    <t>Seminarų ir kitų renginių organizavimas, paramos teikimas, siekiant apsaugoti paslaugas teikiančius socialinius darbuotojus nuo galimos rizikos, jiems lankantis klientų namuose.</t>
  </si>
  <si>
    <t>Priemonė.Organizuoti seminarus ir kt. renginius socialiniams darbuotojams, bendruomenėms slaugytojams, šeimoms, auginančioms neįgalius vaikus, pensinio amžiaus neįgaliems asmenims.</t>
  </si>
  <si>
    <t xml:space="preserve">Socialinės paramos skyrius; </t>
  </si>
  <si>
    <t>Išpirktų kelialapių skaičius</t>
  </si>
  <si>
    <t>Surengtų išvykų skaičius</t>
  </si>
  <si>
    <t>Faktinė reikšmė</t>
  </si>
  <si>
    <t>Nukrypimų nuo plano priežastys ir tolesni veiksmai, komentarai</t>
  </si>
  <si>
    <t>Tiek gauta ir finansuota  kokybiškų projektų</t>
  </si>
  <si>
    <t>Jaunimo kūrybos ir sporto centro prašymu lėšos perkeltos į Mokymosi visą gyvenimą programą</t>
  </si>
  <si>
    <t>Tiek gauta studentų prašymų</t>
  </si>
  <si>
    <t xml:space="preserve">   </t>
  </si>
  <si>
    <t>Panaudota Amatininkų mamo tecninio projekto ekspertizei</t>
  </si>
  <si>
    <t>Kėlė kvalifikaciją daugiau administracijos darbuotojų negu buvo planuota</t>
  </si>
  <si>
    <t>Nupirkta mažiau naujos žemės ūkio technikos negu planuota</t>
  </si>
  <si>
    <t>Seniūnai kėlė kvalifikaciją daugiau negu buvo planuota</t>
  </si>
  <si>
    <t>Kvalifikaciją kėlė 4 melioratoriai ir 17 žemės ūkio specialistų</t>
  </si>
  <si>
    <t>Savikainos padidėjimą įtakojo darbo užmokesčio padidinimas</t>
  </si>
  <si>
    <t>Dalyvauta renginuose daugiau, negu planuota</t>
  </si>
  <si>
    <t>Ekstremalių situacijų nebucvo</t>
  </si>
  <si>
    <t>Neįvykdyta dėl įstaigos vadovų kaitos.</t>
  </si>
  <si>
    <t>Projektas nepradėtas įgyvendinti nepatvirtinus paraiškos.</t>
  </si>
  <si>
    <t>Papildomai gamintas mobilus stendas.</t>
  </si>
  <si>
    <t>Buvo numatytas realybės rodiklis remiantis netiksliais duomenimis.</t>
  </si>
  <si>
    <t>Gauta daugiau užklausų nei numatyta.</t>
  </si>
  <si>
    <t>Papildomai parengtas Kalėdimis naujienlaiškis</t>
  </si>
  <si>
    <t>Numatyta duombazė plečiantis e-komercijai per maža,</t>
  </si>
  <si>
    <t>Numatyta duombazė plečiantis e-komercijai per maža</t>
  </si>
  <si>
    <t>Pasikeitus vadovui numatytas didesnis poreikis.</t>
  </si>
  <si>
    <t>Pasikeitu vadovui numatytas didesni poreikis.</t>
  </si>
  <si>
    <t>Dėl darbuotojų kaitos numatytas didesnis poreikis.</t>
  </si>
  <si>
    <t>Numatytas didesnis poreikis, sukūrus didesnį skaičių produktų.</t>
  </si>
  <si>
    <t xml:space="preserve">Po konkursų pravedimo sutaupytomis lėšomis buvo suremontuota daugiau avarinių gedimų bei atlikta remonto darbų. </t>
  </si>
  <si>
    <t>Suteikta daugiau konsultacijų, paslaugų nei planuota, nes kreipėsi daugiau ūkio subjektų</t>
  </si>
  <si>
    <t>Apsaugoti biologinį gamtos paveldą.</t>
  </si>
  <si>
    <t xml:space="preserve"> (11) Žemės ūkio plėtros  programai iš viso:</t>
  </si>
  <si>
    <t>Rodikliai viršyti dėl gyventojų mirtingumo</t>
  </si>
  <si>
    <t>Prisidėjo naujas paslaugos gavėjas</t>
  </si>
  <si>
    <t>Lėšų trūkumas</t>
  </si>
  <si>
    <t>Dėl įstaigos pertvarkos</t>
  </si>
  <si>
    <t>Padidėjo poreikis.</t>
  </si>
  <si>
    <t>Sugedo automobilis</t>
  </si>
  <si>
    <t>Pakako lėšų 8 būstams.</t>
  </si>
  <si>
    <t>Padidėjo mirusių asmenų, kuriems reikėjo atlikti ekspertizę, skaičius.</t>
  </si>
  <si>
    <t>Vykdant tarnybos reorganizaciją, sumažėjo darbuotojų skaičius.</t>
  </si>
  <si>
    <t>Papildomai skirta lėšų Paluobių bažnyčiai.</t>
  </si>
  <si>
    <t>Pakako lėšų didesniam amenų skaičiui pamaitinti.</t>
  </si>
  <si>
    <t>Sumažėjo asmenų, gavusių paramą, skaičius.</t>
  </si>
  <si>
    <t>Pakako lėšų didesniam amenų skaičiui paremti.</t>
  </si>
  <si>
    <t>Dėl pasikeitusių pajamų,paramos kreipėsi mažesnis skaičius asmenų.</t>
  </si>
  <si>
    <t xml:space="preserve">iš LR Sveikatos apsaugos ministerijos skirta tikslinė dotacija darbo užmokesčio fondui  didesnė lėšų suma </t>
  </si>
  <si>
    <t>Projektui nebuvo skirtas finansavimas, todėl projektas nevykdytas</t>
  </si>
  <si>
    <t>Nebuvo skirta valstybės biudžeto lėšų  numatytai veiklai.</t>
  </si>
  <si>
    <t>Tiksli suma paaiškėjo po viešojo pirkimo. Kol kas sumokėta bendrovės lėšomis. Kai bus pasirašytas PFAS, 7,5 atgausime.</t>
  </si>
  <si>
    <t>Tiksli suma paaiškėjo po viešojo pirkimo. Kol kas sumokėta bendrovės lėšomis. Kai bus pasirašytas PFAS, APVA žadėjo kompensuoti.</t>
  </si>
  <si>
    <t>Tiksli suma paaiškėjo po viešojo pirkimo (34800€), tačiau pinigai dar nemokėti, nes sutartis dar neįgyvendinta. Kai bus pasirašytas PFAS, visą sumą atgausime. Nurodyta suma skirta tik tinklų projektavimui. Dar kažkiek bus reikalinga ir VGI projektavimui. Tačiau tai bus aišku tik po viešųjų pirkimų, kurie šiuo metu vyksta.</t>
  </si>
  <si>
    <t xml:space="preserve">Statinių projektų bendrųjų ekspertizių atlikimas </t>
  </si>
  <si>
    <t>Tiksli suma paaiškėjo po viešojo pirkimo. Kol kas sumokėjo bendrovė savomis lėšomis. Kai bus pasirašytas PFAS, jas atgausime.</t>
  </si>
  <si>
    <t>Vandens gerinimo įrenginių (įskaitant gręžinių įrengimą) Sintautuose ir Kiduliuose poveikio aplinkai vertinimo atrankų paslauga</t>
  </si>
  <si>
    <t>Projekto administravimo ir viešinimo paslaugos</t>
  </si>
  <si>
    <t>Tiksli suma paaiškėjo po viešojo pirkimo (16500€), tačiau pinigai dar nemokėti, nes nepradėtas įgyvendinti projektas. Bus finansuojama iš ES lėšų.</t>
  </si>
  <si>
    <t xml:space="preserve">Sutaupius lėšų po konkursų pravedimo buvo padininti įžuvinimo kiekiai  </t>
  </si>
  <si>
    <t>Nepatvirtinus atsakingai ministerijai finansavimo sąlygų aprašo planuotas projektas nukeliamas į kitus metus</t>
  </si>
  <si>
    <t>Dėl Aplinkos ministerijos  papildomų planų koregavimui pateiktų pastabų, projekto paregimas pratęsiamas dar keletai mėnesių perkeliant į kitus metus, kol dokumentai bus sutvarkyti tinkamai</t>
  </si>
  <si>
    <t>Sistema diegiama, vadovaujantis topografinių planų ir inžinerinių tinklų planų derinimo ir kontrolės tvarkos aprašu. Skaitmenizuota planšetų 736.</t>
  </si>
  <si>
    <t>Uždavinys: Plėtoti paramą verslui.</t>
  </si>
  <si>
    <t>Parengta ir nupirkta leidinių 500 egz. Priemonė apmokėta iš priemonės "finansuoti netinkamas Regioninės plėtros programos išlaidas"</t>
  </si>
  <si>
    <t>Projekto finansavimui neskirta lėšų</t>
  </si>
  <si>
    <t>Priemonė neįgyvendinta dėl užtrukusių procedūrų bei kitų derinimų su kitomis institucijomis projekte priemonės vykdymas perkeltas į 2017 m.</t>
  </si>
  <si>
    <t>`</t>
  </si>
  <si>
    <t>Įgyvendintas projektas "Gelgaudiškio miesto turgaus aikštės apšvietimo įrengimas" Projekte įrengtas Gelgaudiškio  miesto turgaus aištės apšvietimas šalia parduotuvės "Gulbelė". Įrengtas teritorijos apšvietimas ant pastato esančio Šakių r. sav. Gelgaudiškis, Taikos g. 66. Įrengtas šviestuvas ant naujo metalinio stulpo. Šviestuvas prijungtas prie skirstymo skydinės esamčios ant pastato pietnės sienos. Sena paskirstymo elektos esanti ant pasto pietinės sienos pakeista nauja skydinė. . UAB „Lauksva“  įgyvendino projektą „Automobilių stovėjimo ir buitinių atliekų  aikštelių įrengimas“, šiuo projektu įrengta stovėjimo aikštelė ir buitinių atliekų rūšiavimo aikštelė prie UAB „Lauksva“ gamybinio  cecho.</t>
  </si>
  <si>
    <t>Priemonė finanuojama iš netinkamų Regioninės plėtros programos išlaidų.</t>
  </si>
  <si>
    <t>Projekto metu pastatyti suoliukai, sutvarkyta teritoja, nutiestas trinkelėmis grįstas takas.</t>
  </si>
  <si>
    <t>Strategijos rengimas nukeliamas į kitus metus</t>
  </si>
  <si>
    <t>Padidėjęs aktyvumas KBO</t>
  </si>
  <si>
    <t>Taupus lėšų naudojimas leido organizuoti daugiau renginių, o be to 2016 m. Bendruomenių metai. Priemonės finanuojamas iš netinkamų Regioninės plėtros programos išlaidų</t>
  </si>
  <si>
    <t>Nepatvirtinus atsakingai ministerijai finansavimo sąlygų aprašo planuoto projekto dokumentų rengimas nukeliamas į kitus metus</t>
  </si>
  <si>
    <t>Nepatvirtinus atsakingai ministerijai finansavimo sąlygų aprašo planuotas projektas nukeliamas į 2017 metus</t>
  </si>
  <si>
    <t>Planuoti nupirkti projekte būstai neatitiko pirkimo sąlygų</t>
  </si>
  <si>
    <t>Planuotų ES lėšų negauta, projektas įgyvendintas savivaldybės lėšomis, kurios buvo paskirtos ir apskaitomos per (14)  Sveikatos apsaugos programą.</t>
  </si>
  <si>
    <t>Nnupirkta 10 vaizdo stebėjimo kamerų. Priemonė finansuojama iš netinkamų Regioninės plėtros programos išlaidų.</t>
  </si>
  <si>
    <t xml:space="preserve">Nepatvirtinus atsakingai ministerijai finansavimo sąlygų aprašo planuotas projektas nukeliamas į kitus metus. </t>
  </si>
  <si>
    <t>Apmokėta iš priemonės finansuoti netinkamas Regionės plėtros programos išlaidas</t>
  </si>
  <si>
    <t>Buvo įvestas šviesolaidinis internetas į 4 pastatus, kurie buvo rekonstruoti projekto įgyvendinimo metu. Numatytų lėšų nepakako, prisidėjo dvare įsikūrę subjektai.</t>
  </si>
  <si>
    <t>Apsaugos paslaugų pirkimas Sintautų projekto pastatams</t>
  </si>
  <si>
    <t>Lėšos panaudotos investicijų ir turto draudimui. 2016 m. pabaigoje rekonstrukcijos darbai buvo perduoti Kudirkos Naumiesčio kultūros centrui, kuris vykdo tolimesnį investicijų draudimą.</t>
  </si>
  <si>
    <t>2016 m investicijos ir turtas buvo perduoti Kidulių seniūnijai, kuri 2016-12-23 d. ir apdraudė projekto metu sukurtas investicijas ir turtą (lėšos buvo numatytos turto draudimui)</t>
  </si>
  <si>
    <t>Buvo nupirktos objekto įrengtos signalizacijos sistemos siunčiamų signalų priėmimas ir stebėjimas. Po turto perdavimo šias paslaugas  turėjo įsigyti Kidulių seniūnija.</t>
  </si>
  <si>
    <t>Buvo nupirktos priešgaisrinės signalizacijos įrenginių techninio aptarnavimo paslaugos. Po turto perdavimo šias paslaugas  turėjo įsigyti Kidulių seniūnija.</t>
  </si>
  <si>
    <t>Pasibaigusi sutartis nebuvo pratęsta.</t>
  </si>
  <si>
    <t xml:space="preserve">Nepatvirtinus  atsakingai ministerijai finansavimo sąlygų aprašo planuotas projektas nukeliamas į 2017 metus. </t>
  </si>
  <si>
    <t>Projektas vyksta, tačiau projekto veiklos dar nepradėtos įgyvendinti, todėl apmokėjimo Šakių r.  sav, prisidėjimo 2016 m. neprireikė.</t>
  </si>
  <si>
    <t>Pakeistas Lukšių kultūros centro stogas.</t>
  </si>
  <si>
    <t xml:space="preserve">Pagal pasirašytos sutarties sąlygas ES lėšos  bus  skirtos iki 2018.05.30 dienos. </t>
  </si>
  <si>
    <t>Sutarties su NMA pasirašyta tik 2016.11.21 todėl konkursai ir darbai nukelti į 2017 metus.</t>
  </si>
  <si>
    <t>Priemonė: įgyvendinti projektą ,,Šakių rajono savivaldybės Būblelių ir Žvirgždaičių kadastro vietovėse esančių melioracijos statinių rekonstravimas“</t>
  </si>
  <si>
    <t>Nepanaudotos 1573,85 Eur lėšos grąžintos į savivaldybės biudžeto sąskaitą.</t>
  </si>
  <si>
    <t>Žemės ūkio ministerija nesuspėjo laiku parengti teisės aktų, pagal kuriuos VVG būtų galėjusi rengti finansavimo sąlygų aprašus kvietimams teikti vietos projektų paraiškas ir būtų galimybė potencialiems vietos projektų pareiškėjams teikti pirmąsias paraiškas vietos projektams vykdyti, todėl dėl teisės aktų nebuvimo finansavimo sąlygų aprašai kvietimams teikti vietos projektų paraiškas rengiami nebuvo, veikla perkelta į 2017 m.</t>
  </si>
  <si>
    <t>Seminarai pravesti nenaudojant lėšų</t>
  </si>
  <si>
    <t>Priemonės: Organizuoti kvalifikacijos kėlimo kursus švietimo įstaigų vadovams, pavaduotojams, dalykų mokytojams, mokytojams, dirbantiems neformaliojo švietimo srityje.</t>
  </si>
  <si>
    <t>Lėšų neskirta</t>
  </si>
  <si>
    <t xml:space="preserve">Lėšos, naudojamos švietimo įstaigų ūkinei veiklai vystyti ir ūkinių etatų išlaikymui </t>
  </si>
  <si>
    <r>
      <rPr>
        <sz val="10"/>
        <rFont val="Times New Roman"/>
        <family val="1"/>
        <charset val="186"/>
      </rPr>
      <t>vnt.</t>
    </r>
  </si>
  <si>
    <t>Neskirta lėšų</t>
  </si>
  <si>
    <t>Vežta 20 kolektyvų</t>
  </si>
  <si>
    <t>Gauta leidinių mažiau</t>
  </si>
  <si>
    <t>Pakako tiek</t>
  </si>
  <si>
    <t>Sudarė mažiau sutarčių</t>
  </si>
  <si>
    <t>Vyko varžybų daugiau</t>
  </si>
  <si>
    <t xml:space="preserve">ŠAKIŲ RAJONO SAVIVALDYBĖS ADMINISTRACIJOS
2016 METŲ VEIKLOS PLANO ATASKAITA
</t>
  </si>
  <si>
    <t>1 dalyvavimas karjeros dienoje, 3 susitikimai su jaunimu darbo biržoje</t>
  </si>
  <si>
    <t>Dalyvavo 8 mokyklos</t>
  </si>
  <si>
    <t>Gauta tik 1 paraiška</t>
  </si>
  <si>
    <t>Per mažas besidominčiųjų skaičius</t>
  </si>
  <si>
    <t>Didesnis poreikis</t>
  </si>
  <si>
    <t>Mažesnis poreikis</t>
  </si>
  <si>
    <t>Gautos tik 4 paraiškos</t>
  </si>
  <si>
    <t>Gauta daugiau paraiškų</t>
  </si>
  <si>
    <t>Gauta tik 1 paraiška palūkanų kompensavimui.</t>
  </si>
  <si>
    <t>Parengtame nuostatų projekte priemonė nenumatyta</t>
  </si>
  <si>
    <t>Strategijos rengimo procesas užtruko, atidėtas 2017 metams</t>
  </si>
  <si>
    <t xml:space="preserve"> neįgyvendinta</t>
  </si>
  <si>
    <t>pagal seniūnų pateiktas paraiškas nupirkta .avarinių medžių likvidavimo paslauga</t>
  </si>
  <si>
    <t>priemonė neįgyvendinta, nes numatytą tamponuoti gręžinį įsigijo žemės savininkas</t>
  </si>
  <si>
    <t>+A147</t>
  </si>
  <si>
    <t xml:space="preserve">dėl susidariusių nepalankių oro sąlygų kelių priežiūros poreikis  žiemos laikotarpiu buvo didesnis </t>
  </si>
  <si>
    <t>Lėšos biudžetiniams 2016 -iesiems metams, tūkst. Eur</t>
  </si>
  <si>
    <t>Panaudotos lėšos biudžetiniais 2016 -ais metais, tūkst. Eur</t>
  </si>
  <si>
    <t xml:space="preserve">PATVIRTINTA           
Šakių rajono savivaldybės administracijos direktoriaus 2017 m. kovo 31 d. įsakymu              Nr. AT-334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</si>
</sst>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
    <numFmt numFmtId="165" formatCode="0.000"/>
    <numFmt numFmtId="166" formatCode="#,##0.0;[Red]#,##0.0"/>
    <numFmt numFmtId="167" formatCode="#,##0.000"/>
    <numFmt numFmtId="168" formatCode="0.00;[Red]0.00"/>
    <numFmt numFmtId="169" formatCode="0;[Red]0"/>
  </numFmts>
  <fonts count="50">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1"/>
      <name val="Times New Roman"/>
      <family val="1"/>
      <charset val="186"/>
    </font>
    <font>
      <sz val="10"/>
      <color rgb="FFFF0000"/>
      <name val="Times New Roman"/>
      <family val="1"/>
      <charset val="186"/>
    </font>
    <font>
      <b/>
      <sz val="10"/>
      <color theme="1" tint="4.9989318521683403E-2"/>
      <name val="Times New Roman"/>
      <family val="1"/>
      <charset val="186"/>
    </font>
    <font>
      <b/>
      <sz val="10"/>
      <color rgb="FFFF0000"/>
      <name val="Times New Roman"/>
      <family val="1"/>
      <charset val="186"/>
    </font>
    <font>
      <b/>
      <sz val="9"/>
      <color theme="1"/>
      <name val="Times New Roman"/>
      <family val="1"/>
      <charset val="186"/>
    </font>
    <font>
      <b/>
      <sz val="10"/>
      <color rgb="FFFF00FF"/>
      <name val="Times New Roman"/>
      <family val="1"/>
      <charset val="186"/>
    </font>
    <font>
      <sz val="10"/>
      <color indexed="12"/>
      <name val="Times New Roman"/>
      <family val="1"/>
      <charset val="186"/>
    </font>
    <font>
      <sz val="10"/>
      <color indexed="12"/>
      <name val="Arial"/>
      <family val="2"/>
      <charset val="186"/>
    </font>
    <font>
      <b/>
      <sz val="9"/>
      <color indexed="81"/>
      <name val="Tahoma"/>
      <family val="2"/>
      <charset val="186"/>
    </font>
    <font>
      <sz val="9"/>
      <color indexed="81"/>
      <name val="Tahoma"/>
      <family val="2"/>
      <charset val="186"/>
    </font>
    <font>
      <b/>
      <sz val="12"/>
      <color theme="1"/>
      <name val="Times New Roman"/>
      <family val="1"/>
      <charset val="186"/>
    </font>
    <font>
      <sz val="8"/>
      <color theme="1"/>
      <name val="Times New Roman"/>
      <family val="1"/>
      <charset val="186"/>
    </font>
    <font>
      <sz val="9"/>
      <color theme="1"/>
      <name val="Times New Roman"/>
      <family val="1"/>
      <charset val="186"/>
    </font>
    <font>
      <sz val="11"/>
      <color theme="1"/>
      <name val="Times New Roman"/>
      <family val="1"/>
      <charset val="186"/>
    </font>
    <font>
      <sz val="12"/>
      <color theme="1"/>
      <name val="Times New Roman"/>
      <family val="1"/>
      <charset val="186"/>
    </font>
    <font>
      <b/>
      <sz val="12"/>
      <color rgb="FFFF0000"/>
      <name val="Times New Roman"/>
      <family val="1"/>
      <charset val="186"/>
    </font>
    <font>
      <strike/>
      <sz val="10"/>
      <name val="Times New Roman"/>
      <family val="1"/>
      <charset val="186"/>
    </font>
    <font>
      <b/>
      <strike/>
      <sz val="10"/>
      <name val="Times New Roman"/>
      <family val="1"/>
      <charset val="186"/>
    </font>
    <font>
      <sz val="10"/>
      <color indexed="10"/>
      <name val="Times New Roman"/>
      <family val="1"/>
      <charset val="186"/>
    </font>
    <font>
      <sz val="10"/>
      <color indexed="8"/>
      <name val="Times New Roman"/>
      <family val="1"/>
      <charset val="186"/>
    </font>
    <font>
      <sz val="10"/>
      <name val="Times New Roman"/>
      <family val="1"/>
      <charset val="204"/>
    </font>
  </fonts>
  <fills count="17">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rgb="FFC0C0C0"/>
        <bgColor indexed="64"/>
      </patternFill>
    </fill>
    <fill>
      <patternFill patternType="solid">
        <fgColor rgb="FFFFFF99"/>
        <bgColor indexed="64"/>
      </patternFill>
    </fill>
    <fill>
      <patternFill patternType="solid">
        <fgColor indexed="60"/>
        <bgColor indexed="64"/>
      </patternFill>
    </fill>
    <fill>
      <patternFill patternType="solid">
        <fgColor theme="0"/>
        <bgColor indexed="64"/>
      </patternFill>
    </fill>
    <fill>
      <patternFill patternType="solid">
        <fgColor indexed="55"/>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7">
    <xf numFmtId="0" fontId="0" fillId="0" borderId="0"/>
    <xf numFmtId="0" fontId="27" fillId="0" borderId="0"/>
    <xf numFmtId="0" fontId="14" fillId="0" borderId="0"/>
    <xf numFmtId="0" fontId="12" fillId="0" borderId="0"/>
    <xf numFmtId="0" fontId="26" fillId="0" borderId="0"/>
    <xf numFmtId="0" fontId="13" fillId="0" borderId="0"/>
    <xf numFmtId="0" fontId="12" fillId="0" borderId="0"/>
  </cellStyleXfs>
  <cellXfs count="1219">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10" fillId="0" borderId="28" xfId="0" applyFont="1" applyFill="1" applyBorder="1" applyAlignment="1">
      <alignment vertical="top" wrapText="1"/>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Fill="1" applyBorder="1" applyAlignment="1">
      <alignment horizontal="left" vertical="top" wrapText="1"/>
    </xf>
    <xf numFmtId="0" fontId="8" fillId="0" borderId="1" xfId="0" applyFont="1" applyFill="1" applyBorder="1" applyAlignment="1">
      <alignment vertical="top" wrapText="1"/>
    </xf>
    <xf numFmtId="0" fontId="8" fillId="0" borderId="28"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4" fontId="28" fillId="2" borderId="28" xfId="0" applyNumberFormat="1" applyFont="1" applyFill="1" applyBorder="1" applyAlignment="1">
      <alignment horizontal="center" vertical="top"/>
    </xf>
    <xf numFmtId="0" fontId="8" fillId="0" borderId="28" xfId="0" applyFont="1" applyFill="1" applyBorder="1" applyAlignment="1">
      <alignment horizontal="left" vertical="center" wrapText="1" shrinkToFit="1"/>
    </xf>
    <xf numFmtId="0" fontId="8" fillId="0" borderId="1" xfId="0" applyFont="1" applyFill="1" applyBorder="1" applyAlignment="1">
      <alignment vertical="center" wrapText="1" shrinkToFit="1"/>
    </xf>
    <xf numFmtId="0" fontId="8" fillId="0" borderId="28" xfId="0" applyFont="1" applyBorder="1" applyAlignment="1">
      <alignment horizontal="left" vertical="top"/>
    </xf>
    <xf numFmtId="49" fontId="8" fillId="7" borderId="28" xfId="0" applyNumberFormat="1" applyFont="1" applyFill="1" applyBorder="1" applyAlignment="1">
      <alignment horizontal="left" vertical="top"/>
    </xf>
    <xf numFmtId="0" fontId="8" fillId="0" borderId="1" xfId="0" applyFont="1" applyFill="1" applyBorder="1" applyAlignment="1">
      <alignment horizontal="left" vertical="center" wrapText="1" shrinkToFit="1"/>
    </xf>
    <xf numFmtId="0" fontId="8" fillId="0" borderId="28" xfId="0" applyFont="1" applyFill="1" applyBorder="1" applyAlignment="1">
      <alignment horizontal="justify" vertical="center" wrapText="1" shrinkToFit="1"/>
    </xf>
    <xf numFmtId="49" fontId="8" fillId="7" borderId="1" xfId="0" applyNumberFormat="1" applyFont="1" applyFill="1" applyBorder="1" applyAlignment="1">
      <alignment horizontal="left" vertical="top"/>
    </xf>
    <xf numFmtId="165" fontId="28" fillId="6" borderId="28" xfId="0" applyNumberFormat="1" applyFont="1" applyFill="1" applyBorder="1" applyAlignment="1">
      <alignment horizontal="center" vertical="top"/>
    </xf>
    <xf numFmtId="49" fontId="28" fillId="3" borderId="28" xfId="0" applyNumberFormat="1" applyFont="1" applyFill="1" applyBorder="1" applyAlignment="1">
      <alignment horizontal="center" vertical="top" wrapText="1"/>
    </xf>
    <xf numFmtId="4" fontId="28" fillId="0" borderId="60" xfId="0" applyNumberFormat="1" applyFont="1" applyFill="1" applyBorder="1" applyAlignment="1">
      <alignment vertical="top" wrapText="1"/>
    </xf>
    <xf numFmtId="165" fontId="28" fillId="0" borderId="60" xfId="0" applyNumberFormat="1" applyFont="1" applyFill="1" applyBorder="1" applyAlignment="1">
      <alignment vertical="top" wrapText="1"/>
    </xf>
    <xf numFmtId="0" fontId="28" fillId="0" borderId="60" xfId="0" applyFont="1" applyFill="1" applyBorder="1" applyAlignment="1">
      <alignment vertical="top" wrapText="1"/>
    </xf>
    <xf numFmtId="0" fontId="28" fillId="0" borderId="28" xfId="0" applyFont="1" applyFill="1" applyBorder="1" applyAlignment="1">
      <alignment vertical="top" wrapText="1"/>
    </xf>
    <xf numFmtId="0" fontId="28" fillId="0" borderId="28" xfId="0" applyFont="1" applyFill="1" applyBorder="1" applyAlignment="1">
      <alignment horizontal="center" vertical="top" wrapText="1"/>
    </xf>
    <xf numFmtId="0" fontId="29" fillId="0" borderId="28" xfId="0" applyFont="1" applyFill="1" applyBorder="1" applyAlignment="1">
      <alignment vertical="top" wrapText="1"/>
    </xf>
    <xf numFmtId="4" fontId="29" fillId="0" borderId="28" xfId="0" applyNumberFormat="1" applyFont="1" applyBorder="1" applyAlignment="1">
      <alignment horizontal="center" vertical="top"/>
    </xf>
    <xf numFmtId="165" fontId="29" fillId="0" borderId="28" xfId="0" applyNumberFormat="1" applyFont="1" applyBorder="1" applyAlignment="1">
      <alignment horizontal="center" vertical="top"/>
    </xf>
    <xf numFmtId="4" fontId="29" fillId="0" borderId="28" xfId="0" applyNumberFormat="1" applyFont="1" applyBorder="1" applyAlignment="1">
      <alignment horizontal="center" vertical="center" shrinkToFit="1"/>
    </xf>
    <xf numFmtId="0" fontId="29" fillId="0" borderId="28" xfId="0" applyNumberFormat="1" applyFont="1" applyBorder="1" applyAlignment="1">
      <alignment horizontal="left" vertical="top" wrapText="1" shrinkToFit="1"/>
    </xf>
    <xf numFmtId="0" fontId="29" fillId="0" borderId="28" xfId="0" applyFont="1" applyBorder="1" applyAlignment="1">
      <alignment vertical="top"/>
    </xf>
    <xf numFmtId="2" fontId="28" fillId="4" borderId="28" xfId="0" applyNumberFormat="1" applyFont="1" applyFill="1" applyBorder="1" applyAlignment="1">
      <alignment horizontal="center" vertical="top"/>
    </xf>
    <xf numFmtId="165" fontId="28" fillId="4" borderId="28" xfId="0" applyNumberFormat="1" applyFont="1" applyFill="1" applyBorder="1" applyAlignment="1">
      <alignment horizontal="center" vertical="top"/>
    </xf>
    <xf numFmtId="4" fontId="29" fillId="0" borderId="28" xfId="0" applyNumberFormat="1" applyFont="1" applyBorder="1" applyAlignment="1">
      <alignment horizontal="center" vertical="center" wrapText="1" shrinkToFit="1"/>
    </xf>
    <xf numFmtId="0" fontId="29" fillId="0" borderId="23" xfId="0" applyFont="1" applyFill="1" applyBorder="1" applyAlignment="1">
      <alignment vertical="top" wrapText="1"/>
    </xf>
    <xf numFmtId="0" fontId="29" fillId="0" borderId="1" xfId="0" applyFont="1" applyFill="1" applyBorder="1" applyAlignment="1">
      <alignment horizontal="left" vertical="top" wrapText="1"/>
    </xf>
    <xf numFmtId="4" fontId="29" fillId="0" borderId="1" xfId="0" applyNumberFormat="1" applyFont="1" applyBorder="1" applyAlignment="1">
      <alignment horizontal="center" vertical="top"/>
    </xf>
    <xf numFmtId="165" fontId="29" fillId="0" borderId="1" xfId="0" applyNumberFormat="1" applyFont="1" applyBorder="1" applyAlignment="1">
      <alignment horizontal="center" vertical="top"/>
    </xf>
    <xf numFmtId="49" fontId="29" fillId="0" borderId="28" xfId="0" applyNumberFormat="1" applyFont="1" applyBorder="1" applyAlignment="1">
      <alignment horizontal="left" vertical="top" wrapText="1" shrinkToFit="1"/>
    </xf>
    <xf numFmtId="165" fontId="28" fillId="2" borderId="28" xfId="0" applyNumberFormat="1" applyFont="1" applyFill="1" applyBorder="1" applyAlignment="1">
      <alignment horizontal="center" vertical="top"/>
    </xf>
    <xf numFmtId="0" fontId="29" fillId="0" borderId="28" xfId="0" applyFont="1" applyBorder="1" applyAlignment="1">
      <alignment horizontal="center" vertical="center" wrapText="1" shrinkToFit="1"/>
    </xf>
    <xf numFmtId="4" fontId="28" fillId="4" borderId="28" xfId="0" applyNumberFormat="1" applyFont="1" applyFill="1" applyBorder="1" applyAlignment="1">
      <alignment horizontal="center" vertical="top" wrapText="1"/>
    </xf>
    <xf numFmtId="165" fontId="28" fillId="4" borderId="28" xfId="0" applyNumberFormat="1" applyFont="1" applyFill="1" applyBorder="1" applyAlignment="1">
      <alignment horizontal="center" vertical="top" wrapText="1"/>
    </xf>
    <xf numFmtId="0" fontId="29" fillId="0" borderId="28" xfId="0" applyFont="1" applyFill="1" applyBorder="1" applyAlignment="1">
      <alignment horizontal="left" vertical="center" wrapText="1" shrinkToFit="1"/>
    </xf>
    <xf numFmtId="0" fontId="29" fillId="0" borderId="28" xfId="0" applyFont="1" applyFill="1" applyBorder="1" applyAlignment="1">
      <alignment horizontal="center" vertical="center" wrapText="1" shrinkToFit="1"/>
    </xf>
    <xf numFmtId="0" fontId="29" fillId="0" borderId="1" xfId="0" applyFont="1" applyFill="1" applyBorder="1" applyAlignment="1">
      <alignment vertical="top" wrapText="1"/>
    </xf>
    <xf numFmtId="2" fontId="28" fillId="3" borderId="28" xfId="0" applyNumberFormat="1" applyFont="1" applyFill="1" applyBorder="1" applyAlignment="1">
      <alignment horizontal="center" vertical="center" wrapText="1" shrinkToFit="1"/>
    </xf>
    <xf numFmtId="165" fontId="28" fillId="3" borderId="28" xfId="0" applyNumberFormat="1" applyFont="1" applyFill="1" applyBorder="1" applyAlignment="1">
      <alignment horizontal="center" vertical="center" wrapText="1" shrinkToFit="1"/>
    </xf>
    <xf numFmtId="0" fontId="29" fillId="0" borderId="0" xfId="0" applyFont="1" applyAlignment="1">
      <alignment vertical="top"/>
    </xf>
    <xf numFmtId="49" fontId="29" fillId="7" borderId="28" xfId="0" applyNumberFormat="1" applyFont="1" applyFill="1" applyBorder="1" applyAlignment="1">
      <alignment vertical="top"/>
    </xf>
    <xf numFmtId="165" fontId="29" fillId="0" borderId="28" xfId="0" applyNumberFormat="1" applyFont="1" applyFill="1" applyBorder="1" applyAlignment="1">
      <alignment horizontal="center" vertical="top"/>
    </xf>
    <xf numFmtId="0" fontId="29" fillId="0" borderId="28" xfId="0" applyNumberFormat="1" applyFont="1" applyFill="1" applyBorder="1" applyAlignment="1">
      <alignment horizontal="left" vertical="center" wrapText="1" shrinkToFit="1"/>
    </xf>
    <xf numFmtId="4" fontId="28" fillId="4" borderId="28" xfId="0" applyNumberFormat="1" applyFont="1" applyFill="1" applyBorder="1" applyAlignment="1">
      <alignment horizontal="center" vertical="top"/>
    </xf>
    <xf numFmtId="0" fontId="29" fillId="0" borderId="61" xfId="0" applyFont="1" applyBorder="1" applyAlignment="1">
      <alignment horizontal="center" vertical="top"/>
    </xf>
    <xf numFmtId="0" fontId="29" fillId="0" borderId="72" xfId="0" applyFont="1" applyFill="1" applyBorder="1" applyAlignment="1">
      <alignment horizontal="left" vertical="top" wrapText="1"/>
    </xf>
    <xf numFmtId="4" fontId="28" fillId="6" borderId="28" xfId="0" applyNumberFormat="1" applyFont="1" applyFill="1" applyBorder="1" applyAlignment="1">
      <alignment horizontal="center" vertical="top"/>
    </xf>
    <xf numFmtId="0" fontId="29" fillId="0" borderId="0" xfId="0" applyFont="1" applyBorder="1" applyAlignment="1">
      <alignment vertical="top"/>
    </xf>
    <xf numFmtId="0" fontId="28" fillId="0" borderId="60" xfId="0" applyFont="1" applyFill="1" applyBorder="1" applyAlignment="1">
      <alignment vertical="center" wrapText="1"/>
    </xf>
    <xf numFmtId="0" fontId="28" fillId="0" borderId="28" xfId="0" applyFont="1" applyFill="1" applyBorder="1" applyAlignment="1">
      <alignment horizontal="center" vertical="center" wrapText="1"/>
    </xf>
    <xf numFmtId="168" fontId="8" fillId="7" borderId="1" xfId="0" applyNumberFormat="1" applyFont="1" applyFill="1" applyBorder="1" applyAlignment="1">
      <alignment vertical="top"/>
    </xf>
    <xf numFmtId="49" fontId="29" fillId="7" borderId="1" xfId="0" applyNumberFormat="1" applyFont="1" applyFill="1" applyBorder="1" applyAlignment="1">
      <alignment vertical="top"/>
    </xf>
    <xf numFmtId="165" fontId="28" fillId="0" borderId="28" xfId="0" applyNumberFormat="1" applyFont="1" applyFill="1" applyBorder="1" applyAlignment="1">
      <alignment horizontal="center" vertical="top"/>
    </xf>
    <xf numFmtId="0" fontId="29" fillId="0" borderId="28" xfId="0" applyFont="1" applyBorder="1" applyAlignment="1">
      <alignment horizontal="center" vertical="top" wrapText="1"/>
    </xf>
    <xf numFmtId="49" fontId="28" fillId="0" borderId="55" xfId="0" applyNumberFormat="1" applyFont="1" applyFill="1" applyBorder="1" applyAlignment="1">
      <alignment horizontal="center" vertical="top"/>
    </xf>
    <xf numFmtId="49" fontId="29" fillId="7" borderId="1" xfId="0" applyNumberFormat="1" applyFont="1" applyFill="1" applyBorder="1" applyAlignment="1">
      <alignment horizontal="center" vertical="top"/>
    </xf>
    <xf numFmtId="164" fontId="29" fillId="0" borderId="28" xfId="0" applyNumberFormat="1" applyFont="1" applyBorder="1" applyAlignment="1">
      <alignment horizontal="center" vertical="top"/>
    </xf>
    <xf numFmtId="4" fontId="28" fillId="0" borderId="28" xfId="0" applyNumberFormat="1" applyFont="1" applyFill="1" applyBorder="1" applyAlignment="1">
      <alignment horizontal="center" vertical="top"/>
    </xf>
    <xf numFmtId="0" fontId="29" fillId="0" borderId="28" xfId="0" applyFont="1" applyBorder="1" applyAlignment="1">
      <alignment horizontal="left" vertical="top" wrapText="1" shrinkToFit="1"/>
    </xf>
    <xf numFmtId="2" fontId="28" fillId="4" borderId="61" xfId="0" applyNumberFormat="1" applyFont="1" applyFill="1" applyBorder="1" applyAlignment="1">
      <alignment horizontal="center" vertical="top" wrapText="1"/>
    </xf>
    <xf numFmtId="0" fontId="8" fillId="0" borderId="28" xfId="0" applyFont="1" applyBorder="1" applyAlignment="1">
      <alignment vertical="top" wrapText="1"/>
    </xf>
    <xf numFmtId="0" fontId="8" fillId="0" borderId="28" xfId="0" applyFont="1" applyBorder="1" applyAlignment="1">
      <alignment wrapText="1"/>
    </xf>
    <xf numFmtId="0" fontId="8" fillId="0" borderId="28" xfId="0" applyFont="1" applyBorder="1" applyAlignment="1">
      <alignment horizontal="justify"/>
    </xf>
    <xf numFmtId="0" fontId="8" fillId="0" borderId="28" xfId="0" applyFont="1" applyFill="1" applyBorder="1" applyAlignment="1">
      <alignment horizontal="left" vertical="top" wrapText="1"/>
    </xf>
    <xf numFmtId="0" fontId="10" fillId="8" borderId="28" xfId="0" applyFont="1" applyFill="1" applyBorder="1" applyAlignment="1">
      <alignment vertical="top"/>
    </xf>
    <xf numFmtId="0" fontId="28" fillId="8" borderId="1" xfId="0" applyFont="1" applyFill="1" applyBorder="1" applyAlignment="1">
      <alignment vertical="top"/>
    </xf>
    <xf numFmtId="0" fontId="28" fillId="0" borderId="53" xfId="0" applyFont="1" applyFill="1" applyBorder="1" applyAlignment="1">
      <alignment horizontal="center" vertical="center" wrapText="1" shrinkToFit="1"/>
    </xf>
    <xf numFmtId="0" fontId="28" fillId="0" borderId="60" xfId="0" applyFont="1" applyFill="1" applyBorder="1" applyAlignment="1">
      <alignment horizontal="center" vertical="center" wrapText="1" shrinkToFit="1"/>
    </xf>
    <xf numFmtId="0" fontId="28" fillId="0" borderId="28" xfId="0" applyFont="1" applyFill="1" applyBorder="1" applyAlignment="1">
      <alignment horizontal="left" vertical="center" wrapText="1" shrinkToFit="1"/>
    </xf>
    <xf numFmtId="49" fontId="29" fillId="0" borderId="1" xfId="0" applyNumberFormat="1" applyFont="1" applyFill="1" applyBorder="1" applyAlignment="1">
      <alignment horizontal="left" vertical="center" wrapText="1" shrinkToFit="1"/>
    </xf>
    <xf numFmtId="0" fontId="29" fillId="0" borderId="28" xfId="0" applyFont="1" applyFill="1" applyBorder="1" applyAlignment="1">
      <alignment horizontal="center" vertical="center" shrinkToFit="1"/>
    </xf>
    <xf numFmtId="4" fontId="28" fillId="0" borderId="28" xfId="0" applyNumberFormat="1" applyFont="1" applyFill="1" applyBorder="1" applyAlignment="1">
      <alignment horizontal="center" vertical="center" shrinkToFit="1"/>
    </xf>
    <xf numFmtId="4" fontId="29" fillId="0" borderId="28" xfId="0" applyNumberFormat="1" applyFont="1" applyFill="1" applyBorder="1" applyAlignment="1">
      <alignment horizontal="center" vertical="center" shrinkToFit="1"/>
    </xf>
    <xf numFmtId="0" fontId="29" fillId="0" borderId="28" xfId="0" applyFont="1" applyFill="1" applyBorder="1" applyAlignment="1">
      <alignment horizontal="center" vertical="top"/>
    </xf>
    <xf numFmtId="0" fontId="28" fillId="0" borderId="1" xfId="0" applyFont="1" applyFill="1" applyBorder="1" applyAlignment="1">
      <alignment horizontal="left" vertical="center" wrapText="1" shrinkToFit="1"/>
    </xf>
    <xf numFmtId="0" fontId="29" fillId="0" borderId="1" xfId="0" applyFont="1" applyFill="1" applyBorder="1" applyAlignment="1">
      <alignment horizontal="center" vertical="center" shrinkToFit="1"/>
    </xf>
    <xf numFmtId="2" fontId="28" fillId="12" borderId="28" xfId="0" applyNumberFormat="1" applyFont="1" applyFill="1" applyBorder="1" applyAlignment="1">
      <alignment horizontal="center" vertical="center" shrinkToFit="1"/>
    </xf>
    <xf numFmtId="49" fontId="29" fillId="0" borderId="28" xfId="0" applyNumberFormat="1" applyFont="1" applyFill="1" applyBorder="1" applyAlignment="1">
      <alignment horizontal="left" vertical="center" wrapText="1" shrinkToFit="1"/>
    </xf>
    <xf numFmtId="164" fontId="29" fillId="0" borderId="28" xfId="0" applyNumberFormat="1" applyFont="1" applyFill="1" applyBorder="1" applyAlignment="1">
      <alignment horizontal="center" vertical="top"/>
    </xf>
    <xf numFmtId="0" fontId="29" fillId="0" borderId="1" xfId="0" applyFont="1" applyFill="1" applyBorder="1" applyAlignment="1">
      <alignment horizontal="left" vertical="center" wrapText="1" shrinkToFit="1"/>
    </xf>
    <xf numFmtId="2" fontId="28" fillId="12" borderId="28" xfId="0" applyNumberFormat="1" applyFont="1" applyFill="1" applyBorder="1" applyAlignment="1">
      <alignment horizontal="center" vertical="center" wrapText="1" shrinkToFit="1"/>
    </xf>
    <xf numFmtId="0" fontId="28" fillId="8" borderId="28" xfId="0" applyFont="1" applyFill="1" applyBorder="1" applyAlignment="1">
      <alignment vertical="top"/>
    </xf>
    <xf numFmtId="4" fontId="28" fillId="2" borderId="28" xfId="0" applyNumberFormat="1" applyFont="1" applyFill="1" applyBorder="1" applyAlignment="1">
      <alignment horizontal="center" vertical="center" shrinkToFit="1"/>
    </xf>
    <xf numFmtId="4" fontId="28" fillId="12" borderId="28" xfId="0" applyNumberFormat="1" applyFont="1" applyFill="1" applyBorder="1" applyAlignment="1">
      <alignment horizontal="center" vertical="center" wrapText="1" shrinkToFit="1"/>
    </xf>
    <xf numFmtId="2" fontId="28" fillId="12" borderId="61" xfId="0" applyNumberFormat="1" applyFont="1" applyFill="1" applyBorder="1" applyAlignment="1">
      <alignment horizontal="center" vertical="center" wrapText="1" shrinkToFit="1"/>
    </xf>
    <xf numFmtId="2" fontId="29" fillId="0" borderId="61" xfId="0" applyNumberFormat="1" applyFont="1" applyFill="1" applyBorder="1" applyAlignment="1">
      <alignment horizontal="center" vertical="center" wrapText="1" shrinkToFit="1"/>
    </xf>
    <xf numFmtId="4" fontId="28" fillId="0" borderId="61" xfId="0" applyNumberFormat="1" applyFont="1" applyFill="1" applyBorder="1" applyAlignment="1">
      <alignment horizontal="center" vertical="center" wrapText="1" shrinkToFit="1"/>
    </xf>
    <xf numFmtId="4" fontId="28" fillId="10" borderId="28" xfId="0" applyNumberFormat="1" applyFont="1" applyFill="1" applyBorder="1" applyAlignment="1">
      <alignment horizontal="center" vertical="center" shrinkToFit="1"/>
    </xf>
    <xf numFmtId="0" fontId="29" fillId="0" borderId="28" xfId="0" applyFont="1" applyFill="1" applyBorder="1" applyAlignment="1">
      <alignment horizontal="center" vertical="top" wrapText="1" shrinkToFit="1"/>
    </xf>
    <xf numFmtId="2" fontId="28" fillId="0" borderId="61" xfId="0" applyNumberFormat="1" applyFont="1" applyFill="1" applyBorder="1" applyAlignment="1">
      <alignment horizontal="center" vertical="center" wrapText="1" shrinkToFit="1"/>
    </xf>
    <xf numFmtId="49" fontId="28" fillId="9" borderId="28" xfId="0" applyNumberFormat="1" applyFont="1" applyFill="1" applyBorder="1" applyAlignment="1">
      <alignment horizontal="center" vertical="top" wrapText="1"/>
    </xf>
    <xf numFmtId="2" fontId="28" fillId="9" borderId="28" xfId="0" applyNumberFormat="1" applyFont="1" applyFill="1" applyBorder="1" applyAlignment="1">
      <alignment horizontal="center" vertical="center" wrapText="1" shrinkToFit="1"/>
    </xf>
    <xf numFmtId="4" fontId="28" fillId="8" borderId="28" xfId="0" applyNumberFormat="1" applyFont="1" applyFill="1" applyBorder="1" applyAlignment="1">
      <alignment horizontal="center" vertical="center" shrinkToFit="1"/>
    </xf>
    <xf numFmtId="0" fontId="8" fillId="0" borderId="28" xfId="0" applyFont="1" applyFill="1" applyBorder="1" applyAlignment="1">
      <alignment horizontal="left" vertical="top" wrapText="1" shrinkToFit="1"/>
    </xf>
    <xf numFmtId="49" fontId="10" fillId="0" borderId="55" xfId="0" applyNumberFormat="1" applyFont="1" applyFill="1" applyBorder="1" applyAlignment="1">
      <alignment horizontal="center" vertical="top"/>
    </xf>
    <xf numFmtId="0" fontId="28" fillId="0" borderId="60" xfId="0" applyFont="1" applyFill="1" applyBorder="1" applyAlignment="1">
      <alignment horizontal="left" vertical="top" wrapText="1" shrinkToFit="1"/>
    </xf>
    <xf numFmtId="0" fontId="28" fillId="0" borderId="28" xfId="0" applyFont="1" applyFill="1" applyBorder="1" applyAlignment="1">
      <alignment horizontal="left" vertical="top" wrapText="1" shrinkToFit="1"/>
    </xf>
    <xf numFmtId="0" fontId="29" fillId="0" borderId="28" xfId="0" applyNumberFormat="1" applyFont="1" applyFill="1" applyBorder="1" applyAlignment="1">
      <alignment horizontal="left" vertical="top" wrapText="1" shrinkToFit="1"/>
    </xf>
    <xf numFmtId="0" fontId="29" fillId="0" borderId="28" xfId="0" applyFont="1" applyBorder="1" applyAlignment="1">
      <alignment horizontal="left" vertical="top" shrinkToFit="1"/>
    </xf>
    <xf numFmtId="0" fontId="29" fillId="0" borderId="28" xfId="0" applyFont="1" applyFill="1" applyBorder="1" applyAlignment="1">
      <alignment horizontal="left" vertical="top" wrapText="1" shrinkToFit="1"/>
    </xf>
    <xf numFmtId="49" fontId="29" fillId="0" borderId="28" xfId="0" applyNumberFormat="1" applyFont="1" applyBorder="1" applyAlignment="1">
      <alignment horizontal="left" vertical="top" shrinkToFit="1"/>
    </xf>
    <xf numFmtId="0" fontId="8" fillId="0" borderId="60" xfId="0" applyFont="1" applyFill="1" applyBorder="1" applyAlignment="1">
      <alignment horizontal="left" vertical="top" wrapText="1" shrinkToFit="1"/>
    </xf>
    <xf numFmtId="0" fontId="29" fillId="0" borderId="60" xfId="0" applyFont="1" applyFill="1" applyBorder="1" applyAlignment="1">
      <alignment horizontal="left" vertical="top" wrapText="1" shrinkToFit="1"/>
    </xf>
    <xf numFmtId="49" fontId="29" fillId="0" borderId="28" xfId="0" applyNumberFormat="1" applyFont="1" applyFill="1" applyBorder="1" applyAlignment="1">
      <alignment horizontal="left" vertical="top" wrapText="1" shrinkToFit="1"/>
    </xf>
    <xf numFmtId="0" fontId="10" fillId="8" borderId="1" xfId="0" applyFont="1" applyFill="1" applyBorder="1" applyAlignment="1">
      <alignment vertical="top"/>
    </xf>
    <xf numFmtId="4" fontId="29" fillId="0" borderId="53" xfId="0" applyNumberFormat="1" applyFont="1" applyFill="1" applyBorder="1" applyAlignment="1">
      <alignment horizontal="center" vertical="center" shrinkToFit="1"/>
    </xf>
    <xf numFmtId="0" fontId="29" fillId="0" borderId="53" xfId="0" applyFont="1" applyFill="1" applyBorder="1" applyAlignment="1">
      <alignment horizontal="center" vertical="center" shrinkToFit="1"/>
    </xf>
    <xf numFmtId="0" fontId="29" fillId="0" borderId="56" xfId="0" applyFont="1" applyFill="1" applyBorder="1" applyAlignment="1">
      <alignment horizontal="center" vertical="center" shrinkToFit="1"/>
    </xf>
    <xf numFmtId="2" fontId="28" fillId="12" borderId="53" xfId="0" applyNumberFormat="1" applyFont="1" applyFill="1" applyBorder="1" applyAlignment="1">
      <alignment horizontal="center" vertical="center" wrapText="1" shrinkToFit="1"/>
    </xf>
    <xf numFmtId="4" fontId="29" fillId="0" borderId="61" xfId="0" applyNumberFormat="1" applyFont="1" applyFill="1" applyBorder="1" applyAlignment="1">
      <alignment horizontal="center" vertical="center" shrinkToFit="1"/>
    </xf>
    <xf numFmtId="0" fontId="29" fillId="0" borderId="61" xfId="0" applyFont="1" applyFill="1" applyBorder="1" applyAlignment="1">
      <alignment horizontal="center" vertical="center" shrinkToFit="1"/>
    </xf>
    <xf numFmtId="0" fontId="29" fillId="0" borderId="73" xfId="0" applyFont="1" applyFill="1" applyBorder="1" applyAlignment="1">
      <alignment horizontal="center" vertical="center" shrinkToFit="1"/>
    </xf>
    <xf numFmtId="0" fontId="28" fillId="0" borderId="61" xfId="0" applyFont="1" applyFill="1" applyBorder="1" applyAlignment="1">
      <alignment horizontal="center" vertical="center" wrapText="1" shrinkToFit="1"/>
    </xf>
    <xf numFmtId="2" fontId="28" fillId="12" borderId="1" xfId="0" applyNumberFormat="1" applyFont="1" applyFill="1" applyBorder="1" applyAlignment="1">
      <alignment horizontal="center" vertical="center" shrinkToFit="1"/>
    </xf>
    <xf numFmtId="2" fontId="28" fillId="12" borderId="56" xfId="0" applyNumberFormat="1" applyFont="1" applyFill="1" applyBorder="1" applyAlignment="1">
      <alignment horizontal="center" vertical="center" shrinkToFit="1"/>
    </xf>
    <xf numFmtId="4" fontId="28" fillId="0" borderId="23" xfId="0" applyNumberFormat="1" applyFont="1" applyFill="1" applyBorder="1" applyAlignment="1">
      <alignment horizontal="center" vertical="center" shrinkToFit="1"/>
    </xf>
    <xf numFmtId="4" fontId="29" fillId="0" borderId="55" xfId="0" applyNumberFormat="1" applyFont="1" applyFill="1" applyBorder="1" applyAlignment="1">
      <alignment horizontal="center" vertical="center" shrinkToFit="1"/>
    </xf>
    <xf numFmtId="0" fontId="29" fillId="0" borderId="23" xfId="0" applyFont="1" applyBorder="1" applyAlignment="1">
      <alignment vertical="top"/>
    </xf>
    <xf numFmtId="4" fontId="29" fillId="0" borderId="48" xfId="0" applyNumberFormat="1" applyFont="1" applyFill="1" applyBorder="1" applyAlignment="1">
      <alignment horizontal="center" vertical="center" shrinkToFit="1"/>
    </xf>
    <xf numFmtId="4" fontId="29" fillId="0" borderId="23" xfId="0" applyNumberFormat="1" applyFont="1" applyFill="1" applyBorder="1" applyAlignment="1">
      <alignment horizontal="center" vertical="center" shrinkToFit="1"/>
    </xf>
    <xf numFmtId="0" fontId="29" fillId="0" borderId="60" xfId="0" applyFont="1" applyBorder="1" applyAlignment="1">
      <alignment vertical="top"/>
    </xf>
    <xf numFmtId="2" fontId="28" fillId="12" borderId="56" xfId="0" applyNumberFormat="1" applyFont="1" applyFill="1" applyBorder="1" applyAlignment="1">
      <alignment horizontal="center" vertical="center" wrapText="1" shrinkToFit="1"/>
    </xf>
    <xf numFmtId="2" fontId="28" fillId="12" borderId="1" xfId="0" applyNumberFormat="1" applyFont="1" applyFill="1" applyBorder="1" applyAlignment="1">
      <alignment horizontal="center" vertical="center" wrapText="1" shrinkToFit="1"/>
    </xf>
    <xf numFmtId="0" fontId="29" fillId="0" borderId="53" xfId="0" applyFont="1" applyFill="1" applyBorder="1" applyAlignment="1">
      <alignment vertical="top" wrapText="1"/>
    </xf>
    <xf numFmtId="0" fontId="8" fillId="0" borderId="53" xfId="0" applyFont="1" applyFill="1" applyBorder="1" applyAlignment="1">
      <alignment horizontal="left" vertical="top" wrapText="1"/>
    </xf>
    <xf numFmtId="49" fontId="29" fillId="13" borderId="28" xfId="0" applyNumberFormat="1" applyFont="1" applyFill="1" applyBorder="1" applyAlignment="1">
      <alignment horizontal="center" vertical="center" wrapText="1" shrinkToFit="1"/>
    </xf>
    <xf numFmtId="49" fontId="29" fillId="13" borderId="1" xfId="0" applyNumberFormat="1" applyFont="1" applyFill="1" applyBorder="1" applyAlignment="1">
      <alignment horizontal="center" vertical="center" wrapText="1" shrinkToFit="1"/>
    </xf>
    <xf numFmtId="2" fontId="28" fillId="6" borderId="28"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30" fillId="0" borderId="0" xfId="0" applyFont="1" applyAlignment="1">
      <alignment vertical="top"/>
    </xf>
    <xf numFmtId="165" fontId="29" fillId="0" borderId="28" xfId="0" applyNumberFormat="1" applyFont="1" applyBorder="1" applyAlignment="1">
      <alignment horizontal="center" vertical="center" shrinkToFit="1"/>
    </xf>
    <xf numFmtId="0" fontId="23" fillId="0" borderId="0" xfId="0" applyFont="1" applyAlignment="1">
      <alignment horizontal="center" vertical="top" wrapText="1"/>
    </xf>
    <xf numFmtId="49" fontId="10" fillId="0" borderId="56" xfId="0" applyNumberFormat="1" applyFont="1" applyFill="1" applyBorder="1" applyAlignment="1">
      <alignment horizontal="center" vertical="top"/>
    </xf>
    <xf numFmtId="2" fontId="29" fillId="0" borderId="28" xfId="0" applyNumberFormat="1" applyFont="1" applyBorder="1" applyAlignment="1">
      <alignment horizontal="center" vertical="top"/>
    </xf>
    <xf numFmtId="0" fontId="10" fillId="6" borderId="28" xfId="0" applyFont="1" applyFill="1" applyBorder="1" applyAlignment="1">
      <alignment vertical="top"/>
    </xf>
    <xf numFmtId="0" fontId="10" fillId="6" borderId="1" xfId="0" applyFont="1" applyFill="1" applyBorder="1" applyAlignment="1">
      <alignment vertical="top"/>
    </xf>
    <xf numFmtId="0" fontId="35" fillId="0" borderId="0" xfId="0" applyFont="1" applyAlignment="1">
      <alignment vertical="top"/>
    </xf>
    <xf numFmtId="0" fontId="36" fillId="0" borderId="0" xfId="0" applyFont="1"/>
    <xf numFmtId="164" fontId="29" fillId="0" borderId="28" xfId="0" applyNumberFormat="1" applyFont="1" applyFill="1" applyBorder="1" applyAlignment="1">
      <alignment horizontal="left" vertical="top" wrapText="1" shrinkToFit="1"/>
    </xf>
    <xf numFmtId="0" fontId="29" fillId="0" borderId="28" xfId="0" applyFont="1" applyBorder="1" applyAlignment="1">
      <alignment horizontal="center" vertical="center"/>
    </xf>
    <xf numFmtId="0" fontId="29" fillId="0" borderId="28" xfId="0" applyFont="1" applyFill="1" applyBorder="1" applyAlignment="1">
      <alignment horizontal="left" vertical="top" wrapText="1"/>
    </xf>
    <xf numFmtId="167" fontId="28" fillId="4" borderId="28" xfId="0" applyNumberFormat="1" applyFont="1" applyFill="1" applyBorder="1" applyAlignment="1">
      <alignment horizontal="center" vertical="top" wrapText="1"/>
    </xf>
    <xf numFmtId="167" fontId="28" fillId="2" borderId="28" xfId="0" applyNumberFormat="1" applyFont="1" applyFill="1" applyBorder="1" applyAlignment="1">
      <alignment horizontal="center" vertical="top"/>
    </xf>
    <xf numFmtId="49" fontId="30" fillId="0" borderId="28" xfId="0" applyNumberFormat="1" applyFont="1" applyFill="1" applyBorder="1" applyAlignment="1">
      <alignment horizontal="left" vertical="center" wrapText="1" shrinkToFit="1"/>
    </xf>
    <xf numFmtId="49" fontId="30" fillId="13" borderId="1" xfId="0" applyNumberFormat="1" applyFont="1" applyFill="1" applyBorder="1" applyAlignment="1">
      <alignment horizontal="center" vertical="center" wrapText="1" shrinkToFit="1"/>
    </xf>
    <xf numFmtId="0" fontId="30" fillId="0" borderId="0" xfId="0" applyFont="1" applyBorder="1" applyAlignment="1">
      <alignment vertical="top"/>
    </xf>
    <xf numFmtId="49" fontId="5" fillId="3" borderId="28" xfId="0" applyNumberFormat="1" applyFont="1" applyFill="1" applyBorder="1" applyAlignment="1">
      <alignment horizontal="center" vertical="top" wrapText="1"/>
    </xf>
    <xf numFmtId="2" fontId="29" fillId="0" borderId="28" xfId="0" applyNumberFormat="1" applyFont="1" applyFill="1" applyBorder="1" applyAlignment="1">
      <alignment horizontal="center" vertical="center" shrinkToFit="1"/>
    </xf>
    <xf numFmtId="49" fontId="30" fillId="13" borderId="28" xfId="0" applyNumberFormat="1" applyFont="1" applyFill="1" applyBorder="1" applyAlignment="1">
      <alignment horizontal="center" vertical="center" wrapText="1" shrinkToFit="1"/>
    </xf>
    <xf numFmtId="0" fontId="40" fillId="0" borderId="0" xfId="0" applyFont="1" applyAlignment="1">
      <alignment horizontal="left" vertical="top" shrinkToFit="1"/>
    </xf>
    <xf numFmtId="0" fontId="39" fillId="0" borderId="0" xfId="0" applyFont="1" applyAlignment="1">
      <alignment horizontal="center" vertical="top" wrapText="1"/>
    </xf>
    <xf numFmtId="0" fontId="29" fillId="0" borderId="28" xfId="0" applyFont="1" applyBorder="1" applyAlignment="1">
      <alignment horizontal="center" vertical="center" wrapText="1"/>
    </xf>
    <xf numFmtId="0" fontId="29" fillId="0" borderId="28" xfId="0" applyFont="1" applyFill="1" applyBorder="1" applyAlignment="1">
      <alignment horizontal="center" vertical="center" wrapText="1"/>
    </xf>
    <xf numFmtId="167" fontId="29" fillId="0" borderId="28" xfId="0" applyNumberFormat="1" applyFont="1" applyBorder="1" applyAlignment="1">
      <alignment horizontal="center" vertical="top"/>
    </xf>
    <xf numFmtId="49" fontId="41" fillId="0" borderId="28" xfId="0" applyNumberFormat="1" applyFont="1" applyBorder="1" applyAlignment="1">
      <alignment horizontal="left" vertical="top" wrapText="1" shrinkToFit="1"/>
    </xf>
    <xf numFmtId="2" fontId="28" fillId="4" borderId="28" xfId="0" applyNumberFormat="1" applyFont="1" applyFill="1" applyBorder="1" applyAlignment="1">
      <alignment horizontal="center" vertical="center"/>
    </xf>
    <xf numFmtId="4" fontId="28" fillId="2" borderId="28" xfId="0" applyNumberFormat="1" applyFont="1" applyFill="1" applyBorder="1" applyAlignment="1">
      <alignment horizontal="center" vertical="center"/>
    </xf>
    <xf numFmtId="4" fontId="28" fillId="4" borderId="28" xfId="0" applyNumberFormat="1" applyFont="1" applyFill="1" applyBorder="1" applyAlignment="1">
      <alignment horizontal="center" vertical="center" wrapText="1"/>
    </xf>
    <xf numFmtId="4" fontId="28" fillId="6" borderId="28" xfId="0" applyNumberFormat="1" applyFont="1" applyFill="1" applyBorder="1" applyAlignment="1">
      <alignment horizontal="center" vertical="center"/>
    </xf>
    <xf numFmtId="168" fontId="28" fillId="0" borderId="60" xfId="0" applyNumberFormat="1" applyFont="1" applyFill="1" applyBorder="1" applyAlignment="1">
      <alignment vertical="top" wrapText="1"/>
    </xf>
    <xf numFmtId="168" fontId="28" fillId="0" borderId="60" xfId="0" applyNumberFormat="1" applyFont="1" applyFill="1" applyBorder="1" applyAlignment="1">
      <alignment horizontal="left" vertical="top" wrapText="1" shrinkToFit="1"/>
    </xf>
    <xf numFmtId="168" fontId="29" fillId="0" borderId="28" xfId="0" applyNumberFormat="1" applyFont="1" applyBorder="1" applyAlignment="1">
      <alignment horizontal="center" vertical="top"/>
    </xf>
    <xf numFmtId="168" fontId="29" fillId="0" borderId="60" xfId="0" applyNumberFormat="1" applyFont="1" applyFill="1" applyBorder="1" applyAlignment="1">
      <alignment horizontal="left" vertical="top" wrapText="1" shrinkToFit="1"/>
    </xf>
    <xf numFmtId="168" fontId="29" fillId="0" borderId="28" xfId="0" applyNumberFormat="1" applyFont="1" applyBorder="1" applyAlignment="1">
      <alignment horizontal="left" vertical="top" shrinkToFit="1"/>
    </xf>
    <xf numFmtId="168" fontId="28" fillId="2" borderId="28" xfId="0" applyNumberFormat="1" applyFont="1" applyFill="1" applyBorder="1" applyAlignment="1">
      <alignment horizontal="center" vertical="top"/>
    </xf>
    <xf numFmtId="168" fontId="28" fillId="4" borderId="28" xfId="0" applyNumberFormat="1" applyFont="1" applyFill="1" applyBorder="1" applyAlignment="1">
      <alignment horizontal="center" vertical="top" wrapText="1"/>
    </xf>
    <xf numFmtId="167" fontId="28" fillId="0" borderId="60" xfId="0" applyNumberFormat="1" applyFont="1" applyFill="1" applyBorder="1" applyAlignment="1">
      <alignment vertical="top" wrapText="1"/>
    </xf>
    <xf numFmtId="167" fontId="29" fillId="0" borderId="1" xfId="0" applyNumberFormat="1" applyFont="1" applyBorder="1" applyAlignment="1">
      <alignment horizontal="center" vertical="top"/>
    </xf>
    <xf numFmtId="167" fontId="28" fillId="4" borderId="28" xfId="0" applyNumberFormat="1" applyFont="1" applyFill="1" applyBorder="1" applyAlignment="1">
      <alignment horizontal="center" vertical="top"/>
    </xf>
    <xf numFmtId="165" fontId="29" fillId="0" borderId="23" xfId="0" applyNumberFormat="1" applyFont="1" applyBorder="1" applyAlignment="1">
      <alignment horizontal="center" vertical="top"/>
    </xf>
    <xf numFmtId="165" fontId="28" fillId="0" borderId="53" xfId="0" applyNumberFormat="1" applyFont="1" applyFill="1" applyBorder="1" applyAlignment="1">
      <alignment vertical="top" wrapText="1"/>
    </xf>
    <xf numFmtId="0" fontId="29" fillId="0" borderId="60" xfId="0" applyFont="1" applyBorder="1" applyAlignment="1">
      <alignment horizontal="left" vertical="top" wrapText="1" shrinkToFit="1"/>
    </xf>
    <xf numFmtId="0" fontId="29" fillId="0" borderId="23" xfId="0" applyFont="1" applyFill="1" applyBorder="1" applyAlignment="1">
      <alignment horizontal="left" vertical="top" wrapText="1" shrinkToFit="1"/>
    </xf>
    <xf numFmtId="165" fontId="29" fillId="0" borderId="23" xfId="0" applyNumberFormat="1" applyFont="1" applyFill="1" applyBorder="1" applyAlignment="1">
      <alignment horizontal="center" vertical="top"/>
    </xf>
    <xf numFmtId="49" fontId="29" fillId="0" borderId="0" xfId="0" applyNumberFormat="1" applyFont="1" applyFill="1" applyBorder="1" applyAlignment="1">
      <alignment horizontal="left" vertical="top"/>
    </xf>
    <xf numFmtId="49" fontId="29" fillId="0" borderId="0" xfId="0" applyNumberFormat="1" applyFont="1" applyFill="1" applyBorder="1" applyAlignment="1">
      <alignment horizontal="left" vertical="top" shrinkToFit="1"/>
    </xf>
    <xf numFmtId="167" fontId="28" fillId="0" borderId="28" xfId="0" applyNumberFormat="1" applyFont="1" applyFill="1" applyBorder="1" applyAlignment="1">
      <alignment horizontal="center" vertical="top"/>
    </xf>
    <xf numFmtId="4" fontId="28" fillId="0" borderId="28" xfId="0" applyNumberFormat="1" applyFont="1" applyFill="1" applyBorder="1" applyAlignment="1">
      <alignment horizontal="center" vertical="center"/>
    </xf>
    <xf numFmtId="168" fontId="28" fillId="0" borderId="28" xfId="0" applyNumberFormat="1" applyFont="1" applyFill="1" applyBorder="1" applyAlignment="1">
      <alignment horizontal="center" vertical="top"/>
    </xf>
    <xf numFmtId="165" fontId="28" fillId="0" borderId="23" xfId="0" applyNumberFormat="1" applyFont="1" applyFill="1" applyBorder="1" applyAlignment="1">
      <alignment horizontal="center" vertical="top"/>
    </xf>
    <xf numFmtId="0" fontId="29" fillId="0" borderId="28" xfId="0" applyFont="1" applyBorder="1" applyAlignment="1">
      <alignment vertical="top" wrapText="1"/>
    </xf>
    <xf numFmtId="0" fontId="8" fillId="0" borderId="0" xfId="0" applyFont="1" applyAlignment="1">
      <alignment horizontal="justify" vertical="top" wrapText="1"/>
    </xf>
    <xf numFmtId="0" fontId="9" fillId="0" borderId="0" xfId="0" applyFont="1" applyAlignment="1">
      <alignment horizontal="left" vertical="top"/>
    </xf>
    <xf numFmtId="0" fontId="8" fillId="0" borderId="0" xfId="0" applyFont="1" applyAlignment="1">
      <alignment horizontal="justify" vertical="justify" wrapText="1"/>
    </xf>
    <xf numFmtId="0" fontId="23" fillId="0" borderId="0" xfId="0" applyFont="1" applyAlignment="1">
      <alignment horizontal="center" vertical="top" wrapText="1"/>
    </xf>
    <xf numFmtId="0" fontId="42" fillId="0" borderId="0" xfId="0" applyFont="1" applyAlignment="1">
      <alignment horizontal="left" vertical="top"/>
    </xf>
    <xf numFmtId="0" fontId="43" fillId="0" borderId="0" xfId="0" applyFont="1" applyAlignment="1">
      <alignment horizontal="left" vertical="top" shrinkToFit="1"/>
    </xf>
    <xf numFmtId="0" fontId="40" fillId="0" borderId="0" xfId="0" applyFont="1" applyAlignment="1">
      <alignment vertical="top"/>
    </xf>
    <xf numFmtId="0" fontId="29" fillId="0" borderId="28" xfId="0" applyFont="1" applyBorder="1" applyAlignment="1">
      <alignment horizontal="center" vertical="center" shrinkToFit="1"/>
    </xf>
    <xf numFmtId="0" fontId="29" fillId="0" borderId="28" xfId="0" applyFont="1" applyBorder="1" applyAlignment="1">
      <alignment horizontal="center" vertical="center" textRotation="90" shrinkToFit="1"/>
    </xf>
    <xf numFmtId="0" fontId="28" fillId="0" borderId="53" xfId="0" applyFont="1" applyFill="1" applyBorder="1" applyAlignment="1">
      <alignment vertical="top" wrapText="1"/>
    </xf>
    <xf numFmtId="0" fontId="29" fillId="0" borderId="28" xfId="0" applyFont="1" applyFill="1" applyBorder="1" applyAlignment="1">
      <alignment horizontal="center" vertical="top" wrapText="1"/>
    </xf>
    <xf numFmtId="165" fontId="29" fillId="0" borderId="1" xfId="0" applyNumberFormat="1" applyFont="1" applyFill="1" applyBorder="1" applyAlignment="1">
      <alignment horizontal="center" vertical="top"/>
    </xf>
    <xf numFmtId="0" fontId="29" fillId="5" borderId="28" xfId="0" applyFont="1" applyFill="1" applyBorder="1" applyAlignment="1">
      <alignment horizontal="center" vertical="top"/>
    </xf>
    <xf numFmtId="2" fontId="29" fillId="0" borderId="28" xfId="0" applyNumberFormat="1" applyFont="1" applyBorder="1" applyAlignment="1">
      <alignment horizontal="center" vertical="center"/>
    </xf>
    <xf numFmtId="164" fontId="29" fillId="0" borderId="28" xfId="0" applyNumberFormat="1" applyFont="1" applyBorder="1" applyAlignment="1">
      <alignment horizontal="center" vertical="center"/>
    </xf>
    <xf numFmtId="168" fontId="28" fillId="0" borderId="53" xfId="0" applyNumberFormat="1" applyFont="1" applyFill="1" applyBorder="1" applyAlignment="1">
      <alignment vertical="top" wrapText="1"/>
    </xf>
    <xf numFmtId="168" fontId="28" fillId="0" borderId="28" xfId="0" applyNumberFormat="1" applyFont="1" applyFill="1" applyBorder="1" applyAlignment="1">
      <alignment horizontal="left" vertical="top" wrapText="1" shrinkToFit="1"/>
    </xf>
    <xf numFmtId="168" fontId="28" fillId="0" borderId="28" xfId="0" applyNumberFormat="1" applyFont="1" applyFill="1" applyBorder="1" applyAlignment="1">
      <alignment horizontal="center" vertical="center" wrapText="1" shrinkToFit="1"/>
    </xf>
    <xf numFmtId="1" fontId="28" fillId="0" borderId="28" xfId="0" applyNumberFormat="1" applyFont="1" applyFill="1" applyBorder="1" applyAlignment="1">
      <alignment horizontal="center" vertical="center" wrapText="1" shrinkToFit="1"/>
    </xf>
    <xf numFmtId="168" fontId="29" fillId="0" borderId="28" xfId="0" applyNumberFormat="1" applyFont="1" applyBorder="1" applyAlignment="1">
      <alignment horizontal="center" vertical="center" wrapText="1" shrinkToFit="1"/>
    </xf>
    <xf numFmtId="1" fontId="29" fillId="0" borderId="28" xfId="0" applyNumberFormat="1" applyFont="1" applyBorder="1" applyAlignment="1">
      <alignment horizontal="center" vertical="center" wrapText="1" shrinkToFit="1"/>
    </xf>
    <xf numFmtId="1" fontId="29" fillId="0" borderId="28" xfId="0" applyNumberFormat="1" applyFont="1" applyFill="1" applyBorder="1" applyAlignment="1">
      <alignment horizontal="center" vertical="center" wrapText="1" shrinkToFit="1"/>
    </xf>
    <xf numFmtId="0" fontId="28" fillId="0" borderId="28" xfId="0" applyFont="1" applyFill="1" applyBorder="1" applyAlignment="1">
      <alignment horizontal="center" vertical="center" wrapText="1" shrinkToFit="1"/>
    </xf>
    <xf numFmtId="168" fontId="41" fillId="0" borderId="28" xfId="0" applyNumberFormat="1" applyFont="1" applyBorder="1" applyAlignment="1">
      <alignment horizontal="center" vertical="top"/>
    </xf>
    <xf numFmtId="0" fontId="29" fillId="0" borderId="28" xfId="0" applyFont="1" applyBorder="1" applyAlignment="1">
      <alignment horizontal="left" vertical="center" wrapText="1" shrinkToFit="1"/>
    </xf>
    <xf numFmtId="2" fontId="29" fillId="0" borderId="28" xfId="0" applyNumberFormat="1" applyFont="1" applyFill="1" applyBorder="1" applyAlignment="1">
      <alignment horizontal="center" vertical="center" wrapText="1" shrinkToFit="1"/>
    </xf>
    <xf numFmtId="0" fontId="29" fillId="0" borderId="0" xfId="0" applyFont="1" applyAlignment="1">
      <alignment horizontal="left" vertical="top" wrapText="1" shrinkToFit="1"/>
    </xf>
    <xf numFmtId="0" fontId="29" fillId="0" borderId="0" xfId="0" applyFont="1" applyBorder="1" applyAlignment="1">
      <alignment horizontal="left" vertical="top" shrinkToFit="1"/>
    </xf>
    <xf numFmtId="49" fontId="29" fillId="0" borderId="28" xfId="0" applyNumberFormat="1" applyFont="1" applyBorder="1" applyAlignment="1">
      <alignment horizontal="center" vertical="top" wrapText="1"/>
    </xf>
    <xf numFmtId="0" fontId="29" fillId="0" borderId="60" xfId="0" applyFont="1" applyFill="1" applyBorder="1" applyAlignment="1">
      <alignment horizontal="center" vertical="top" wrapText="1"/>
    </xf>
    <xf numFmtId="0" fontId="29" fillId="0" borderId="61" xfId="0" applyFont="1" applyBorder="1" applyAlignment="1">
      <alignment vertical="top"/>
    </xf>
    <xf numFmtId="0" fontId="29" fillId="0" borderId="23" xfId="0" applyFont="1" applyBorder="1" applyAlignment="1">
      <alignment horizontal="center" vertical="center" wrapText="1" shrinkToFit="1"/>
    </xf>
    <xf numFmtId="0" fontId="29" fillId="0" borderId="23" xfId="0" applyFont="1" applyBorder="1" applyAlignment="1">
      <alignment horizontal="left" vertical="top" wrapText="1" shrinkToFit="1"/>
    </xf>
    <xf numFmtId="0" fontId="29" fillId="0" borderId="61" xfId="0" applyFont="1" applyFill="1" applyBorder="1" applyAlignment="1">
      <alignment horizontal="center" vertical="top" wrapText="1"/>
    </xf>
    <xf numFmtId="164" fontId="29" fillId="0" borderId="23" xfId="0" applyNumberFormat="1" applyFont="1" applyBorder="1" applyAlignment="1">
      <alignment horizontal="center" vertical="top"/>
    </xf>
    <xf numFmtId="0" fontId="29" fillId="0" borderId="23" xfId="0" applyFont="1" applyFill="1" applyBorder="1" applyAlignment="1">
      <alignment horizontal="center" vertical="top" wrapText="1"/>
    </xf>
    <xf numFmtId="0" fontId="22" fillId="0" borderId="0" xfId="0" applyFont="1" applyBorder="1" applyAlignment="1">
      <alignment horizontal="center" vertical="top" wrapText="1"/>
    </xf>
    <xf numFmtId="164" fontId="28" fillId="4" borderId="0" xfId="0" applyNumberFormat="1" applyFont="1" applyFill="1" applyBorder="1" applyAlignment="1">
      <alignment horizontal="center" vertical="top"/>
    </xf>
    <xf numFmtId="165" fontId="28" fillId="4" borderId="0" xfId="0" applyNumberFormat="1" applyFont="1" applyFill="1" applyBorder="1" applyAlignment="1">
      <alignment horizontal="center" vertical="top"/>
    </xf>
    <xf numFmtId="164" fontId="28" fillId="4" borderId="60" xfId="0" applyNumberFormat="1" applyFont="1" applyFill="1" applyBorder="1" applyAlignment="1">
      <alignment vertical="top"/>
    </xf>
    <xf numFmtId="49" fontId="10" fillId="2" borderId="28" xfId="0" applyNumberFormat="1" applyFont="1" applyFill="1" applyBorder="1" applyAlignment="1">
      <alignment vertical="top"/>
    </xf>
    <xf numFmtId="165" fontId="32" fillId="0" borderId="60" xfId="0" applyNumberFormat="1" applyFont="1" applyFill="1" applyBorder="1" applyAlignment="1">
      <alignment vertical="top" wrapText="1"/>
    </xf>
    <xf numFmtId="0" fontId="44" fillId="0" borderId="0" xfId="0" applyFont="1" applyAlignment="1">
      <alignment horizontal="center" vertical="top" wrapText="1"/>
    </xf>
    <xf numFmtId="0" fontId="32" fillId="0" borderId="60" xfId="0" applyFont="1" applyFill="1" applyBorder="1" applyAlignment="1">
      <alignment vertical="top" wrapText="1"/>
    </xf>
    <xf numFmtId="0" fontId="32" fillId="0" borderId="60" xfId="0" applyFont="1" applyFill="1" applyBorder="1" applyAlignment="1">
      <alignment horizontal="center" vertical="center" wrapText="1" shrinkToFit="1"/>
    </xf>
    <xf numFmtId="4" fontId="32" fillId="0" borderId="28" xfId="0" applyNumberFormat="1" applyFont="1" applyFill="1" applyBorder="1" applyAlignment="1">
      <alignment horizontal="center" vertical="center" shrinkToFit="1"/>
    </xf>
    <xf numFmtId="0" fontId="32" fillId="0" borderId="53" xfId="0" applyFont="1" applyFill="1" applyBorder="1" applyAlignment="1">
      <alignment horizontal="center" vertical="center" wrapText="1" shrinkToFit="1"/>
    </xf>
    <xf numFmtId="165" fontId="32" fillId="0" borderId="53" xfId="0" applyNumberFormat="1" applyFont="1" applyFill="1" applyBorder="1" applyAlignment="1">
      <alignment vertical="top" wrapText="1"/>
    </xf>
    <xf numFmtId="49" fontId="30" fillId="0" borderId="0" xfId="0" applyNumberFormat="1" applyFont="1" applyFill="1" applyBorder="1" applyAlignment="1">
      <alignment horizontal="left" vertical="top"/>
    </xf>
    <xf numFmtId="4" fontId="30" fillId="0" borderId="28" xfId="0" applyNumberFormat="1" applyFont="1" applyBorder="1" applyAlignment="1">
      <alignment horizontal="center" vertical="top"/>
    </xf>
    <xf numFmtId="4" fontId="30" fillId="0" borderId="1" xfId="0" applyNumberFormat="1" applyFont="1" applyBorder="1" applyAlignment="1">
      <alignment horizontal="center" vertical="top"/>
    </xf>
    <xf numFmtId="4" fontId="30" fillId="0" borderId="28" xfId="0" applyNumberFormat="1" applyFont="1" applyFill="1" applyBorder="1" applyAlignment="1">
      <alignment horizontal="center" vertical="center" shrinkToFit="1"/>
    </xf>
    <xf numFmtId="0" fontId="30" fillId="0" borderId="1" xfId="0" applyFont="1" applyFill="1" applyBorder="1" applyAlignment="1">
      <alignment horizontal="center" vertical="center" shrinkToFit="1"/>
    </xf>
    <xf numFmtId="0" fontId="30" fillId="0" borderId="28" xfId="0" applyFont="1" applyFill="1" applyBorder="1" applyAlignment="1">
      <alignment horizontal="center" vertical="center" shrinkToFit="1"/>
    </xf>
    <xf numFmtId="167" fontId="32" fillId="0" borderId="60" xfId="0" applyNumberFormat="1" applyFont="1" applyFill="1" applyBorder="1" applyAlignment="1">
      <alignment vertical="top" wrapText="1"/>
    </xf>
    <xf numFmtId="0" fontId="30" fillId="0" borderId="60" xfId="0" applyFont="1" applyBorder="1" applyAlignment="1">
      <alignment vertical="top"/>
    </xf>
    <xf numFmtId="4" fontId="30" fillId="0" borderId="23" xfId="0" applyNumberFormat="1" applyFont="1" applyFill="1" applyBorder="1" applyAlignment="1">
      <alignment horizontal="center" vertical="center" shrinkToFit="1"/>
    </xf>
    <xf numFmtId="4" fontId="30" fillId="0" borderId="28" xfId="0" applyNumberFormat="1" applyFont="1" applyBorder="1" applyAlignment="1">
      <alignment horizontal="center" vertical="center" shrinkToFit="1"/>
    </xf>
    <xf numFmtId="0" fontId="32" fillId="0" borderId="61" xfId="0" applyFont="1" applyFill="1" applyBorder="1" applyAlignment="1">
      <alignment horizontal="center" vertical="center" wrapText="1" shrinkToFit="1"/>
    </xf>
    <xf numFmtId="0" fontId="30" fillId="0" borderId="60" xfId="0" applyFont="1" applyFill="1" applyBorder="1" applyAlignment="1">
      <alignment horizontal="left" vertical="top" wrapText="1" shrinkToFit="1"/>
    </xf>
    <xf numFmtId="49" fontId="10" fillId="3" borderId="53" xfId="0" applyNumberFormat="1" applyFont="1" applyFill="1" applyBorder="1" applyAlignment="1">
      <alignment horizontal="center" vertical="top" wrapText="1"/>
    </xf>
    <xf numFmtId="0" fontId="29" fillId="0" borderId="1" xfId="0" applyFont="1" applyBorder="1" applyAlignment="1">
      <alignment horizontal="left" vertical="top" wrapText="1" shrinkToFit="1"/>
    </xf>
    <xf numFmtId="165" fontId="28" fillId="3" borderId="1" xfId="0" applyNumberFormat="1" applyFont="1" applyFill="1" applyBorder="1" applyAlignment="1">
      <alignment horizontal="center" vertical="center" wrapText="1" shrinkToFit="1"/>
    </xf>
    <xf numFmtId="0" fontId="28" fillId="0" borderId="62" xfId="0" applyFont="1" applyFill="1" applyBorder="1" applyAlignment="1">
      <alignment horizontal="left" vertical="top" wrapText="1" shrinkToFit="1"/>
    </xf>
    <xf numFmtId="0" fontId="28" fillId="0" borderId="23" xfId="0" applyFont="1" applyFill="1" applyBorder="1" applyAlignment="1">
      <alignment horizontal="left" vertical="top" wrapText="1" shrinkToFit="1"/>
    </xf>
    <xf numFmtId="0" fontId="28" fillId="0" borderId="23" xfId="0" applyFont="1" applyFill="1" applyBorder="1" applyAlignment="1">
      <alignment horizontal="center" vertical="top" wrapText="1"/>
    </xf>
    <xf numFmtId="49" fontId="28" fillId="3" borderId="23" xfId="0" applyNumberFormat="1" applyFont="1" applyFill="1" applyBorder="1" applyAlignment="1">
      <alignment horizontal="center" vertical="top" wrapText="1"/>
    </xf>
    <xf numFmtId="0" fontId="28" fillId="0" borderId="55" xfId="0" applyFont="1" applyFill="1" applyBorder="1" applyAlignment="1">
      <alignment vertical="top" wrapText="1"/>
    </xf>
    <xf numFmtId="0" fontId="28" fillId="0" borderId="62" xfId="0" applyFont="1" applyFill="1" applyBorder="1" applyAlignment="1">
      <alignment vertical="top" wrapText="1"/>
    </xf>
    <xf numFmtId="4" fontId="28" fillId="0" borderId="62" xfId="0" applyNumberFormat="1" applyFont="1" applyFill="1" applyBorder="1" applyAlignment="1">
      <alignment vertical="top" wrapText="1"/>
    </xf>
    <xf numFmtId="165" fontId="28" fillId="0" borderId="62" xfId="0" applyNumberFormat="1" applyFont="1" applyFill="1" applyBorder="1" applyAlignment="1">
      <alignment vertical="top" wrapText="1"/>
    </xf>
    <xf numFmtId="167" fontId="28" fillId="2" borderId="1" xfId="0" applyNumberFormat="1" applyFont="1" applyFill="1" applyBorder="1" applyAlignment="1">
      <alignment horizontal="center" vertical="top"/>
    </xf>
    <xf numFmtId="4" fontId="28" fillId="2" borderId="1" xfId="0" applyNumberFormat="1" applyFont="1" applyFill="1" applyBorder="1" applyAlignment="1">
      <alignment horizontal="center" vertical="top"/>
    </xf>
    <xf numFmtId="0" fontId="29" fillId="0" borderId="1" xfId="0" applyNumberFormat="1" applyFont="1" applyBorder="1" applyAlignment="1">
      <alignment horizontal="left" vertical="top" wrapText="1" shrinkToFit="1"/>
    </xf>
    <xf numFmtId="0" fontId="29" fillId="0" borderId="1" xfId="0" applyFont="1" applyBorder="1" applyAlignment="1">
      <alignment horizontal="center" vertical="center" wrapText="1" shrinkToFit="1"/>
    </xf>
    <xf numFmtId="165" fontId="28" fillId="2" borderId="1" xfId="0" applyNumberFormat="1" applyFont="1" applyFill="1" applyBorder="1" applyAlignment="1">
      <alignment horizontal="center" vertical="top"/>
    </xf>
    <xf numFmtId="2" fontId="28" fillId="3" borderId="1" xfId="0" applyNumberFormat="1" applyFont="1" applyFill="1" applyBorder="1" applyAlignment="1">
      <alignment horizontal="center" vertical="center" wrapText="1" shrinkToFit="1"/>
    </xf>
    <xf numFmtId="49" fontId="10" fillId="2" borderId="55" xfId="0" applyNumberFormat="1" applyFont="1" applyFill="1" applyBorder="1" applyAlignment="1">
      <alignment horizontal="center" vertical="top"/>
    </xf>
    <xf numFmtId="49" fontId="10" fillId="2" borderId="23" xfId="0" applyNumberFormat="1" applyFont="1" applyFill="1" applyBorder="1" applyAlignment="1">
      <alignment horizontal="left" vertical="top"/>
    </xf>
    <xf numFmtId="164" fontId="28" fillId="4" borderId="28" xfId="0" applyNumberFormat="1" applyFont="1" applyFill="1" applyBorder="1" applyAlignment="1">
      <alignment horizontal="center" vertical="top"/>
    </xf>
    <xf numFmtId="165" fontId="28" fillId="4" borderId="60"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0" fontId="29" fillId="0" borderId="23" xfId="0" applyFont="1" applyBorder="1" applyAlignment="1">
      <alignment horizontal="center" vertical="top"/>
    </xf>
    <xf numFmtId="49" fontId="28"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6"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10" fillId="8" borderId="23" xfId="0" applyFont="1" applyFill="1" applyBorder="1" applyAlignment="1">
      <alignment horizontal="center" vertical="top"/>
    </xf>
    <xf numFmtId="49" fontId="28" fillId="2" borderId="28" xfId="0" applyNumberFormat="1" applyFont="1" applyFill="1" applyBorder="1" applyAlignment="1">
      <alignment horizontal="center" vertical="top"/>
    </xf>
    <xf numFmtId="0" fontId="28" fillId="8" borderId="1" xfId="0" applyFont="1" applyFill="1" applyBorder="1" applyAlignment="1">
      <alignment horizontal="center" vertical="top"/>
    </xf>
    <xf numFmtId="49" fontId="28" fillId="2" borderId="23" xfId="0" applyNumberFormat="1" applyFont="1" applyFill="1" applyBorder="1" applyAlignment="1">
      <alignment horizontal="center"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0" fontId="8" fillId="0" borderId="28" xfId="0" applyFont="1" applyBorder="1" applyAlignment="1">
      <alignment horizontal="center" vertical="center" wrapText="1"/>
    </xf>
    <xf numFmtId="49" fontId="10" fillId="3" borderId="28" xfId="0" applyNumberFormat="1" applyFont="1" applyFill="1" applyBorder="1" applyAlignment="1">
      <alignment horizontal="left" vertical="top" wrapText="1"/>
    </xf>
    <xf numFmtId="49" fontId="10" fillId="3" borderId="28" xfId="0" applyNumberFormat="1" applyFont="1" applyFill="1" applyBorder="1" applyAlignment="1">
      <alignment horizontal="left" vertical="top"/>
    </xf>
    <xf numFmtId="0" fontId="8" fillId="0" borderId="0" xfId="0" applyFont="1" applyAlignment="1">
      <alignment horizontal="left" vertical="top"/>
    </xf>
    <xf numFmtId="164" fontId="28" fillId="4" borderId="61" xfId="0" applyNumberFormat="1" applyFont="1" applyFill="1" applyBorder="1" applyAlignment="1">
      <alignment vertical="top"/>
    </xf>
    <xf numFmtId="165" fontId="28" fillId="4" borderId="60" xfId="0" applyNumberFormat="1" applyFont="1" applyFill="1" applyBorder="1" applyAlignment="1">
      <alignment vertical="top"/>
    </xf>
    <xf numFmtId="165" fontId="28" fillId="4" borderId="61" xfId="0" applyNumberFormat="1" applyFont="1" applyFill="1" applyBorder="1" applyAlignment="1">
      <alignment vertical="top"/>
    </xf>
    <xf numFmtId="49" fontId="28" fillId="3" borderId="60" xfId="0" applyNumberFormat="1" applyFont="1" applyFill="1" applyBorder="1" applyAlignment="1">
      <alignment vertical="top"/>
    </xf>
    <xf numFmtId="49" fontId="28" fillId="3" borderId="61" xfId="0" applyNumberFormat="1" applyFont="1" applyFill="1" applyBorder="1" applyAlignment="1">
      <alignment vertical="top"/>
    </xf>
    <xf numFmtId="49" fontId="28" fillId="2" borderId="60" xfId="0" applyNumberFormat="1" applyFont="1" applyFill="1" applyBorder="1" applyAlignment="1">
      <alignment vertical="top"/>
    </xf>
    <xf numFmtId="49" fontId="28" fillId="2" borderId="61" xfId="0" applyNumberFormat="1" applyFont="1" applyFill="1" applyBorder="1" applyAlignment="1">
      <alignment vertical="top"/>
    </xf>
    <xf numFmtId="0" fontId="29" fillId="0" borderId="73" xfId="0" applyFont="1" applyBorder="1" applyAlignment="1">
      <alignment horizontal="center" vertical="top"/>
    </xf>
    <xf numFmtId="0" fontId="10" fillId="8" borderId="23" xfId="0" applyFont="1" applyFill="1" applyBorder="1" applyAlignment="1">
      <alignment vertical="top"/>
    </xf>
    <xf numFmtId="49" fontId="10" fillId="3" borderId="23" xfId="0" applyNumberFormat="1" applyFont="1" applyFill="1" applyBorder="1" applyAlignment="1">
      <alignment horizontal="center" vertical="top" wrapText="1"/>
    </xf>
    <xf numFmtId="0" fontId="29" fillId="0" borderId="28" xfId="0" applyFont="1" applyBorder="1" applyAlignment="1">
      <alignment horizontal="center" vertical="top"/>
    </xf>
    <xf numFmtId="49" fontId="28" fillId="6" borderId="60" xfId="0" applyNumberFormat="1" applyFont="1" applyFill="1" applyBorder="1" applyAlignment="1">
      <alignment vertical="top"/>
    </xf>
    <xf numFmtId="49" fontId="28" fillId="6" borderId="61" xfId="0" applyNumberFormat="1" applyFont="1" applyFill="1" applyBorder="1" applyAlignment="1">
      <alignment vertical="top"/>
    </xf>
    <xf numFmtId="49" fontId="33" fillId="9" borderId="60" xfId="0" applyNumberFormat="1" applyFont="1" applyFill="1" applyBorder="1" applyAlignment="1">
      <alignment vertical="top"/>
    </xf>
    <xf numFmtId="49" fontId="33" fillId="9" borderId="61" xfId="0" applyNumberFormat="1" applyFont="1" applyFill="1" applyBorder="1" applyAlignment="1">
      <alignment vertical="top"/>
    </xf>
    <xf numFmtId="165" fontId="28" fillId="4" borderId="61" xfId="0" applyNumberFormat="1" applyFont="1" applyFill="1" applyBorder="1" applyAlignment="1">
      <alignment horizontal="center" vertical="top"/>
    </xf>
    <xf numFmtId="168" fontId="28" fillId="4"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0" fontId="10" fillId="8" borderId="1" xfId="0" applyFont="1" applyFill="1" applyBorder="1" applyAlignment="1">
      <alignment horizontal="left" vertical="top"/>
    </xf>
    <xf numFmtId="0" fontId="10" fillId="8" borderId="23" xfId="0" applyFont="1" applyFill="1" applyBorder="1" applyAlignment="1">
      <alignment horizontal="left" vertical="top"/>
    </xf>
    <xf numFmtId="0" fontId="10" fillId="8" borderId="1" xfId="0" applyFont="1" applyFill="1" applyBorder="1" applyAlignment="1">
      <alignment horizontal="center" vertical="top"/>
    </xf>
    <xf numFmtId="49" fontId="10" fillId="2" borderId="23"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29" fillId="0" borderId="1" xfId="0" applyFont="1" applyBorder="1" applyAlignment="1">
      <alignment horizontal="center" vertical="top"/>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0" fontId="10" fillId="8" borderId="28" xfId="0" applyFont="1" applyFill="1" applyBorder="1" applyAlignment="1">
      <alignment horizontal="left" vertical="top"/>
    </xf>
    <xf numFmtId="49" fontId="10" fillId="2" borderId="28" xfId="0" applyNumberFormat="1" applyFont="1" applyFill="1" applyBorder="1" applyAlignment="1">
      <alignment horizontal="left" vertical="top"/>
    </xf>
    <xf numFmtId="0" fontId="29" fillId="0" borderId="28" xfId="0" applyFont="1" applyBorder="1" applyAlignment="1">
      <alignment horizontal="center" vertical="top"/>
    </xf>
    <xf numFmtId="1" fontId="29" fillId="0" borderId="28" xfId="0" applyNumberFormat="1" applyFont="1" applyBorder="1" applyAlignment="1">
      <alignment horizontal="center" vertical="center" shrinkToFit="1"/>
    </xf>
    <xf numFmtId="1" fontId="28" fillId="4" borderId="0" xfId="0" applyNumberFormat="1" applyFont="1" applyFill="1" applyBorder="1" applyAlignment="1">
      <alignment horizontal="center" vertical="center" shrinkToFit="1"/>
    </xf>
    <xf numFmtId="2" fontId="8" fillId="0" borderId="28" xfId="0" applyNumberFormat="1" applyFont="1" applyBorder="1" applyAlignment="1">
      <alignment horizontal="left" vertical="center" wrapText="1" shrinkToFit="1"/>
    </xf>
    <xf numFmtId="169" fontId="29" fillId="0" borderId="28" xfId="0" applyNumberFormat="1" applyFont="1" applyBorder="1" applyAlignment="1">
      <alignment horizontal="center" vertical="center" wrapText="1" shrinkToFit="1"/>
    </xf>
    <xf numFmtId="1" fontId="28" fillId="0" borderId="60" xfId="0" applyNumberFormat="1" applyFont="1" applyFill="1" applyBorder="1" applyAlignment="1">
      <alignment horizontal="left" vertical="top" wrapText="1" shrinkToFit="1"/>
    </xf>
    <xf numFmtId="1" fontId="28" fillId="0" borderId="28" xfId="0" applyNumberFormat="1" applyFont="1" applyFill="1" applyBorder="1" applyAlignment="1">
      <alignment horizontal="left" vertical="top" wrapText="1" shrinkToFit="1"/>
    </xf>
    <xf numFmtId="1" fontId="29" fillId="0" borderId="28" xfId="0" applyNumberFormat="1" applyFont="1" applyBorder="1" applyAlignment="1">
      <alignment horizontal="left" vertical="top" wrapText="1" shrinkToFit="1"/>
    </xf>
    <xf numFmtId="1" fontId="29" fillId="0" borderId="28" xfId="0" applyNumberFormat="1" applyFont="1" applyBorder="1" applyAlignment="1">
      <alignment horizontal="left" vertical="top" shrinkToFit="1"/>
    </xf>
    <xf numFmtId="1" fontId="29" fillId="0" borderId="23" xfId="0" applyNumberFormat="1" applyFont="1" applyBorder="1" applyAlignment="1">
      <alignment horizontal="left" vertical="top" wrapText="1" shrinkToFit="1"/>
    </xf>
    <xf numFmtId="1" fontId="29" fillId="0" borderId="23" xfId="0" applyNumberFormat="1" applyFont="1" applyFill="1" applyBorder="1" applyAlignment="1">
      <alignment horizontal="left" vertical="top" wrapText="1" shrinkToFit="1"/>
    </xf>
    <xf numFmtId="1" fontId="29" fillId="0" borderId="28" xfId="0" applyNumberFormat="1" applyFont="1" applyBorder="1" applyAlignment="1">
      <alignment vertical="top"/>
    </xf>
    <xf numFmtId="1" fontId="29" fillId="0" borderId="53" xfId="0" applyNumberFormat="1" applyFont="1" applyBorder="1" applyAlignment="1">
      <alignment vertical="top"/>
    </xf>
    <xf numFmtId="1" fontId="29" fillId="0" borderId="53" xfId="0" applyNumberFormat="1" applyFont="1" applyFill="1" applyBorder="1" applyAlignment="1">
      <alignment horizontal="center" vertical="center" wrapText="1" shrinkToFit="1"/>
    </xf>
    <xf numFmtId="1" fontId="28" fillId="4" borderId="0" xfId="0" applyNumberFormat="1" applyFont="1" applyFill="1" applyBorder="1" applyAlignment="1">
      <alignment horizontal="center" vertical="top"/>
    </xf>
    <xf numFmtId="1" fontId="28" fillId="4" borderId="28" xfId="0" applyNumberFormat="1" applyFont="1" applyFill="1" applyBorder="1" applyAlignment="1">
      <alignment horizontal="center" vertical="top"/>
    </xf>
    <xf numFmtId="1" fontId="28" fillId="0" borderId="53" xfId="0" applyNumberFormat="1" applyFont="1" applyFill="1" applyBorder="1" applyAlignment="1">
      <alignment horizontal="center" vertical="center" wrapText="1" shrinkToFit="1"/>
    </xf>
    <xf numFmtId="1" fontId="29" fillId="0" borderId="53" xfId="0" applyNumberFormat="1" applyFont="1" applyBorder="1" applyAlignment="1">
      <alignment horizontal="center" vertical="center" wrapText="1" shrinkToFit="1"/>
    </xf>
    <xf numFmtId="49" fontId="28" fillId="0" borderId="28" xfId="0" applyNumberFormat="1" applyFont="1" applyFill="1" applyBorder="1" applyAlignment="1">
      <alignment horizontal="center" vertical="center" wrapText="1" shrinkToFit="1"/>
    </xf>
    <xf numFmtId="49" fontId="29" fillId="0" borderId="28" xfId="0" applyNumberFormat="1" applyFont="1" applyBorder="1" applyAlignment="1">
      <alignment horizontal="center" vertical="center" wrapText="1" shrinkToFit="1"/>
    </xf>
    <xf numFmtId="49" fontId="28" fillId="4" borderId="28" xfId="0" applyNumberFormat="1" applyFont="1" applyFill="1" applyBorder="1" applyAlignment="1">
      <alignment horizontal="center" vertical="top"/>
    </xf>
    <xf numFmtId="1" fontId="40" fillId="0" borderId="0" xfId="0" applyNumberFormat="1" applyFont="1" applyAlignment="1">
      <alignment horizontal="left" vertical="top" shrinkToFit="1"/>
    </xf>
    <xf numFmtId="1" fontId="29" fillId="0" borderId="28" xfId="0" applyNumberFormat="1" applyFont="1" applyFill="1" applyBorder="1" applyAlignment="1">
      <alignment horizontal="left" vertical="top" wrapText="1" shrinkToFit="1"/>
    </xf>
    <xf numFmtId="165" fontId="10" fillId="0" borderId="60" xfId="0" applyNumberFormat="1" applyFont="1" applyFill="1" applyBorder="1" applyAlignment="1">
      <alignment vertical="top" wrapText="1"/>
    </xf>
    <xf numFmtId="165" fontId="10" fillId="15" borderId="28" xfId="0" applyNumberFormat="1" applyFont="1" applyFill="1" applyBorder="1" applyAlignment="1">
      <alignment horizontal="center" vertical="top"/>
    </xf>
    <xf numFmtId="165" fontId="8" fillId="15"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165" fontId="10" fillId="4" borderId="28" xfId="0" applyNumberFormat="1" applyFont="1" applyFill="1" applyBorder="1" applyAlignment="1">
      <alignment horizontal="center" vertical="top"/>
    </xf>
    <xf numFmtId="164" fontId="28" fillId="4" borderId="28" xfId="0" applyNumberFormat="1" applyFont="1" applyFill="1" applyBorder="1" applyAlignment="1">
      <alignment vertical="top"/>
    </xf>
    <xf numFmtId="165" fontId="10" fillId="0" borderId="28" xfId="0" applyNumberFormat="1" applyFont="1" applyFill="1" applyBorder="1" applyAlignment="1">
      <alignment horizontal="center" vertical="top"/>
    </xf>
    <xf numFmtId="165" fontId="8" fillId="0" borderId="1" xfId="0" applyNumberFormat="1" applyFont="1" applyBorder="1" applyAlignment="1">
      <alignment horizontal="center" vertical="top"/>
    </xf>
    <xf numFmtId="165" fontId="8" fillId="0" borderId="28" xfId="0" applyNumberFormat="1" applyFont="1" applyFill="1" applyBorder="1" applyAlignment="1">
      <alignment horizontal="center" vertical="top"/>
    </xf>
    <xf numFmtId="165" fontId="10" fillId="4" borderId="28" xfId="0" applyNumberFormat="1" applyFont="1" applyFill="1" applyBorder="1" applyAlignment="1">
      <alignment horizontal="center" vertical="top" wrapText="1"/>
    </xf>
    <xf numFmtId="165" fontId="28" fillId="4" borderId="28" xfId="0" applyNumberFormat="1" applyFont="1" applyFill="1" applyBorder="1" applyAlignment="1">
      <alignment vertical="top"/>
    </xf>
    <xf numFmtId="165" fontId="10" fillId="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1" fontId="29" fillId="0" borderId="28" xfId="0" applyNumberFormat="1" applyFont="1" applyBorder="1" applyAlignment="1">
      <alignment horizontal="center" vertical="top"/>
    </xf>
    <xf numFmtId="165" fontId="10" fillId="6" borderId="28"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0" fontId="8" fillId="0" borderId="28" xfId="0" applyFont="1" applyBorder="1" applyAlignment="1">
      <alignment horizontal="center" vertical="top"/>
    </xf>
    <xf numFmtId="2" fontId="10" fillId="4" borderId="28" xfId="0" applyNumberFormat="1" applyFont="1" applyFill="1" applyBorder="1" applyAlignment="1">
      <alignment horizontal="center" vertical="top"/>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0" fontId="10" fillId="0" borderId="53" xfId="0" applyFont="1" applyFill="1" applyBorder="1" applyAlignment="1">
      <alignment vertical="top" wrapText="1"/>
    </xf>
    <xf numFmtId="4" fontId="10" fillId="0" borderId="60" xfId="0" applyNumberFormat="1" applyFont="1" applyFill="1" applyBorder="1" applyAlignment="1">
      <alignment vertical="top" wrapText="1"/>
    </xf>
    <xf numFmtId="0" fontId="10" fillId="0" borderId="28" xfId="0" applyFont="1" applyFill="1" applyBorder="1" applyAlignment="1">
      <alignment horizontal="left" vertical="top" wrapText="1" shrinkToFit="1"/>
    </xf>
    <xf numFmtId="0" fontId="10" fillId="0" borderId="28" xfId="0" applyFont="1" applyFill="1" applyBorder="1" applyAlignment="1">
      <alignment horizontal="center" vertical="top" wrapText="1"/>
    </xf>
    <xf numFmtId="0" fontId="10" fillId="0" borderId="28" xfId="0" applyFont="1" applyFill="1" applyBorder="1" applyAlignment="1">
      <alignment horizontal="left" vertical="center" wrapText="1" shrinkToFit="1"/>
    </xf>
    <xf numFmtId="4" fontId="8" fillId="0" borderId="28" xfId="0" applyNumberFormat="1" applyFont="1" applyFill="1" applyBorder="1" applyAlignment="1">
      <alignment horizontal="center" vertical="top"/>
    </xf>
    <xf numFmtId="4" fontId="8" fillId="0" borderId="28" xfId="0" applyNumberFormat="1" applyFont="1" applyBorder="1" applyAlignment="1">
      <alignment horizontal="center" vertical="top"/>
    </xf>
    <xf numFmtId="0" fontId="8" fillId="0" borderId="28" xfId="0" applyFont="1" applyBorder="1" applyAlignment="1">
      <alignment horizontal="left" vertical="top" wrapText="1" shrinkToFit="1"/>
    </xf>
    <xf numFmtId="0" fontId="8" fillId="0" borderId="28" xfId="0" applyFont="1" applyBorder="1" applyAlignment="1">
      <alignment horizontal="center" vertical="center" wrapText="1" shrinkToFit="1"/>
    </xf>
    <xf numFmtId="0" fontId="8" fillId="0" borderId="28" xfId="0" applyFont="1" applyBorder="1" applyAlignment="1">
      <alignment horizontal="left" vertical="center" wrapText="1" shrinkToFit="1"/>
    </xf>
    <xf numFmtId="4" fontId="10" fillId="4" borderId="28" xfId="0" applyNumberFormat="1" applyFont="1" applyFill="1" applyBorder="1" applyAlignment="1">
      <alignment horizontal="center" vertical="top"/>
    </xf>
    <xf numFmtId="0" fontId="45" fillId="0" borderId="60" xfId="0" applyFont="1" applyFill="1" applyBorder="1" applyAlignment="1">
      <alignment horizontal="left" vertical="top" wrapText="1" shrinkToFit="1"/>
    </xf>
    <xf numFmtId="0" fontId="46" fillId="0" borderId="28" xfId="0" applyFont="1" applyFill="1" applyBorder="1" applyAlignment="1">
      <alignment horizontal="left" vertical="top" wrapText="1" shrinkToFit="1"/>
    </xf>
    <xf numFmtId="0" fontId="46" fillId="0" borderId="28" xfId="0" applyFont="1" applyFill="1" applyBorder="1" applyAlignment="1">
      <alignment horizontal="center" vertical="top" wrapText="1"/>
    </xf>
    <xf numFmtId="0" fontId="46" fillId="0" borderId="28" xfId="0" applyFont="1" applyFill="1" applyBorder="1" applyAlignment="1">
      <alignment horizontal="left" vertical="center" wrapText="1" shrinkToFit="1"/>
    </xf>
    <xf numFmtId="49" fontId="8" fillId="0" borderId="28" xfId="0" applyNumberFormat="1" applyFont="1" applyBorder="1" applyAlignment="1">
      <alignment horizontal="left" vertical="top" shrinkToFit="1"/>
    </xf>
    <xf numFmtId="0" fontId="8" fillId="0" borderId="1" xfId="0" applyFont="1" applyBorder="1" applyAlignment="1">
      <alignment horizontal="center" vertical="top"/>
    </xf>
    <xf numFmtId="4" fontId="8" fillId="0" borderId="1" xfId="0" applyNumberFormat="1" applyFont="1" applyFill="1" applyBorder="1" applyAlignment="1">
      <alignment horizontal="center" vertical="top"/>
    </xf>
    <xf numFmtId="4" fontId="8" fillId="0" borderId="1" xfId="0" applyNumberFormat="1" applyFont="1" applyBorder="1" applyAlignment="1">
      <alignment horizontal="center" vertical="top"/>
    </xf>
    <xf numFmtId="0" fontId="8" fillId="0" borderId="28" xfId="0" applyFont="1" applyBorder="1" applyAlignment="1">
      <alignment horizontal="center" vertical="center"/>
    </xf>
    <xf numFmtId="0" fontId="8" fillId="0" borderId="28" xfId="0" applyFont="1" applyBorder="1" applyAlignment="1">
      <alignment horizontal="left" vertical="center" shrinkToFit="1"/>
    </xf>
    <xf numFmtId="4" fontId="10" fillId="10" borderId="28" xfId="0" applyNumberFormat="1" applyFont="1" applyFill="1" applyBorder="1" applyAlignment="1">
      <alignment horizontal="center" vertical="top"/>
    </xf>
    <xf numFmtId="0" fontId="8" fillId="0" borderId="28" xfId="0" applyFont="1" applyFill="1" applyBorder="1" applyAlignment="1">
      <alignment horizontal="center" vertical="top"/>
    </xf>
    <xf numFmtId="49" fontId="8" fillId="0" borderId="28" xfId="0" applyNumberFormat="1" applyFont="1" applyFill="1" applyBorder="1" applyAlignment="1">
      <alignment horizontal="left" vertical="top" shrinkToFit="1"/>
    </xf>
    <xf numFmtId="0" fontId="8" fillId="0" borderId="1" xfId="0" applyFont="1" applyFill="1" applyBorder="1" applyAlignment="1">
      <alignment horizontal="center" vertical="top"/>
    </xf>
    <xf numFmtId="0" fontId="8" fillId="0" borderId="28" xfId="0" applyFont="1" applyFill="1" applyBorder="1" applyAlignment="1">
      <alignment horizontal="left" vertical="center" shrinkToFit="1"/>
    </xf>
    <xf numFmtId="4" fontId="10" fillId="11" borderId="28" xfId="0" applyNumberFormat="1" applyFont="1" applyFill="1" applyBorder="1" applyAlignment="1">
      <alignment horizontal="center" vertical="top" wrapText="1"/>
    </xf>
    <xf numFmtId="4" fontId="10" fillId="3" borderId="28" xfId="0" applyNumberFormat="1" applyFont="1" applyFill="1" applyBorder="1" applyAlignment="1">
      <alignment horizontal="center" vertical="center" wrapText="1" shrinkToFit="1"/>
    </xf>
    <xf numFmtId="0" fontId="10" fillId="0" borderId="60" xfId="0" applyFont="1" applyFill="1" applyBorder="1" applyAlignment="1">
      <alignment vertical="top" wrapText="1"/>
    </xf>
    <xf numFmtId="0" fontId="10" fillId="0" borderId="60" xfId="0" applyFont="1" applyFill="1" applyBorder="1" applyAlignment="1">
      <alignment horizontal="left" vertical="top" wrapText="1" shrinkToFit="1"/>
    </xf>
    <xf numFmtId="2" fontId="8" fillId="0" borderId="28" xfId="0" applyNumberFormat="1" applyFont="1" applyFill="1" applyBorder="1" applyAlignment="1">
      <alignment horizontal="center" vertical="top"/>
    </xf>
    <xf numFmtId="4" fontId="10" fillId="14" borderId="28" xfId="0" applyNumberFormat="1" applyFont="1" applyFill="1" applyBorder="1" applyAlignment="1">
      <alignment horizontal="center" vertical="top"/>
    </xf>
    <xf numFmtId="0" fontId="8" fillId="0" borderId="28" xfId="0" applyFont="1" applyBorder="1" applyAlignment="1">
      <alignment horizontal="left" vertical="top" shrinkToFit="1"/>
    </xf>
    <xf numFmtId="2" fontId="10" fillId="16" borderId="28" xfId="0" applyNumberFormat="1" applyFont="1" applyFill="1" applyBorder="1" applyAlignment="1">
      <alignment horizontal="center" vertical="top"/>
    </xf>
    <xf numFmtId="164" fontId="10" fillId="4" borderId="28" xfId="0" applyNumberFormat="1" applyFont="1" applyFill="1" applyBorder="1" applyAlignment="1">
      <alignment horizontal="center" vertical="top"/>
    </xf>
    <xf numFmtId="0" fontId="8" fillId="0" borderId="28" xfId="0" applyFont="1" applyBorder="1" applyAlignment="1">
      <alignment horizontal="left" vertical="top" wrapText="1"/>
    </xf>
    <xf numFmtId="4" fontId="10" fillId="16" borderId="28" xfId="0" applyNumberFormat="1" applyFont="1" applyFill="1" applyBorder="1" applyAlignment="1">
      <alignment horizontal="center" vertical="top" wrapText="1"/>
    </xf>
    <xf numFmtId="4" fontId="10" fillId="4" borderId="28" xfId="0" applyNumberFormat="1" applyFont="1" applyFill="1" applyBorder="1" applyAlignment="1">
      <alignment horizontal="center" vertical="top" wrapText="1"/>
    </xf>
    <xf numFmtId="49" fontId="8" fillId="0" borderId="28" xfId="0" applyNumberFormat="1" applyFont="1" applyBorder="1" applyAlignment="1">
      <alignment horizontal="left" vertical="top" wrapText="1" shrinkToFit="1"/>
    </xf>
    <xf numFmtId="164" fontId="8" fillId="0" borderId="28" xfId="0" applyNumberFormat="1" applyFont="1" applyBorder="1" applyAlignment="1">
      <alignment horizontal="center" vertical="top"/>
    </xf>
    <xf numFmtId="2" fontId="8" fillId="0" borderId="28" xfId="0" applyNumberFormat="1" applyFont="1" applyBorder="1" applyAlignment="1">
      <alignment horizontal="center" vertical="top"/>
    </xf>
    <xf numFmtId="2" fontId="8" fillId="0" borderId="1" xfId="0" applyNumberFormat="1" applyFont="1" applyFill="1" applyBorder="1" applyAlignment="1">
      <alignment horizontal="center" vertical="top"/>
    </xf>
    <xf numFmtId="1" fontId="8" fillId="0" borderId="28" xfId="0" applyNumberFormat="1" applyFont="1" applyBorder="1" applyAlignment="1">
      <alignment horizontal="center" vertical="top"/>
    </xf>
    <xf numFmtId="49" fontId="10" fillId="0" borderId="28" xfId="0" applyNumberFormat="1" applyFont="1" applyFill="1" applyBorder="1" applyAlignment="1">
      <alignment horizontal="center" vertical="top"/>
    </xf>
    <xf numFmtId="49" fontId="8" fillId="7" borderId="28" xfId="0" applyNumberFormat="1" applyFont="1" applyFill="1" applyBorder="1" applyAlignment="1">
      <alignment horizontal="center" vertical="top"/>
    </xf>
    <xf numFmtId="0" fontId="8" fillId="0" borderId="61" xfId="0" applyFont="1" applyBorder="1" applyAlignment="1">
      <alignment horizontal="center" vertical="center"/>
    </xf>
    <xf numFmtId="0" fontId="8" fillId="0" borderId="28" xfId="0" applyFont="1" applyBorder="1"/>
    <xf numFmtId="164" fontId="8" fillId="0" borderId="28" xfId="0" applyNumberFormat="1" applyFont="1" applyBorder="1" applyAlignment="1">
      <alignment horizontal="center" vertical="top" wrapText="1"/>
    </xf>
    <xf numFmtId="0" fontId="8" fillId="0" borderId="28" xfId="0" applyFont="1" applyBorder="1" applyAlignment="1">
      <alignment horizontal="center" vertical="top" wrapText="1"/>
    </xf>
    <xf numFmtId="0" fontId="8" fillId="0" borderId="28" xfId="6" applyFont="1" applyBorder="1" applyAlignment="1">
      <alignment horizontal="left" vertical="top" wrapText="1" shrinkToFit="1"/>
    </xf>
    <xf numFmtId="0" fontId="8" fillId="0" borderId="28" xfId="0" applyFont="1" applyBorder="1" applyAlignment="1">
      <alignment horizontal="left" vertical="center" wrapText="1"/>
    </xf>
    <xf numFmtId="0" fontId="8" fillId="0" borderId="53" xfId="0" applyFont="1" applyFill="1" applyBorder="1" applyAlignment="1">
      <alignment horizontal="left" vertical="top" wrapText="1" shrinkToFit="1"/>
    </xf>
    <xf numFmtId="0" fontId="8" fillId="0" borderId="28" xfId="0" applyFont="1" applyFill="1" applyBorder="1" applyAlignment="1">
      <alignment horizontal="center" vertical="top" wrapText="1"/>
    </xf>
    <xf numFmtId="0" fontId="47" fillId="0" borderId="0" xfId="0" applyFont="1" applyAlignment="1">
      <alignment vertical="top"/>
    </xf>
    <xf numFmtId="0" fontId="47" fillId="0" borderId="0" xfId="0" applyFont="1" applyBorder="1" applyAlignment="1">
      <alignment vertical="top"/>
    </xf>
    <xf numFmtId="167" fontId="8" fillId="0" borderId="28" xfId="0" applyNumberFormat="1" applyFont="1" applyBorder="1" applyAlignment="1">
      <alignment horizontal="center" vertical="top"/>
    </xf>
    <xf numFmtId="0" fontId="8" fillId="0" borderId="23" xfId="0" applyFont="1" applyBorder="1" applyAlignment="1">
      <alignment vertical="top"/>
    </xf>
    <xf numFmtId="167" fontId="10" fillId="0" borderId="60" xfId="0" applyNumberFormat="1" applyFont="1" applyFill="1" applyBorder="1" applyAlignment="1">
      <alignment vertical="top" wrapText="1"/>
    </xf>
    <xf numFmtId="0" fontId="29" fillId="0" borderId="23" xfId="0" applyFont="1" applyFill="1" applyBorder="1" applyAlignment="1">
      <alignment horizontal="left" vertical="top" wrapText="1"/>
    </xf>
    <xf numFmtId="0" fontId="8" fillId="0" borderId="0" xfId="0" applyFont="1" applyAlignment="1">
      <alignment vertical="top" wrapText="1"/>
    </xf>
    <xf numFmtId="0" fontId="8" fillId="0" borderId="0" xfId="0" applyFont="1" applyAlignment="1">
      <alignment horizontal="left" vertical="top" wrapText="1" shrinkToFit="1"/>
    </xf>
    <xf numFmtId="0" fontId="8" fillId="0" borderId="1" xfId="0" applyFont="1" applyBorder="1" applyAlignment="1">
      <alignment vertical="top" wrapText="1"/>
    </xf>
    <xf numFmtId="167" fontId="8" fillId="0" borderId="1" xfId="0" applyNumberFormat="1" applyFont="1" applyBorder="1" applyAlignment="1">
      <alignment horizontal="center" vertical="top"/>
    </xf>
    <xf numFmtId="167" fontId="10" fillId="4" borderId="28" xfId="0" applyNumberFormat="1" applyFont="1" applyFill="1" applyBorder="1" applyAlignment="1">
      <alignment horizontal="center" vertical="top"/>
    </xf>
    <xf numFmtId="0" fontId="8" fillId="0" borderId="0" xfId="0" applyFont="1" applyBorder="1" applyAlignment="1">
      <alignment horizontal="left" vertical="top" shrinkToFit="1"/>
    </xf>
    <xf numFmtId="2" fontId="29" fillId="0" borderId="28" xfId="0" applyNumberFormat="1" applyFont="1" applyFill="1" applyBorder="1" applyAlignment="1">
      <alignment horizontal="center" vertical="top" wrapText="1"/>
    </xf>
    <xf numFmtId="165" fontId="10"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165" fontId="8" fillId="15" borderId="23" xfId="0" applyNumberFormat="1" applyFont="1" applyFill="1" applyBorder="1" applyAlignment="1">
      <alignment horizontal="center" vertical="top"/>
    </xf>
    <xf numFmtId="165" fontId="10" fillId="15" borderId="23" xfId="0" applyNumberFormat="1" applyFont="1" applyFill="1" applyBorder="1" applyAlignment="1">
      <alignment horizontal="center" vertical="top"/>
    </xf>
    <xf numFmtId="49" fontId="8" fillId="0" borderId="23" xfId="0" applyNumberFormat="1" applyFont="1" applyBorder="1" applyAlignment="1">
      <alignment horizontal="left" vertical="top" wrapText="1" shrinkToFit="1"/>
    </xf>
    <xf numFmtId="0" fontId="8" fillId="0" borderId="23" xfId="0" applyFont="1" applyBorder="1" applyAlignment="1">
      <alignment horizontal="left" vertical="top" wrapText="1" shrinkToFit="1"/>
    </xf>
    <xf numFmtId="0" fontId="8" fillId="0" borderId="23" xfId="0" applyFont="1" applyBorder="1" applyAlignment="1">
      <alignment horizontal="center" vertical="top"/>
    </xf>
    <xf numFmtId="0" fontId="8" fillId="15" borderId="28" xfId="0" applyFont="1" applyFill="1" applyBorder="1" applyAlignment="1">
      <alignment horizontal="center" vertical="top"/>
    </xf>
    <xf numFmtId="165" fontId="8" fillId="15" borderId="1" xfId="0" applyNumberFormat="1" applyFont="1" applyFill="1" applyBorder="1" applyAlignment="1">
      <alignment horizontal="center" vertical="top"/>
    </xf>
    <xf numFmtId="165" fontId="10" fillId="4" borderId="1" xfId="0" applyNumberFormat="1" applyFont="1" applyFill="1" applyBorder="1" applyAlignment="1">
      <alignment horizontal="center" vertical="top"/>
    </xf>
    <xf numFmtId="165" fontId="10" fillId="0" borderId="53" xfId="0" applyNumberFormat="1" applyFont="1" applyFill="1" applyBorder="1" applyAlignment="1">
      <alignment vertical="top" wrapText="1"/>
    </xf>
    <xf numFmtId="0" fontId="8" fillId="0" borderId="60" xfId="0" applyFont="1" applyFill="1" applyBorder="1" applyAlignment="1">
      <alignment horizontal="center" vertical="top" wrapText="1"/>
    </xf>
    <xf numFmtId="0" fontId="8" fillId="0" borderId="61" xfId="0" applyFont="1" applyFill="1" applyBorder="1" applyAlignment="1">
      <alignment horizontal="center" vertical="top" wrapText="1"/>
    </xf>
    <xf numFmtId="2" fontId="8" fillId="0" borderId="28" xfId="0" applyNumberFormat="1" applyFont="1" applyFill="1" applyBorder="1" applyAlignment="1">
      <alignment horizontal="center" vertical="top" wrapText="1"/>
    </xf>
    <xf numFmtId="0" fontId="8" fillId="0" borderId="62" xfId="0" applyFont="1" applyFill="1" applyBorder="1" applyAlignment="1">
      <alignment horizontal="left" vertical="top" wrapText="1" shrinkToFit="1"/>
    </xf>
    <xf numFmtId="164" fontId="8" fillId="0" borderId="23" xfId="0" applyNumberFormat="1" applyFont="1" applyBorder="1" applyAlignment="1">
      <alignment horizontal="center" vertical="top"/>
    </xf>
    <xf numFmtId="1" fontId="8" fillId="15" borderId="28" xfId="0" applyNumberFormat="1" applyFont="1" applyFill="1" applyBorder="1" applyAlignment="1">
      <alignment horizontal="center" vertical="top"/>
    </xf>
    <xf numFmtId="164" fontId="8" fillId="4" borderId="60" xfId="0" applyNumberFormat="1" applyFont="1" applyFill="1" applyBorder="1" applyAlignment="1">
      <alignment vertical="top"/>
    </xf>
    <xf numFmtId="2" fontId="8" fillId="4" borderId="60" xfId="0" applyNumberFormat="1" applyFont="1" applyFill="1" applyBorder="1" applyAlignment="1">
      <alignment vertical="top"/>
    </xf>
    <xf numFmtId="164" fontId="8" fillId="4" borderId="61" xfId="0" applyNumberFormat="1" applyFont="1" applyFill="1" applyBorder="1" applyAlignment="1">
      <alignment vertical="top"/>
    </xf>
    <xf numFmtId="164" fontId="10" fillId="4" borderId="60" xfId="0" applyNumberFormat="1" applyFont="1" applyFill="1" applyBorder="1" applyAlignment="1">
      <alignment horizontal="center" vertical="top"/>
    </xf>
    <xf numFmtId="2" fontId="28" fillId="2" borderId="60" xfId="0" applyNumberFormat="1" applyFont="1" applyFill="1" applyBorder="1" applyAlignment="1">
      <alignment vertical="top"/>
    </xf>
    <xf numFmtId="1" fontId="8" fillId="0" borderId="28" xfId="0" applyNumberFormat="1" applyFont="1" applyFill="1" applyBorder="1" applyAlignment="1">
      <alignment horizontal="center" vertical="top" wrapText="1"/>
    </xf>
    <xf numFmtId="0" fontId="30" fillId="0" borderId="28" xfId="0" applyFont="1" applyFill="1" applyBorder="1" applyAlignment="1">
      <alignment horizontal="center" vertical="top" wrapText="1"/>
    </xf>
    <xf numFmtId="0" fontId="8" fillId="0" borderId="60" xfId="0" applyFont="1" applyBorder="1" applyAlignment="1">
      <alignment horizontal="left" vertical="top" wrapText="1" shrinkToFit="1"/>
    </xf>
    <xf numFmtId="0" fontId="8" fillId="0" borderId="23" xfId="0" applyFont="1" applyFill="1" applyBorder="1" applyAlignment="1">
      <alignment horizontal="left" vertical="top" wrapText="1" shrinkToFit="1"/>
    </xf>
    <xf numFmtId="165" fontId="10" fillId="4" borderId="60" xfId="0" applyNumberFormat="1" applyFont="1" applyFill="1" applyBorder="1" applyAlignment="1">
      <alignment horizontal="center" vertical="top"/>
    </xf>
    <xf numFmtId="49" fontId="10" fillId="2" borderId="60" xfId="0" applyNumberFormat="1" applyFont="1" applyFill="1" applyBorder="1" applyAlignment="1">
      <alignment vertical="top"/>
    </xf>
    <xf numFmtId="49" fontId="10" fillId="3" borderId="60" xfId="0" applyNumberFormat="1" applyFont="1" applyFill="1" applyBorder="1" applyAlignment="1">
      <alignment vertical="top"/>
    </xf>
    <xf numFmtId="2" fontId="28" fillId="3" borderId="60" xfId="0" applyNumberFormat="1" applyFont="1" applyFill="1" applyBorder="1" applyAlignment="1">
      <alignment vertical="top"/>
    </xf>
    <xf numFmtId="2" fontId="28" fillId="4" borderId="60" xfId="0" applyNumberFormat="1" applyFont="1" applyFill="1" applyBorder="1" applyAlignment="1">
      <alignment vertical="top"/>
    </xf>
    <xf numFmtId="165" fontId="8" fillId="0" borderId="23" xfId="0" applyNumberFormat="1" applyFont="1" applyFill="1" applyBorder="1" applyAlignment="1">
      <alignment horizontal="center" vertical="top"/>
    </xf>
    <xf numFmtId="2" fontId="28" fillId="6" borderId="60" xfId="0" applyNumberFormat="1" applyFont="1" applyFill="1" applyBorder="1" applyAlignment="1">
      <alignment vertical="top"/>
    </xf>
    <xf numFmtId="49" fontId="28" fillId="3" borderId="28" xfId="0" applyNumberFormat="1" applyFont="1" applyFill="1" applyBorder="1" applyAlignment="1">
      <alignment horizontal="center" vertical="top"/>
    </xf>
    <xf numFmtId="49" fontId="28" fillId="2" borderId="28" xfId="0" applyNumberFormat="1" applyFont="1" applyFill="1" applyBorder="1" applyAlignment="1">
      <alignment horizontal="center" vertical="top"/>
    </xf>
    <xf numFmtId="164" fontId="28" fillId="4" borderId="28" xfId="0" applyNumberFormat="1" applyFont="1" applyFill="1" applyBorder="1" applyAlignment="1">
      <alignment horizontal="center" vertical="top"/>
    </xf>
    <xf numFmtId="49" fontId="28" fillId="9" borderId="28" xfId="0" applyNumberFormat="1" applyFont="1" applyFill="1" applyBorder="1" applyAlignment="1">
      <alignment horizontal="center" vertical="top"/>
    </xf>
    <xf numFmtId="0" fontId="29" fillId="0" borderId="1" xfId="0" applyFont="1" applyBorder="1" applyAlignment="1">
      <alignment horizontal="center" vertical="top"/>
    </xf>
    <xf numFmtId="0" fontId="29" fillId="0" borderId="28" xfId="0" applyFont="1" applyBorder="1" applyAlignment="1">
      <alignment horizontal="center" vertical="top"/>
    </xf>
    <xf numFmtId="0" fontId="29" fillId="0" borderId="28" xfId="0" applyFont="1" applyBorder="1" applyAlignment="1">
      <alignment vertical="top" wrapText="1"/>
    </xf>
    <xf numFmtId="0" fontId="8" fillId="0" borderId="28" xfId="0" applyFont="1" applyBorder="1" applyAlignment="1">
      <alignment horizontal="center" vertical="center" wrapText="1"/>
    </xf>
    <xf numFmtId="168" fontId="10" fillId="0" borderId="60" xfId="0" applyNumberFormat="1" applyFont="1" applyFill="1" applyBorder="1" applyAlignment="1">
      <alignment vertical="top" wrapText="1"/>
    </xf>
    <xf numFmtId="168" fontId="8" fillId="0" borderId="28" xfId="0" applyNumberFormat="1" applyFont="1" applyFill="1" applyBorder="1" applyAlignment="1">
      <alignment vertical="top" wrapText="1"/>
    </xf>
    <xf numFmtId="168" fontId="10" fillId="0" borderId="28" xfId="0" applyNumberFormat="1" applyFont="1" applyFill="1" applyBorder="1" applyAlignment="1">
      <alignment horizontal="center" vertical="top"/>
    </xf>
    <xf numFmtId="168" fontId="8" fillId="0" borderId="28" xfId="0" applyNumberFormat="1" applyFont="1" applyBorder="1" applyAlignment="1">
      <alignment horizontal="center" vertical="top"/>
    </xf>
    <xf numFmtId="168" fontId="10" fillId="4" borderId="28" xfId="0" applyNumberFormat="1" applyFont="1" applyFill="1" applyBorder="1" applyAlignment="1">
      <alignment horizontal="center" vertical="top"/>
    </xf>
    <xf numFmtId="168" fontId="10" fillId="0" borderId="28" xfId="0" applyNumberFormat="1" applyFont="1" applyFill="1" applyBorder="1" applyAlignment="1">
      <alignment vertical="top" wrapText="1"/>
    </xf>
    <xf numFmtId="168" fontId="10" fillId="2" borderId="28" xfId="0" applyNumberFormat="1" applyFont="1" applyFill="1" applyBorder="1" applyAlignment="1">
      <alignment horizontal="center" vertical="top"/>
    </xf>
    <xf numFmtId="168" fontId="10" fillId="4" borderId="28" xfId="0" applyNumberFormat="1" applyFont="1" applyFill="1" applyBorder="1" applyAlignment="1">
      <alignment horizontal="center" vertical="top" wrapText="1"/>
    </xf>
    <xf numFmtId="168" fontId="8" fillId="7" borderId="28" xfId="0" applyNumberFormat="1" applyFont="1" applyFill="1" applyBorder="1" applyAlignment="1">
      <alignment vertical="top"/>
    </xf>
    <xf numFmtId="0" fontId="10" fillId="0" borderId="62" xfId="0" applyFont="1" applyFill="1" applyBorder="1" applyAlignment="1">
      <alignment vertical="top" wrapText="1"/>
    </xf>
    <xf numFmtId="4" fontId="10" fillId="0" borderId="62" xfId="0" applyNumberFormat="1" applyFont="1" applyFill="1" applyBorder="1" applyAlignment="1">
      <alignment vertical="top" wrapText="1"/>
    </xf>
    <xf numFmtId="165" fontId="10" fillId="0" borderId="62" xfId="0" applyNumberFormat="1" applyFont="1" applyFill="1" applyBorder="1" applyAlignment="1">
      <alignment vertical="top" wrapText="1"/>
    </xf>
    <xf numFmtId="0" fontId="10" fillId="0" borderId="23" xfId="0" applyFont="1" applyFill="1" applyBorder="1" applyAlignment="1">
      <alignment horizontal="center" vertical="top" wrapText="1"/>
    </xf>
    <xf numFmtId="4" fontId="8" fillId="0" borderId="28" xfId="0" applyNumberFormat="1" applyFont="1" applyBorder="1" applyAlignment="1">
      <alignment horizontal="center" vertical="center" shrinkToFit="1"/>
    </xf>
    <xf numFmtId="4" fontId="8" fillId="0" borderId="28" xfId="0" applyNumberFormat="1" applyFont="1" applyBorder="1" applyAlignment="1">
      <alignment horizontal="center" vertical="center" wrapText="1" shrinkToFit="1"/>
    </xf>
    <xf numFmtId="1" fontId="8" fillId="0" borderId="28" xfId="0" applyNumberFormat="1" applyFont="1" applyFill="1" applyBorder="1" applyAlignment="1">
      <alignment horizontal="center" vertical="top"/>
    </xf>
    <xf numFmtId="0" fontId="29" fillId="0" borderId="28" xfId="0" applyFont="1" applyFill="1" applyBorder="1" applyAlignment="1">
      <alignment vertical="center" wrapText="1" shrinkToFit="1"/>
    </xf>
    <xf numFmtId="164" fontId="10" fillId="4" borderId="60" xfId="0" applyNumberFormat="1" applyFont="1" applyFill="1" applyBorder="1" applyAlignment="1">
      <alignment vertical="top"/>
    </xf>
    <xf numFmtId="167" fontId="10" fillId="4" borderId="28" xfId="0" applyNumberFormat="1" applyFont="1" applyFill="1" applyBorder="1" applyAlignment="1">
      <alignment horizontal="center" vertical="top" wrapText="1"/>
    </xf>
    <xf numFmtId="0" fontId="8" fillId="0" borderId="28" xfId="0" applyFont="1" applyFill="1" applyBorder="1" applyAlignment="1">
      <alignment horizontal="center" vertical="center" wrapText="1" shrinkToFit="1"/>
    </xf>
    <xf numFmtId="167" fontId="10" fillId="2" borderId="28" xfId="0" applyNumberFormat="1" applyFont="1" applyFill="1" applyBorder="1" applyAlignment="1">
      <alignment horizontal="center" vertical="top"/>
    </xf>
    <xf numFmtId="165" fontId="10" fillId="4" borderId="0" xfId="0" applyNumberFormat="1" applyFont="1" applyFill="1" applyBorder="1" applyAlignment="1">
      <alignment horizontal="center" vertical="top"/>
    </xf>
    <xf numFmtId="0" fontId="8" fillId="0" borderId="61" xfId="0" applyFont="1" applyFill="1" applyBorder="1" applyAlignment="1">
      <alignment horizontal="center" vertical="center" wrapText="1" shrinkToFit="1"/>
    </xf>
    <xf numFmtId="4" fontId="29" fillId="0" borderId="28" xfId="0" applyNumberFormat="1" applyFont="1" applyFill="1" applyBorder="1" applyAlignment="1">
      <alignment horizontal="center" vertical="top"/>
    </xf>
    <xf numFmtId="167" fontId="10" fillId="2" borderId="1" xfId="0" applyNumberFormat="1" applyFont="1" applyFill="1" applyBorder="1" applyAlignment="1">
      <alignment horizontal="center" vertical="top"/>
    </xf>
    <xf numFmtId="4" fontId="10" fillId="2" borderId="1" xfId="0" applyNumberFormat="1" applyFont="1" applyFill="1" applyBorder="1" applyAlignment="1">
      <alignment horizontal="center" vertical="top"/>
    </xf>
    <xf numFmtId="0" fontId="8" fillId="0" borderId="1" xfId="0" applyFont="1" applyFill="1" applyBorder="1" applyAlignment="1">
      <alignment horizontal="center" vertical="center" wrapText="1" shrinkToFit="1"/>
    </xf>
    <xf numFmtId="0" fontId="29" fillId="0" borderId="1" xfId="0" applyFont="1" applyBorder="1" applyAlignment="1">
      <alignment horizontal="left" vertical="center" wrapText="1" shrinkToFit="1"/>
    </xf>
    <xf numFmtId="165" fontId="10" fillId="2" borderId="1" xfId="0" applyNumberFormat="1" applyFont="1" applyFill="1" applyBorder="1" applyAlignment="1">
      <alignment horizontal="center" vertical="top"/>
    </xf>
    <xf numFmtId="2" fontId="10" fillId="3" borderId="1" xfId="0" applyNumberFormat="1" applyFont="1" applyFill="1" applyBorder="1" applyAlignment="1">
      <alignment horizontal="center" vertical="center" wrapText="1" shrinkToFit="1"/>
    </xf>
    <xf numFmtId="4" fontId="10" fillId="2" borderId="53" xfId="0" applyNumberFormat="1" applyFont="1" applyFill="1" applyBorder="1" applyAlignment="1">
      <alignment horizontal="center" vertical="top"/>
    </xf>
    <xf numFmtId="165" fontId="10" fillId="3" borderId="1" xfId="0" applyNumberFormat="1" applyFont="1" applyFill="1" applyBorder="1" applyAlignment="1">
      <alignment horizontal="center" vertical="center" wrapText="1" shrinkToFit="1"/>
    </xf>
    <xf numFmtId="4" fontId="10" fillId="15" borderId="28" xfId="0" applyNumberFormat="1" applyFont="1" applyFill="1" applyBorder="1" applyAlignment="1">
      <alignment horizontal="center" vertical="top"/>
    </xf>
    <xf numFmtId="167" fontId="8" fillId="0" borderId="28" xfId="0" applyNumberFormat="1" applyFont="1" applyFill="1" applyBorder="1" applyAlignment="1">
      <alignment horizontal="center" vertical="top"/>
    </xf>
    <xf numFmtId="4" fontId="29" fillId="0" borderId="28" xfId="0" applyNumberFormat="1" applyFont="1" applyFill="1" applyBorder="1" applyAlignment="1">
      <alignment horizontal="center" vertical="center" wrapText="1" shrinkToFit="1"/>
    </xf>
    <xf numFmtId="0" fontId="29" fillId="0" borderId="1" xfId="0" applyFont="1" applyFill="1" applyBorder="1" applyAlignment="1">
      <alignment horizontal="left" vertical="center" wrapText="1" shrinkToFit="1"/>
    </xf>
    <xf numFmtId="0" fontId="29" fillId="0" borderId="23" xfId="0" applyFont="1" applyFill="1" applyBorder="1" applyAlignment="1">
      <alignment horizontal="left" vertical="center" wrapText="1" shrinkToFit="1"/>
    </xf>
    <xf numFmtId="0" fontId="8" fillId="0" borderId="1" xfId="0" applyFont="1" applyBorder="1" applyAlignment="1">
      <alignment horizontal="center" vertical="center" wrapText="1" shrinkToFit="1"/>
    </xf>
    <xf numFmtId="167" fontId="29"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center" shrinkToFit="1"/>
    </xf>
    <xf numFmtId="4" fontId="8" fillId="0" borderId="28" xfId="0" applyNumberFormat="1" applyFont="1" applyFill="1" applyBorder="1" applyAlignment="1">
      <alignment horizontal="center" vertical="center" wrapText="1" shrinkToFit="1"/>
    </xf>
    <xf numFmtId="167" fontId="10" fillId="0" borderId="28" xfId="0" applyNumberFormat="1" applyFont="1" applyFill="1" applyBorder="1" applyAlignment="1">
      <alignment horizontal="center" vertical="top"/>
    </xf>
    <xf numFmtId="4" fontId="29" fillId="0" borderId="1" xfId="0" applyNumberFormat="1" applyFont="1" applyFill="1" applyBorder="1" applyAlignment="1">
      <alignment horizontal="center" vertical="top"/>
    </xf>
    <xf numFmtId="165" fontId="8" fillId="0" borderId="1"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0" fontId="48" fillId="0" borderId="28" xfId="0" applyFont="1" applyFill="1" applyBorder="1" applyAlignment="1">
      <alignment horizontal="left" vertical="top" wrapText="1"/>
    </xf>
    <xf numFmtId="0" fontId="8" fillId="0" borderId="28" xfId="0" applyNumberFormat="1" applyFont="1" applyBorder="1" applyAlignment="1">
      <alignment horizontal="left" vertical="top" wrapText="1" shrinkToFit="1"/>
    </xf>
    <xf numFmtId="0" fontId="8" fillId="0" borderId="61" xfId="0" applyFont="1" applyBorder="1" applyAlignment="1">
      <alignment horizontal="center" vertical="top"/>
    </xf>
    <xf numFmtId="0" fontId="8" fillId="0" borderId="61" xfId="0" applyFont="1" applyFill="1" applyBorder="1" applyAlignment="1">
      <alignment horizontal="center" vertical="top"/>
    </xf>
    <xf numFmtId="0" fontId="8" fillId="0" borderId="73" xfId="0" applyFont="1" applyBorder="1" applyAlignment="1">
      <alignment horizontal="center" vertical="top"/>
    </xf>
    <xf numFmtId="165" fontId="10" fillId="4" borderId="53" xfId="0" applyNumberFormat="1" applyFont="1" applyFill="1" applyBorder="1" applyAlignment="1">
      <alignment horizontal="center" vertical="top"/>
    </xf>
    <xf numFmtId="165" fontId="10" fillId="2" borderId="53" xfId="0" applyNumberFormat="1" applyFont="1" applyFill="1" applyBorder="1" applyAlignment="1">
      <alignment horizontal="center" vertical="top"/>
    </xf>
    <xf numFmtId="164" fontId="10" fillId="4" borderId="0" xfId="0" applyNumberFormat="1" applyFont="1" applyFill="1" applyBorder="1" applyAlignment="1">
      <alignment horizontal="center" vertical="top"/>
    </xf>
    <xf numFmtId="165" fontId="8" fillId="0" borderId="28" xfId="0" applyNumberFormat="1" applyFont="1" applyFill="1" applyBorder="1" applyAlignment="1">
      <alignment horizontal="center" vertical="center" shrinkToFit="1"/>
    </xf>
    <xf numFmtId="2" fontId="10" fillId="6" borderId="28" xfId="0" applyNumberFormat="1" applyFont="1" applyFill="1" applyBorder="1" applyAlignment="1">
      <alignment horizontal="center" vertical="top"/>
    </xf>
    <xf numFmtId="0" fontId="8" fillId="0" borderId="28" xfId="0" applyNumberFormat="1" applyFont="1" applyBorder="1" applyAlignment="1">
      <alignment horizontal="center" vertical="top"/>
    </xf>
    <xf numFmtId="0" fontId="8" fillId="0" borderId="28" xfId="0" applyFont="1" applyBorder="1" applyAlignment="1">
      <alignment horizontal="center" vertical="top" wrapText="1" shrinkToFit="1"/>
    </xf>
    <xf numFmtId="0" fontId="45" fillId="0" borderId="28" xfId="0" applyFont="1" applyBorder="1" applyAlignment="1">
      <alignment horizontal="center" vertical="justify" wrapText="1" shrinkToFit="1"/>
    </xf>
    <xf numFmtId="0" fontId="8" fillId="0" borderId="28" xfId="0" applyFont="1" applyBorder="1" applyAlignment="1">
      <alignment horizontal="center" vertical="justify" wrapText="1" shrinkToFit="1"/>
    </xf>
    <xf numFmtId="0" fontId="12" fillId="0" borderId="55" xfId="0" applyFont="1" applyBorder="1"/>
    <xf numFmtId="49" fontId="8" fillId="0" borderId="1" xfId="0" applyNumberFormat="1" applyFont="1" applyBorder="1" applyAlignment="1">
      <alignment horizontal="left" vertical="top" shrinkToFit="1"/>
    </xf>
    <xf numFmtId="0" fontId="8" fillId="0" borderId="1" xfId="0" applyFont="1" applyBorder="1" applyAlignment="1">
      <alignment horizontal="left" vertical="top" wrapText="1" shrinkToFit="1"/>
    </xf>
    <xf numFmtId="0" fontId="8" fillId="0" borderId="1" xfId="0" applyFont="1" applyBorder="1" applyAlignment="1">
      <alignment horizontal="left" vertical="center" shrinkToFit="1"/>
    </xf>
    <xf numFmtId="165" fontId="10" fillId="4" borderId="53" xfId="0" applyNumberFormat="1" applyFont="1" applyFill="1" applyBorder="1" applyAlignment="1">
      <alignment horizontal="center" vertical="top" wrapText="1"/>
    </xf>
    <xf numFmtId="0" fontId="10" fillId="0" borderId="62" xfId="0" applyFont="1" applyFill="1" applyBorder="1" applyAlignment="1">
      <alignment horizontal="left" vertical="top" wrapText="1" shrinkToFit="1"/>
    </xf>
    <xf numFmtId="0" fontId="10" fillId="0" borderId="23" xfId="0" applyFont="1" applyFill="1" applyBorder="1" applyAlignment="1">
      <alignment horizontal="left" vertical="top" wrapText="1" shrinkToFit="1"/>
    </xf>
    <xf numFmtId="0" fontId="10" fillId="0" borderId="23" xfId="0" applyFont="1" applyFill="1" applyBorder="1" applyAlignment="1">
      <alignment horizontal="left" vertical="center" wrapText="1" shrinkToFit="1"/>
    </xf>
    <xf numFmtId="0" fontId="8" fillId="0" borderId="1" xfId="0" applyFont="1" applyBorder="1" applyAlignment="1">
      <alignment horizontal="left" vertical="top" shrinkToFit="1"/>
    </xf>
    <xf numFmtId="164" fontId="8" fillId="0" borderId="1" xfId="0" applyNumberFormat="1" applyFont="1" applyBorder="1" applyAlignment="1">
      <alignment horizontal="center" vertical="top"/>
    </xf>
    <xf numFmtId="0" fontId="8" fillId="0" borderId="1" xfId="0" applyNumberFormat="1" applyFont="1" applyBorder="1" applyAlignment="1">
      <alignment horizontal="center" vertical="top"/>
    </xf>
    <xf numFmtId="165" fontId="10" fillId="4" borderId="61" xfId="0" applyNumberFormat="1" applyFont="1" applyFill="1" applyBorder="1" applyAlignment="1">
      <alignment horizontal="center" vertical="top" wrapText="1"/>
    </xf>
    <xf numFmtId="165" fontId="10" fillId="4" borderId="60" xfId="0" applyNumberFormat="1" applyFont="1" applyFill="1" applyBorder="1" applyAlignment="1">
      <alignment horizontal="center" vertical="top" wrapText="1"/>
    </xf>
    <xf numFmtId="0" fontId="8" fillId="0" borderId="1" xfId="0" applyFont="1" applyBorder="1" applyAlignment="1">
      <alignment horizontal="left" vertical="center" wrapText="1" shrinkToFit="1"/>
    </xf>
    <xf numFmtId="0" fontId="29" fillId="0" borderId="28" xfId="0" applyFont="1" applyBorder="1" applyAlignment="1">
      <alignment horizontal="center" vertical="center" textRotation="90" wrapText="1" shrinkToFit="1"/>
    </xf>
    <xf numFmtId="4" fontId="10" fillId="6" borderId="28" xfId="0" applyNumberFormat="1" applyFont="1" applyFill="1" applyBorder="1" applyAlignment="1">
      <alignment horizontal="center" vertical="center"/>
    </xf>
    <xf numFmtId="1" fontId="10" fillId="0" borderId="28" xfId="0" applyNumberFormat="1" applyFont="1" applyFill="1" applyBorder="1" applyAlignment="1">
      <alignment horizontal="center" vertical="top" wrapText="1"/>
    </xf>
    <xf numFmtId="0" fontId="29" fillId="0" borderId="28" xfId="0" applyFont="1" applyBorder="1" applyAlignment="1">
      <alignment horizontal="left" vertical="top" wrapText="1"/>
    </xf>
    <xf numFmtId="1" fontId="10" fillId="4" borderId="28" xfId="0" applyNumberFormat="1" applyFont="1" applyFill="1" applyBorder="1" applyAlignment="1">
      <alignment horizontal="center" vertical="top"/>
    </xf>
    <xf numFmtId="0" fontId="29" fillId="0" borderId="28" xfId="0" applyFont="1" applyBorder="1" applyAlignment="1">
      <alignment horizontal="left" vertical="top"/>
    </xf>
    <xf numFmtId="0" fontId="30" fillId="0" borderId="28" xfId="0" applyFont="1" applyBorder="1" applyAlignment="1">
      <alignment horizontal="left" vertical="center" wrapText="1" shrinkToFit="1"/>
    </xf>
    <xf numFmtId="2" fontId="10" fillId="4" borderId="61" xfId="0" applyNumberFormat="1" applyFont="1" applyFill="1" applyBorder="1" applyAlignment="1">
      <alignment horizontal="center" vertical="top" wrapText="1"/>
    </xf>
    <xf numFmtId="1" fontId="8" fillId="0" borderId="28" xfId="0" applyNumberFormat="1" applyFont="1" applyBorder="1" applyAlignment="1">
      <alignment horizontal="center" vertical="top" wrapText="1" shrinkToFit="1"/>
    </xf>
    <xf numFmtId="0" fontId="49" fillId="0" borderId="28" xfId="0" applyFont="1" applyBorder="1" applyAlignment="1">
      <alignment horizontal="left" vertical="center" wrapText="1" shrinkToFit="1"/>
    </xf>
    <xf numFmtId="164" fontId="28" fillId="4" borderId="28" xfId="0" applyNumberFormat="1" applyFont="1" applyFill="1" applyBorder="1" applyAlignment="1">
      <alignment horizontal="left" vertical="top"/>
    </xf>
    <xf numFmtId="0" fontId="28" fillId="0" borderId="28" xfId="0" applyFont="1" applyFill="1" applyBorder="1" applyAlignment="1">
      <alignment horizontal="left" vertical="top" wrapText="1"/>
    </xf>
    <xf numFmtId="164" fontId="29" fillId="0" borderId="28" xfId="0" applyNumberFormat="1" applyFont="1" applyBorder="1" applyAlignment="1">
      <alignment horizontal="center" vertical="top" wrapText="1"/>
    </xf>
    <xf numFmtId="2" fontId="29" fillId="0" borderId="28" xfId="0" applyNumberFormat="1" applyFont="1" applyBorder="1" applyAlignment="1">
      <alignment horizontal="left" vertical="center" wrapText="1" shrinkToFit="1"/>
    </xf>
    <xf numFmtId="4" fontId="10" fillId="0" borderId="28" xfId="0" applyNumberFormat="1" applyFont="1" applyFill="1" applyBorder="1" applyAlignment="1">
      <alignment horizontal="center" vertical="center" shrinkToFit="1"/>
    </xf>
    <xf numFmtId="4" fontId="8" fillId="0" borderId="53" xfId="0" applyNumberFormat="1" applyFont="1" applyFill="1" applyBorder="1" applyAlignment="1">
      <alignment horizontal="center" vertical="center" shrinkToFit="1"/>
    </xf>
    <xf numFmtId="4" fontId="8" fillId="0" borderId="61" xfId="0" applyNumberFormat="1" applyFont="1" applyFill="1" applyBorder="1" applyAlignment="1">
      <alignment horizontal="center" vertical="center" shrinkToFit="1"/>
    </xf>
    <xf numFmtId="0" fontId="8" fillId="0" borderId="53" xfId="0" applyFont="1" applyFill="1" applyBorder="1" applyAlignment="1">
      <alignment horizontal="center" vertical="center" shrinkToFit="1"/>
    </xf>
    <xf numFmtId="0" fontId="8" fillId="0" borderId="61" xfId="0" applyFont="1" applyFill="1" applyBorder="1" applyAlignment="1">
      <alignment horizontal="center" vertical="center" shrinkToFit="1"/>
    </xf>
    <xf numFmtId="0" fontId="8" fillId="0" borderId="28" xfId="0" applyFont="1" applyFill="1" applyBorder="1" applyAlignment="1">
      <alignment horizontal="center" vertical="center" shrinkToFit="1"/>
    </xf>
    <xf numFmtId="0" fontId="8" fillId="0" borderId="56" xfId="0" applyFont="1" applyFill="1" applyBorder="1" applyAlignment="1">
      <alignment horizontal="center" vertical="center" shrinkToFit="1"/>
    </xf>
    <xf numFmtId="0" fontId="8" fillId="0" borderId="73" xfId="0" applyFont="1" applyFill="1" applyBorder="1" applyAlignment="1">
      <alignment horizontal="center" vertical="center" shrinkToFit="1"/>
    </xf>
    <xf numFmtId="0" fontId="8" fillId="0" borderId="1" xfId="0" applyFont="1" applyFill="1" applyBorder="1" applyAlignment="1">
      <alignment horizontal="center" vertical="center" shrinkToFit="1"/>
    </xf>
    <xf numFmtId="2" fontId="10" fillId="12" borderId="1" xfId="0" applyNumberFormat="1" applyFont="1" applyFill="1" applyBorder="1" applyAlignment="1">
      <alignment horizontal="center" vertical="center" shrinkToFit="1"/>
    </xf>
    <xf numFmtId="2" fontId="10" fillId="12" borderId="56" xfId="0" applyNumberFormat="1" applyFont="1" applyFill="1" applyBorder="1" applyAlignment="1">
      <alignment horizontal="center" vertical="center" shrinkToFit="1"/>
    </xf>
    <xf numFmtId="4" fontId="10" fillId="0" borderId="23" xfId="0" applyNumberFormat="1" applyFont="1" applyFill="1" applyBorder="1" applyAlignment="1">
      <alignment horizontal="center" vertical="center" shrinkToFit="1"/>
    </xf>
    <xf numFmtId="4" fontId="8" fillId="0" borderId="55" xfId="0" applyNumberFormat="1" applyFont="1" applyFill="1" applyBorder="1" applyAlignment="1">
      <alignment horizontal="center" vertical="center" shrinkToFit="1"/>
    </xf>
    <xf numFmtId="4" fontId="8" fillId="0" borderId="48" xfId="0" applyNumberFormat="1" applyFont="1" applyFill="1" applyBorder="1" applyAlignment="1">
      <alignment horizontal="center" vertical="center" shrinkToFit="1"/>
    </xf>
    <xf numFmtId="2" fontId="10" fillId="12" borderId="56" xfId="0" applyNumberFormat="1" applyFont="1" applyFill="1" applyBorder="1" applyAlignment="1">
      <alignment horizontal="center" vertical="center" wrapText="1" shrinkToFit="1"/>
    </xf>
    <xf numFmtId="2" fontId="10" fillId="12" borderId="1" xfId="0" applyNumberFormat="1" applyFont="1" applyFill="1" applyBorder="1" applyAlignment="1">
      <alignment horizontal="center" vertical="center" wrapText="1" shrinkToFit="1"/>
    </xf>
    <xf numFmtId="0" fontId="10" fillId="0" borderId="60" xfId="0" applyFont="1" applyFill="1" applyBorder="1" applyAlignment="1">
      <alignment horizontal="center" vertical="center" wrapText="1" shrinkToFit="1"/>
    </xf>
    <xf numFmtId="0" fontId="10" fillId="0" borderId="61" xfId="0" applyFont="1" applyFill="1" applyBorder="1" applyAlignment="1">
      <alignment horizontal="center" vertical="center" wrapText="1" shrinkToFit="1"/>
    </xf>
    <xf numFmtId="4" fontId="8" fillId="0" borderId="23" xfId="0" applyNumberFormat="1" applyFont="1" applyFill="1" applyBorder="1" applyAlignment="1">
      <alignment horizontal="center" vertical="center" shrinkToFit="1"/>
    </xf>
    <xf numFmtId="2" fontId="10" fillId="12" borderId="28" xfId="0" applyNumberFormat="1" applyFont="1" applyFill="1" applyBorder="1" applyAlignment="1">
      <alignment horizontal="center" vertical="center" shrinkToFit="1"/>
    </xf>
    <xf numFmtId="2" fontId="10" fillId="12" borderId="53" xfId="0" applyNumberFormat="1" applyFont="1" applyFill="1" applyBorder="1" applyAlignment="1">
      <alignment horizontal="center" vertical="center" wrapText="1" shrinkToFit="1"/>
    </xf>
    <xf numFmtId="2" fontId="10" fillId="12" borderId="28" xfId="0" applyNumberFormat="1" applyFont="1" applyFill="1" applyBorder="1" applyAlignment="1">
      <alignment horizontal="center" vertical="center" wrapText="1" shrinkToFit="1"/>
    </xf>
    <xf numFmtId="4" fontId="10" fillId="2" borderId="28" xfId="0" applyNumberFormat="1" applyFont="1" applyFill="1" applyBorder="1" applyAlignment="1">
      <alignment horizontal="center" vertical="center" shrinkToFit="1"/>
    </xf>
    <xf numFmtId="4" fontId="10" fillId="12" borderId="28" xfId="0" applyNumberFormat="1" applyFont="1" applyFill="1" applyBorder="1" applyAlignment="1">
      <alignment horizontal="center" vertical="center" wrapText="1" shrinkToFit="1"/>
    </xf>
    <xf numFmtId="2" fontId="10" fillId="12" borderId="61" xfId="0" applyNumberFormat="1" applyFont="1" applyFill="1" applyBorder="1" applyAlignment="1">
      <alignment horizontal="center" vertical="center" wrapText="1" shrinkToFit="1"/>
    </xf>
    <xf numFmtId="2" fontId="8" fillId="0" borderId="61" xfId="0" applyNumberFormat="1" applyFont="1" applyFill="1" applyBorder="1" applyAlignment="1">
      <alignment horizontal="center" vertical="center" wrapText="1" shrinkToFit="1"/>
    </xf>
    <xf numFmtId="2" fontId="8" fillId="0" borderId="28" xfId="0" applyNumberFormat="1" applyFont="1" applyFill="1" applyBorder="1" applyAlignment="1">
      <alignment horizontal="center" vertical="center" shrinkToFit="1"/>
    </xf>
    <xf numFmtId="4" fontId="10" fillId="0" borderId="61" xfId="0" applyNumberFormat="1" applyFont="1" applyFill="1" applyBorder="1" applyAlignment="1">
      <alignment horizontal="center" vertical="center" wrapText="1" shrinkToFit="1"/>
    </xf>
    <xf numFmtId="4" fontId="10" fillId="10" borderId="28" xfId="0" applyNumberFormat="1" applyFont="1" applyFill="1" applyBorder="1" applyAlignment="1">
      <alignment horizontal="center" vertical="center" shrinkToFit="1"/>
    </xf>
    <xf numFmtId="1" fontId="29" fillId="0" borderId="28" xfId="0" applyNumberFormat="1" applyFont="1" applyFill="1" applyBorder="1" applyAlignment="1">
      <alignment horizontal="center" vertical="top" wrapText="1" shrinkToFit="1"/>
    </xf>
    <xf numFmtId="2" fontId="29" fillId="0" borderId="28" xfId="0" applyNumberFormat="1" applyFont="1" applyFill="1" applyBorder="1" applyAlignment="1">
      <alignment horizontal="left" vertical="center" wrapText="1" shrinkToFit="1"/>
    </xf>
    <xf numFmtId="2" fontId="10" fillId="0" borderId="61" xfId="0" applyNumberFormat="1" applyFont="1" applyFill="1" applyBorder="1" applyAlignment="1">
      <alignment horizontal="center" vertical="center" wrapText="1" shrinkToFit="1"/>
    </xf>
    <xf numFmtId="1" fontId="29" fillId="0" borderId="28" xfId="0" applyNumberFormat="1" applyFont="1" applyFill="1" applyBorder="1" applyAlignment="1">
      <alignment horizontal="center" vertical="top"/>
    </xf>
    <xf numFmtId="2" fontId="29" fillId="0" borderId="28" xfId="0" applyNumberFormat="1" applyFont="1" applyFill="1" applyBorder="1" applyAlignment="1">
      <alignment horizontal="center" vertical="top"/>
    </xf>
    <xf numFmtId="2" fontId="10" fillId="9" borderId="28" xfId="0" applyNumberFormat="1" applyFont="1" applyFill="1" applyBorder="1" applyAlignment="1">
      <alignment horizontal="center" vertical="center" wrapText="1" shrinkToFit="1"/>
    </xf>
    <xf numFmtId="4" fontId="10" fillId="8" borderId="28" xfId="0" applyNumberFormat="1" applyFont="1" applyFill="1" applyBorder="1" applyAlignment="1">
      <alignment horizontal="center" vertical="center" shrinkToFit="1"/>
    </xf>
    <xf numFmtId="0" fontId="8" fillId="0" borderId="28" xfId="0" applyFont="1" applyFill="1" applyBorder="1" applyAlignment="1">
      <alignment horizontal="center" vertical="center" wrapText="1"/>
    </xf>
    <xf numFmtId="49" fontId="29" fillId="0" borderId="28" xfId="0" applyNumberFormat="1" applyFont="1" applyBorder="1" applyAlignment="1">
      <alignment horizontal="left" vertical="center" wrapText="1" shrinkToFit="1"/>
    </xf>
    <xf numFmtId="0" fontId="29" fillId="0" borderId="28" xfId="0" applyFont="1" applyBorder="1" applyAlignment="1">
      <alignment horizontal="center" vertical="top"/>
    </xf>
    <xf numFmtId="165" fontId="10" fillId="4" borderId="60" xfId="0" applyNumberFormat="1" applyFont="1" applyFill="1" applyBorder="1" applyAlignment="1">
      <alignment vertical="top"/>
    </xf>
    <xf numFmtId="165" fontId="10" fillId="4" borderId="61" xfId="0" applyNumberFormat="1" applyFont="1" applyFill="1" applyBorder="1" applyAlignment="1">
      <alignment vertical="top"/>
    </xf>
    <xf numFmtId="165" fontId="10" fillId="4" borderId="53" xfId="0" applyNumberFormat="1" applyFont="1" applyFill="1" applyBorder="1" applyAlignment="1">
      <alignment vertical="top"/>
    </xf>
    <xf numFmtId="0" fontId="8" fillId="0" borderId="0" xfId="0" applyFont="1" applyFill="1" applyBorder="1" applyAlignment="1">
      <alignment vertical="top"/>
    </xf>
    <xf numFmtId="0" fontId="28" fillId="0" borderId="53" xfId="0" applyFont="1" applyFill="1" applyBorder="1" applyAlignment="1">
      <alignment horizontal="center" vertical="top" wrapText="1"/>
    </xf>
    <xf numFmtId="0" fontId="29" fillId="0" borderId="53" xfId="0" applyFont="1" applyBorder="1" applyAlignment="1">
      <alignment horizontal="center" vertical="top"/>
    </xf>
    <xf numFmtId="0" fontId="9" fillId="0" borderId="0" xfId="0" applyFont="1" applyFill="1" applyBorder="1" applyAlignment="1">
      <alignment vertical="top"/>
    </xf>
    <xf numFmtId="0" fontId="29" fillId="0" borderId="4" xfId="0" applyFont="1" applyBorder="1" applyAlignment="1">
      <alignment vertical="top"/>
    </xf>
    <xf numFmtId="0" fontId="23" fillId="0" borderId="4" xfId="0" applyFont="1" applyFill="1" applyBorder="1" applyAlignment="1">
      <alignment horizontal="center" vertical="top" wrapText="1"/>
    </xf>
    <xf numFmtId="0" fontId="19" fillId="0" borderId="4" xfId="0" applyFont="1" applyFill="1" applyBorder="1" applyAlignment="1">
      <alignment horizontal="left" vertical="top" wrapText="1"/>
    </xf>
    <xf numFmtId="0" fontId="10" fillId="0" borderId="4" xfId="0" applyFont="1" applyFill="1" applyBorder="1" applyAlignment="1">
      <alignment horizontal="left" vertical="top" wrapText="1"/>
    </xf>
    <xf numFmtId="0" fontId="28" fillId="0" borderId="4" xfId="0" applyFont="1" applyFill="1" applyBorder="1" applyAlignment="1">
      <alignment horizontal="center" vertical="top" wrapText="1"/>
    </xf>
    <xf numFmtId="0" fontId="30" fillId="0" borderId="4" xfId="0" applyFont="1" applyFill="1" applyBorder="1" applyAlignment="1">
      <alignment horizontal="center" vertical="top" wrapText="1" shrinkToFit="1"/>
    </xf>
    <xf numFmtId="164" fontId="28" fillId="0" borderId="4" xfId="0" applyNumberFormat="1" applyFont="1" applyFill="1" applyBorder="1" applyAlignment="1">
      <alignment horizontal="center" vertical="top"/>
    </xf>
    <xf numFmtId="49" fontId="28" fillId="0" borderId="4" xfId="0" applyNumberFormat="1" applyFont="1" applyFill="1" applyBorder="1" applyAlignment="1">
      <alignment horizontal="center" vertical="top"/>
    </xf>
    <xf numFmtId="0" fontId="9" fillId="0" borderId="4" xfId="0" applyFont="1" applyFill="1" applyBorder="1" applyAlignment="1">
      <alignment vertical="top"/>
    </xf>
    <xf numFmtId="164" fontId="10" fillId="4" borderId="53" xfId="0" applyNumberFormat="1" applyFont="1" applyFill="1" applyBorder="1" applyAlignment="1">
      <alignment vertical="top"/>
    </xf>
    <xf numFmtId="164" fontId="10" fillId="4" borderId="61" xfId="0" applyNumberFormat="1" applyFont="1" applyFill="1" applyBorder="1" applyAlignment="1">
      <alignment horizontal="left" vertical="center" shrinkToFit="1"/>
    </xf>
    <xf numFmtId="49" fontId="28" fillId="9" borderId="60" xfId="0" applyNumberFormat="1" applyFont="1" applyFill="1" applyBorder="1" applyAlignment="1">
      <alignment horizontal="center" vertical="top" shrinkToFit="1"/>
    </xf>
    <xf numFmtId="49" fontId="28" fillId="9" borderId="61" xfId="0" applyNumberFormat="1" applyFont="1" applyFill="1" applyBorder="1" applyAlignment="1">
      <alignment horizontal="center" vertical="top" shrinkToFit="1"/>
    </xf>
    <xf numFmtId="49" fontId="28" fillId="8" borderId="28" xfId="0" applyNumberFormat="1" applyFont="1" applyFill="1" applyBorder="1" applyAlignment="1">
      <alignment horizontal="left" vertical="center" wrapText="1" shrinkToFit="1"/>
    </xf>
    <xf numFmtId="49" fontId="28" fillId="8" borderId="60" xfId="0" applyNumberFormat="1" applyFont="1" applyFill="1" applyBorder="1" applyAlignment="1">
      <alignment horizontal="center" vertical="top"/>
    </xf>
    <xf numFmtId="49" fontId="28" fillId="8" borderId="61" xfId="0" applyNumberFormat="1" applyFont="1" applyFill="1" applyBorder="1" applyAlignment="1">
      <alignment horizontal="center" vertical="top"/>
    </xf>
    <xf numFmtId="49" fontId="28" fillId="3" borderId="53" xfId="0" applyNumberFormat="1" applyFont="1" applyFill="1" applyBorder="1" applyAlignment="1">
      <alignment horizontal="center" vertical="top" shrinkToFit="1"/>
    </xf>
    <xf numFmtId="49" fontId="28" fillId="3" borderId="60" xfId="0" applyNumberFormat="1" applyFont="1" applyFill="1" applyBorder="1" applyAlignment="1">
      <alignment horizontal="center" vertical="top" shrinkToFit="1"/>
    </xf>
    <xf numFmtId="0" fontId="28" fillId="3" borderId="53" xfId="0" applyFont="1" applyFill="1" applyBorder="1" applyAlignment="1">
      <alignment horizontal="left" vertical="top" wrapText="1"/>
    </xf>
    <xf numFmtId="0" fontId="28" fillId="3" borderId="60" xfId="0" applyFont="1" applyFill="1" applyBorder="1" applyAlignment="1">
      <alignment horizontal="left" vertical="top" wrapText="1"/>
    </xf>
    <xf numFmtId="0" fontId="28" fillId="3" borderId="61" xfId="0" applyFont="1" applyFill="1" applyBorder="1" applyAlignment="1">
      <alignment horizontal="left" vertical="top" wrapText="1"/>
    </xf>
    <xf numFmtId="0" fontId="28" fillId="2" borderId="53" xfId="0" applyFont="1" applyFill="1" applyBorder="1" applyAlignment="1">
      <alignment horizontal="left" vertical="top" wrapText="1"/>
    </xf>
    <xf numFmtId="0" fontId="28" fillId="2" borderId="60" xfId="0" applyFont="1" applyFill="1" applyBorder="1" applyAlignment="1">
      <alignment horizontal="left" vertical="top" wrapText="1"/>
    </xf>
    <xf numFmtId="0" fontId="28" fillId="2" borderId="61" xfId="0" applyFont="1" applyFill="1" applyBorder="1" applyAlignment="1">
      <alignment horizontal="left" vertical="top" wrapText="1"/>
    </xf>
    <xf numFmtId="165" fontId="28" fillId="12" borderId="53" xfId="0" applyNumberFormat="1" applyFont="1" applyFill="1" applyBorder="1" applyAlignment="1">
      <alignment horizontal="center" vertical="top"/>
    </xf>
    <xf numFmtId="165" fontId="28" fillId="12" borderId="60" xfId="0" applyNumberFormat="1" applyFont="1" applyFill="1" applyBorder="1" applyAlignment="1">
      <alignment horizontal="center" vertical="top"/>
    </xf>
    <xf numFmtId="165" fontId="28" fillId="12" borderId="61" xfId="0" applyNumberFormat="1" applyFont="1" applyFill="1" applyBorder="1" applyAlignment="1">
      <alignment horizontal="center" vertical="top"/>
    </xf>
    <xf numFmtId="49" fontId="28" fillId="2" borderId="53" xfId="0" applyNumberFormat="1" applyFont="1" applyFill="1" applyBorder="1" applyAlignment="1">
      <alignment horizontal="center" vertical="top"/>
    </xf>
    <xf numFmtId="49" fontId="28" fillId="2" borderId="60" xfId="0" applyNumberFormat="1" applyFont="1" applyFill="1" applyBorder="1" applyAlignment="1">
      <alignment horizontal="center" vertical="top"/>
    </xf>
    <xf numFmtId="49" fontId="28" fillId="2" borderId="61" xfId="0" applyNumberFormat="1" applyFont="1" applyFill="1" applyBorder="1" applyAlignment="1">
      <alignment horizontal="center" vertical="top"/>
    </xf>
    <xf numFmtId="49" fontId="33" fillId="9" borderId="53" xfId="0" applyNumberFormat="1" applyFont="1" applyFill="1" applyBorder="1" applyAlignment="1">
      <alignment horizontal="center" vertical="top"/>
    </xf>
    <xf numFmtId="49" fontId="33" fillId="9" borderId="60" xfId="0" applyNumberFormat="1" applyFont="1" applyFill="1" applyBorder="1" applyAlignment="1">
      <alignment horizontal="center" vertical="top"/>
    </xf>
    <xf numFmtId="49" fontId="33" fillId="9" borderId="61" xfId="0" applyNumberFormat="1" applyFont="1" applyFill="1" applyBorder="1" applyAlignment="1">
      <alignment horizontal="center" vertical="top"/>
    </xf>
    <xf numFmtId="0" fontId="28" fillId="9" borderId="53" xfId="0" applyFont="1" applyFill="1" applyBorder="1" applyAlignment="1">
      <alignment horizontal="left" vertical="top" wrapText="1"/>
    </xf>
    <xf numFmtId="0" fontId="28" fillId="9" borderId="60" xfId="0" applyFont="1" applyFill="1" applyBorder="1" applyAlignment="1">
      <alignment horizontal="left" vertical="top" wrapText="1"/>
    </xf>
    <xf numFmtId="0" fontId="28" fillId="9" borderId="61" xfId="0" applyFont="1" applyFill="1" applyBorder="1" applyAlignment="1">
      <alignment horizontal="left" vertical="top" wrapText="1"/>
    </xf>
    <xf numFmtId="49" fontId="28" fillId="2" borderId="53" xfId="0" applyNumberFormat="1" applyFont="1" applyFill="1" applyBorder="1" applyAlignment="1">
      <alignment horizontal="left" vertical="top"/>
    </xf>
    <xf numFmtId="49" fontId="28" fillId="2" borderId="60" xfId="0" applyNumberFormat="1" applyFont="1" applyFill="1" applyBorder="1" applyAlignment="1">
      <alignment horizontal="left" vertical="top"/>
    </xf>
    <xf numFmtId="49" fontId="28" fillId="2" borderId="61" xfId="0" applyNumberFormat="1" applyFont="1" applyFill="1" applyBorder="1" applyAlignment="1">
      <alignment horizontal="left" vertical="top"/>
    </xf>
    <xf numFmtId="164" fontId="28" fillId="4" borderId="53" xfId="0" applyNumberFormat="1" applyFont="1" applyFill="1" applyBorder="1" applyAlignment="1">
      <alignment horizontal="center" vertical="top"/>
    </xf>
    <xf numFmtId="164" fontId="28" fillId="4" borderId="60" xfId="0" applyNumberFormat="1" applyFont="1" applyFill="1" applyBorder="1" applyAlignment="1">
      <alignment horizontal="center" vertical="top"/>
    </xf>
    <xf numFmtId="164" fontId="28" fillId="4" borderId="61" xfId="0" applyNumberFormat="1" applyFont="1" applyFill="1" applyBorder="1" applyAlignment="1">
      <alignment horizontal="center" vertical="top"/>
    </xf>
    <xf numFmtId="165" fontId="28" fillId="4" borderId="53" xfId="0" applyNumberFormat="1" applyFont="1" applyFill="1" applyBorder="1" applyAlignment="1">
      <alignment horizontal="center" vertical="top"/>
    </xf>
    <xf numFmtId="165" fontId="28" fillId="4" borderId="60" xfId="0" applyNumberFormat="1" applyFont="1" applyFill="1" applyBorder="1" applyAlignment="1">
      <alignment horizontal="center" vertical="top"/>
    </xf>
    <xf numFmtId="165" fontId="28" fillId="4" borderId="61" xfId="0" applyNumberFormat="1" applyFont="1" applyFill="1" applyBorder="1" applyAlignment="1">
      <alignment horizontal="center" vertical="top"/>
    </xf>
    <xf numFmtId="49" fontId="28" fillId="3" borderId="53" xfId="0" applyNumberFormat="1" applyFont="1" applyFill="1" applyBorder="1" applyAlignment="1">
      <alignment horizontal="center" vertical="top"/>
    </xf>
    <xf numFmtId="49" fontId="28" fillId="3" borderId="60" xfId="0" applyNumberFormat="1" applyFont="1" applyFill="1" applyBorder="1" applyAlignment="1">
      <alignment horizontal="center" vertical="top"/>
    </xf>
    <xf numFmtId="49" fontId="28" fillId="3" borderId="61" xfId="0" applyNumberFormat="1" applyFont="1" applyFill="1" applyBorder="1" applyAlignment="1">
      <alignment horizontal="center" vertical="top"/>
    </xf>
    <xf numFmtId="49" fontId="10" fillId="10" borderId="53" xfId="0" applyNumberFormat="1" applyFont="1" applyFill="1" applyBorder="1" applyAlignment="1">
      <alignment horizontal="center" vertical="top"/>
    </xf>
    <xf numFmtId="49" fontId="10" fillId="10" borderId="60" xfId="0" applyNumberFormat="1" applyFont="1" applyFill="1" applyBorder="1" applyAlignment="1">
      <alignment horizontal="center" vertical="top"/>
    </xf>
    <xf numFmtId="49" fontId="10" fillId="10" borderId="61" xfId="0" applyNumberFormat="1" applyFont="1" applyFill="1" applyBorder="1" applyAlignment="1">
      <alignment horizontal="center" vertical="top"/>
    </xf>
    <xf numFmtId="49" fontId="10" fillId="10" borderId="53" xfId="0" applyNumberFormat="1" applyFont="1" applyFill="1" applyBorder="1" applyAlignment="1">
      <alignment horizontal="left" vertical="top"/>
    </xf>
    <xf numFmtId="49" fontId="10" fillId="10" borderId="60" xfId="0" applyNumberFormat="1" applyFont="1" applyFill="1" applyBorder="1" applyAlignment="1">
      <alignment horizontal="left" vertical="top"/>
    </xf>
    <xf numFmtId="49" fontId="10" fillId="10" borderId="61" xfId="0" applyNumberFormat="1" applyFont="1" applyFill="1" applyBorder="1" applyAlignment="1">
      <alignment horizontal="left"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165" fontId="10" fillId="4" borderId="53"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34" fillId="2" borderId="28" xfId="0" applyNumberFormat="1" applyFont="1" applyFill="1" applyBorder="1" applyAlignment="1">
      <alignment horizontal="right" vertical="top"/>
    </xf>
    <xf numFmtId="49" fontId="28" fillId="9" borderId="53" xfId="0" applyNumberFormat="1" applyFont="1" applyFill="1" applyBorder="1" applyAlignment="1">
      <alignment horizontal="right" vertical="top"/>
    </xf>
    <xf numFmtId="49" fontId="28" fillId="9" borderId="60" xfId="0" applyNumberFormat="1" applyFont="1" applyFill="1" applyBorder="1" applyAlignment="1">
      <alignment horizontal="right" vertical="top"/>
    </xf>
    <xf numFmtId="0" fontId="28" fillId="0" borderId="53" xfId="0" applyFont="1" applyFill="1" applyBorder="1" applyAlignment="1">
      <alignment horizontal="left" vertical="center" wrapText="1" shrinkToFit="1"/>
    </xf>
    <xf numFmtId="0" fontId="28" fillId="0" borderId="61" xfId="0" applyFont="1" applyFill="1" applyBorder="1" applyAlignment="1">
      <alignment horizontal="left" vertical="center" wrapText="1" shrinkToFit="1"/>
    </xf>
    <xf numFmtId="0" fontId="23" fillId="0" borderId="60" xfId="0" applyFont="1" applyBorder="1" applyAlignment="1">
      <alignment horizontal="center" vertical="top" wrapText="1"/>
    </xf>
    <xf numFmtId="0" fontId="23" fillId="0" borderId="61" xfId="0" applyFont="1" applyBorder="1" applyAlignment="1">
      <alignment horizontal="center" vertical="top" wrapText="1"/>
    </xf>
    <xf numFmtId="0" fontId="10" fillId="8" borderId="53" xfId="0" applyFont="1" applyFill="1" applyBorder="1" applyAlignment="1">
      <alignment horizontal="left" vertical="top" wrapText="1"/>
    </xf>
    <xf numFmtId="0" fontId="10" fillId="8" borderId="60" xfId="0" applyFont="1" applyFill="1" applyBorder="1" applyAlignment="1">
      <alignment horizontal="left" vertical="top" wrapText="1"/>
    </xf>
    <xf numFmtId="0" fontId="10" fillId="8" borderId="61"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10" fillId="2" borderId="28" xfId="0" applyNumberFormat="1" applyFont="1" applyFill="1" applyBorder="1" applyAlignment="1">
      <alignment horizontal="right" vertical="top"/>
    </xf>
    <xf numFmtId="0" fontId="28" fillId="0" borderId="53" xfId="0" applyFont="1" applyFill="1" applyBorder="1" applyAlignment="1">
      <alignment horizontal="left" vertical="top" wrapText="1"/>
    </xf>
    <xf numFmtId="0" fontId="28" fillId="0" borderId="61" xfId="0" applyFont="1" applyFill="1" applyBorder="1" applyAlignment="1">
      <alignment horizontal="left" vertical="top" wrapText="1"/>
    </xf>
    <xf numFmtId="0" fontId="28" fillId="4" borderId="28" xfId="0" applyFont="1" applyFill="1" applyBorder="1" applyAlignment="1">
      <alignment horizontal="right" vertical="top" wrapText="1"/>
    </xf>
    <xf numFmtId="0" fontId="28" fillId="8" borderId="28" xfId="0" applyFont="1" applyFill="1" applyBorder="1" applyAlignment="1">
      <alignment horizontal="center" vertical="top"/>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49" fontId="28" fillId="6" borderId="53" xfId="0" applyNumberFormat="1" applyFont="1" applyFill="1" applyBorder="1" applyAlignment="1">
      <alignment horizontal="center" vertical="top"/>
    </xf>
    <xf numFmtId="49" fontId="28" fillId="6" borderId="60" xfId="0" applyNumberFormat="1" applyFont="1" applyFill="1" applyBorder="1" applyAlignment="1">
      <alignment horizontal="center" vertical="top"/>
    </xf>
    <xf numFmtId="164" fontId="28" fillId="12" borderId="53" xfId="0" applyNumberFormat="1" applyFont="1" applyFill="1" applyBorder="1" applyAlignment="1">
      <alignment horizontal="center" vertical="top"/>
    </xf>
    <xf numFmtId="164" fontId="28" fillId="12" borderId="60" xfId="0" applyNumberFormat="1" applyFont="1" applyFill="1" applyBorder="1" applyAlignment="1">
      <alignment horizontal="center" vertical="top"/>
    </xf>
    <xf numFmtId="164" fontId="28" fillId="12" borderId="61" xfId="0" applyNumberFormat="1" applyFont="1" applyFill="1" applyBorder="1" applyAlignment="1">
      <alignment horizontal="center" vertical="top"/>
    </xf>
    <xf numFmtId="49" fontId="28" fillId="9" borderId="28" xfId="0" applyNumberFormat="1" applyFont="1" applyFill="1" applyBorder="1" applyAlignment="1">
      <alignment horizontal="center" vertical="top"/>
    </xf>
    <xf numFmtId="49" fontId="28" fillId="2" borderId="28" xfId="0" applyNumberFormat="1" applyFont="1" applyFill="1" applyBorder="1" applyAlignment="1">
      <alignment horizontal="center" vertical="top"/>
    </xf>
    <xf numFmtId="49" fontId="28" fillId="0" borderId="1" xfId="0" applyNumberFormat="1" applyFont="1" applyFill="1" applyBorder="1" applyAlignment="1">
      <alignment horizontal="center" vertical="top"/>
    </xf>
    <xf numFmtId="49" fontId="28" fillId="0" borderId="45" xfId="0" applyNumberFormat="1" applyFont="1" applyFill="1" applyBorder="1" applyAlignment="1">
      <alignment horizontal="center" vertical="top"/>
    </xf>
    <xf numFmtId="49" fontId="28" fillId="0" borderId="23" xfId="0" applyNumberFormat="1" applyFont="1" applyFill="1" applyBorder="1" applyAlignment="1">
      <alignment horizontal="center" vertical="top"/>
    </xf>
    <xf numFmtId="0" fontId="28" fillId="12" borderId="53" xfId="0" applyFont="1" applyFill="1" applyBorder="1" applyAlignment="1">
      <alignment horizontal="right" vertical="top" wrapText="1"/>
    </xf>
    <xf numFmtId="0" fontId="28" fillId="12" borderId="60" xfId="0" applyFont="1" applyFill="1" applyBorder="1" applyAlignment="1">
      <alignment horizontal="right" vertical="top" wrapText="1"/>
    </xf>
    <xf numFmtId="0" fontId="28" fillId="12" borderId="61" xfId="0" applyFont="1" applyFill="1" applyBorder="1" applyAlignment="1">
      <alignment horizontal="right" vertical="top" wrapText="1"/>
    </xf>
    <xf numFmtId="0" fontId="28" fillId="8" borderId="1" xfId="0" applyFont="1" applyFill="1" applyBorder="1" applyAlignment="1">
      <alignment horizontal="center" vertical="top"/>
    </xf>
    <xf numFmtId="0" fontId="28" fillId="8" borderId="45" xfId="0" applyFont="1" applyFill="1" applyBorder="1" applyAlignment="1">
      <alignment horizontal="center" vertical="top"/>
    </xf>
    <xf numFmtId="0" fontId="28" fillId="8" borderId="23" xfId="0" applyFont="1" applyFill="1" applyBorder="1" applyAlignment="1">
      <alignment horizontal="center" vertical="top"/>
    </xf>
    <xf numFmtId="49" fontId="28" fillId="3" borderId="28" xfId="0" applyNumberFormat="1" applyFont="1" applyFill="1" applyBorder="1" applyAlignment="1">
      <alignment horizontal="center" vertical="top"/>
    </xf>
    <xf numFmtId="49" fontId="28" fillId="3" borderId="53" xfId="0" applyNumberFormat="1" applyFont="1" applyFill="1" applyBorder="1" applyAlignment="1">
      <alignment horizontal="right" vertical="top"/>
    </xf>
    <xf numFmtId="49" fontId="28" fillId="3" borderId="60" xfId="0" applyNumberFormat="1" applyFont="1" applyFill="1" applyBorder="1" applyAlignment="1">
      <alignment horizontal="right" vertical="top"/>
    </xf>
    <xf numFmtId="49" fontId="33" fillId="3" borderId="53" xfId="0" applyNumberFormat="1" applyFont="1" applyFill="1" applyBorder="1" applyAlignment="1">
      <alignment horizontal="center" vertical="top"/>
    </xf>
    <xf numFmtId="49" fontId="33" fillId="3" borderId="60" xfId="0" applyNumberFormat="1" applyFont="1" applyFill="1" applyBorder="1" applyAlignment="1">
      <alignment horizontal="center" vertical="top"/>
    </xf>
    <xf numFmtId="49" fontId="33" fillId="3" borderId="61" xfId="0" applyNumberFormat="1" applyFont="1" applyFill="1" applyBorder="1" applyAlignment="1">
      <alignment horizontal="center" vertical="top"/>
    </xf>
    <xf numFmtId="0" fontId="28" fillId="12" borderId="28" xfId="0" applyFont="1" applyFill="1" applyBorder="1" applyAlignment="1">
      <alignment horizontal="right" vertical="top" wrapText="1"/>
    </xf>
    <xf numFmtId="0" fontId="28" fillId="4" borderId="53" xfId="0" applyFont="1" applyFill="1" applyBorder="1" applyAlignment="1">
      <alignment horizontal="right" vertical="top" wrapText="1"/>
    </xf>
    <xf numFmtId="0" fontId="28" fillId="4" borderId="60" xfId="0" applyFont="1" applyFill="1" applyBorder="1" applyAlignment="1">
      <alignment horizontal="right" vertical="top" wrapText="1"/>
    </xf>
    <xf numFmtId="0" fontId="28" fillId="4" borderId="61" xfId="0" applyFont="1" applyFill="1" applyBorder="1" applyAlignment="1">
      <alignment horizontal="right" vertical="top" wrapText="1"/>
    </xf>
    <xf numFmtId="49" fontId="28" fillId="6" borderId="28" xfId="0" applyNumberFormat="1" applyFont="1" applyFill="1" applyBorder="1" applyAlignment="1">
      <alignment horizontal="right"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3" borderId="53"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28" fillId="6" borderId="61" xfId="0" applyNumberFormat="1" applyFont="1" applyFill="1" applyBorder="1" applyAlignment="1">
      <alignment horizontal="center" vertical="top"/>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0" borderId="45" xfId="0" applyNumberFormat="1" applyFont="1" applyFill="1" applyBorder="1" applyAlignment="1">
      <alignment horizontal="center" vertical="top"/>
    </xf>
    <xf numFmtId="164" fontId="8" fillId="4" borderId="60" xfId="0" applyNumberFormat="1" applyFont="1" applyFill="1" applyBorder="1" applyAlignment="1">
      <alignment horizontal="center" vertical="top"/>
    </xf>
    <xf numFmtId="164" fontId="8" fillId="4" borderId="61" xfId="0" applyNumberFormat="1" applyFont="1" applyFill="1" applyBorder="1" applyAlignment="1">
      <alignment horizontal="center" vertical="top"/>
    </xf>
    <xf numFmtId="0" fontId="10" fillId="0" borderId="60" xfId="0" applyFont="1" applyFill="1" applyBorder="1" applyAlignment="1">
      <alignment horizontal="left" vertical="top" wrapText="1"/>
    </xf>
    <xf numFmtId="49" fontId="25" fillId="2" borderId="53" xfId="0" applyNumberFormat="1" applyFont="1" applyFill="1" applyBorder="1" applyAlignment="1">
      <alignment horizontal="right" vertical="top"/>
    </xf>
    <xf numFmtId="49" fontId="25" fillId="2" borderId="60" xfId="0" applyNumberFormat="1" applyFont="1" applyFill="1" applyBorder="1" applyAlignment="1">
      <alignment horizontal="right" vertical="top"/>
    </xf>
    <xf numFmtId="49" fontId="25" fillId="2" borderId="61" xfId="0" applyNumberFormat="1" applyFont="1" applyFill="1" applyBorder="1" applyAlignment="1">
      <alignment horizontal="right" vertical="top"/>
    </xf>
    <xf numFmtId="0" fontId="10" fillId="8" borderId="28" xfId="0" applyFont="1" applyFill="1" applyBorder="1" applyAlignment="1">
      <alignment horizontal="center" vertical="top"/>
    </xf>
    <xf numFmtId="49" fontId="25" fillId="2" borderId="28" xfId="0" applyNumberFormat="1" applyFont="1" applyFill="1" applyBorder="1" applyAlignment="1">
      <alignment horizontal="right" vertical="top"/>
    </xf>
    <xf numFmtId="0" fontId="10" fillId="4" borderId="28" xfId="0" applyFont="1" applyFill="1" applyBorder="1" applyAlignment="1">
      <alignment horizontal="right" vertical="top" wrapText="1"/>
    </xf>
    <xf numFmtId="49" fontId="34" fillId="2" borderId="53" xfId="0" applyNumberFormat="1" applyFont="1" applyFill="1" applyBorder="1" applyAlignment="1">
      <alignment horizontal="right" vertical="top"/>
    </xf>
    <xf numFmtId="49" fontId="34" fillId="2" borderId="60" xfId="0" applyNumberFormat="1" applyFont="1" applyFill="1" applyBorder="1" applyAlignment="1">
      <alignment horizontal="right" vertical="top"/>
    </xf>
    <xf numFmtId="49" fontId="34" fillId="2" borderId="61" xfId="0" applyNumberFormat="1" applyFont="1" applyFill="1" applyBorder="1" applyAlignment="1">
      <alignment horizontal="right" vertical="top"/>
    </xf>
    <xf numFmtId="49" fontId="10" fillId="2" borderId="28" xfId="0" applyNumberFormat="1" applyFont="1" applyFill="1" applyBorder="1" applyAlignment="1">
      <alignment horizontal="center" vertical="top"/>
    </xf>
    <xf numFmtId="0" fontId="10" fillId="6"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0" fontId="10" fillId="11" borderId="53" xfId="0" applyFont="1" applyFill="1" applyBorder="1" applyAlignment="1">
      <alignment horizontal="right" vertical="top" wrapText="1"/>
    </xf>
    <xf numFmtId="0" fontId="10" fillId="11" borderId="60" xfId="0" applyFont="1" applyFill="1" applyBorder="1" applyAlignment="1">
      <alignment horizontal="right" vertical="top" wrapText="1"/>
    </xf>
    <xf numFmtId="0" fontId="10" fillId="11" borderId="61" xfId="0" applyFont="1" applyFill="1" applyBorder="1" applyAlignment="1">
      <alignment horizontal="right" vertical="top" wrapText="1"/>
    </xf>
    <xf numFmtId="165" fontId="10" fillId="11" borderId="53" xfId="0" applyNumberFormat="1" applyFont="1" applyFill="1" applyBorder="1" applyAlignment="1">
      <alignment horizontal="center" vertical="top"/>
    </xf>
    <xf numFmtId="165" fontId="10" fillId="11" borderId="60" xfId="0" applyNumberFormat="1" applyFont="1" applyFill="1" applyBorder="1" applyAlignment="1">
      <alignment horizontal="center" vertical="top"/>
    </xf>
    <xf numFmtId="165" fontId="10" fillId="11" borderId="61" xfId="0" applyNumberFormat="1" applyFont="1" applyFill="1" applyBorder="1" applyAlignment="1">
      <alignment horizontal="center" vertical="top"/>
    </xf>
    <xf numFmtId="49" fontId="10" fillId="10" borderId="53" xfId="0" applyNumberFormat="1" applyFont="1" applyFill="1" applyBorder="1" applyAlignment="1">
      <alignment horizontal="right" vertical="top"/>
    </xf>
    <xf numFmtId="49" fontId="10" fillId="10" borderId="60" xfId="0" applyNumberFormat="1" applyFont="1" applyFill="1" applyBorder="1" applyAlignment="1">
      <alignment horizontal="right" vertical="top"/>
    </xf>
    <xf numFmtId="49" fontId="10" fillId="10" borderId="61" xfId="0" applyNumberFormat="1" applyFont="1" applyFill="1" applyBorder="1" applyAlignment="1">
      <alignment horizontal="right" vertical="top"/>
    </xf>
    <xf numFmtId="49" fontId="28" fillId="2" borderId="1" xfId="0" applyNumberFormat="1" applyFont="1" applyFill="1" applyBorder="1" applyAlignment="1">
      <alignment horizontal="center" vertical="top"/>
    </xf>
    <xf numFmtId="49" fontId="28" fillId="2" borderId="45" xfId="0" applyNumberFormat="1" applyFont="1" applyFill="1" applyBorder="1" applyAlignment="1">
      <alignment horizontal="center" vertical="top"/>
    </xf>
    <xf numFmtId="49" fontId="28" fillId="2" borderId="23" xfId="0" applyNumberFormat="1" applyFont="1" applyFill="1" applyBorder="1" applyAlignment="1">
      <alignment horizontal="center" vertical="top"/>
    </xf>
    <xf numFmtId="49" fontId="28" fillId="3" borderId="61" xfId="0" applyNumberFormat="1" applyFont="1" applyFill="1" applyBorder="1" applyAlignment="1">
      <alignment horizontal="right" vertical="top"/>
    </xf>
    <xf numFmtId="0" fontId="28" fillId="3" borderId="53" xfId="0" applyFont="1" applyFill="1" applyBorder="1" applyAlignment="1">
      <alignment horizontal="center" vertical="top" wrapText="1"/>
    </xf>
    <xf numFmtId="0" fontId="28" fillId="3" borderId="60" xfId="0" applyFont="1" applyFill="1" applyBorder="1" applyAlignment="1">
      <alignment horizontal="center" vertical="top" wrapText="1"/>
    </xf>
    <xf numFmtId="0" fontId="28" fillId="3" borderId="61" xfId="0" applyFont="1" applyFill="1" applyBorder="1" applyAlignment="1">
      <alignment horizontal="center" vertical="top" wrapText="1"/>
    </xf>
    <xf numFmtId="0" fontId="10" fillId="3" borderId="28" xfId="0" applyFont="1" applyFill="1" applyBorder="1" applyAlignment="1">
      <alignment horizontal="left" vertical="top" wrapText="1"/>
    </xf>
    <xf numFmtId="0" fontId="10" fillId="2" borderId="28" xfId="0" applyFont="1" applyFill="1" applyBorder="1" applyAlignment="1">
      <alignment horizontal="left" vertical="top" wrapText="1"/>
    </xf>
    <xf numFmtId="49" fontId="28" fillId="3" borderId="1" xfId="0" applyNumberFormat="1" applyFont="1" applyFill="1" applyBorder="1" applyAlignment="1">
      <alignment horizontal="center" vertical="top"/>
    </xf>
    <xf numFmtId="49" fontId="28" fillId="3" borderId="45" xfId="0" applyNumberFormat="1" applyFont="1" applyFill="1" applyBorder="1" applyAlignment="1">
      <alignment horizontal="center" vertical="top"/>
    </xf>
    <xf numFmtId="49" fontId="28" fillId="3" borderId="23" xfId="0" applyNumberFormat="1" applyFont="1" applyFill="1" applyBorder="1" applyAlignment="1">
      <alignment horizontal="center" vertical="top"/>
    </xf>
    <xf numFmtId="0" fontId="28" fillId="6" borderId="53" xfId="0" applyFont="1" applyFill="1" applyBorder="1" applyAlignment="1">
      <alignment horizontal="left" vertical="top" wrapText="1"/>
    </xf>
    <xf numFmtId="0" fontId="28" fillId="6" borderId="60" xfId="0" applyFont="1" applyFill="1" applyBorder="1" applyAlignment="1">
      <alignment horizontal="left" vertical="top" wrapText="1"/>
    </xf>
    <xf numFmtId="0" fontId="28" fillId="6" borderId="61" xfId="0" applyFont="1" applyFill="1" applyBorder="1" applyAlignment="1">
      <alignment horizontal="left" vertical="top" wrapText="1"/>
    </xf>
    <xf numFmtId="168" fontId="10" fillId="0" borderId="1" xfId="0" applyNumberFormat="1" applyFont="1" applyFill="1" applyBorder="1" applyAlignment="1">
      <alignment horizontal="center" vertical="top"/>
    </xf>
    <xf numFmtId="168" fontId="10" fillId="0" borderId="45" xfId="0" applyNumberFormat="1" applyFont="1" applyFill="1" applyBorder="1" applyAlignment="1">
      <alignment horizontal="center" vertical="top"/>
    </xf>
    <xf numFmtId="168" fontId="10" fillId="0" borderId="23"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28" fillId="4" borderId="28" xfId="0" applyNumberFormat="1" applyFont="1" applyFill="1" applyBorder="1" applyAlignment="1">
      <alignment horizontal="center" vertical="top"/>
    </xf>
    <xf numFmtId="49" fontId="28" fillId="3" borderId="61" xfId="0" applyNumberFormat="1" applyFont="1" applyFill="1" applyBorder="1" applyAlignment="1">
      <alignment horizontal="center" vertical="top" shrinkToFit="1"/>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0" fontId="23" fillId="0" borderId="28" xfId="0" applyFont="1" applyBorder="1" applyAlignment="1">
      <alignment horizontal="center" vertical="top" wrapText="1"/>
    </xf>
    <xf numFmtId="0" fontId="10" fillId="6" borderId="28" xfId="0" applyFont="1" applyFill="1" applyBorder="1" applyAlignment="1">
      <alignment horizontal="left" vertical="top"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8" fillId="0" borderId="56"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29" fillId="0" borderId="28" xfId="0" applyFont="1" applyBorder="1" applyAlignment="1">
      <alignment horizontal="center" vertical="center" shrinkToFit="1"/>
    </xf>
    <xf numFmtId="0" fontId="23" fillId="0" borderId="53" xfId="0" applyFont="1" applyBorder="1" applyAlignment="1">
      <alignment horizontal="center" vertical="top" wrapText="1"/>
    </xf>
    <xf numFmtId="0" fontId="10" fillId="8" borderId="1" xfId="0" applyFont="1" applyFill="1" applyBorder="1" applyAlignment="1">
      <alignment horizontal="left" vertical="top"/>
    </xf>
    <xf numFmtId="0" fontId="10" fillId="8" borderId="45" xfId="0" applyFont="1" applyFill="1" applyBorder="1" applyAlignment="1">
      <alignment horizontal="left" vertical="top"/>
    </xf>
    <xf numFmtId="0" fontId="10" fillId="8" borderId="23" xfId="0" applyFont="1" applyFill="1" applyBorder="1" applyAlignment="1">
      <alignment horizontal="left" vertical="top"/>
    </xf>
    <xf numFmtId="0" fontId="28" fillId="0" borderId="55" xfId="0" applyFont="1" applyFill="1" applyBorder="1" applyAlignment="1">
      <alignment horizontal="left" vertical="top" wrapText="1"/>
    </xf>
    <xf numFmtId="0" fontId="28" fillId="0" borderId="48" xfId="0" applyFont="1" applyFill="1" applyBorder="1" applyAlignment="1">
      <alignment horizontal="left" vertical="top" wrapText="1"/>
    </xf>
    <xf numFmtId="0" fontId="10" fillId="8" borderId="28" xfId="0" applyFont="1" applyFill="1" applyBorder="1" applyAlignment="1">
      <alignment horizontal="left" vertical="top"/>
    </xf>
    <xf numFmtId="49" fontId="28" fillId="2" borderId="53" xfId="0" applyNumberFormat="1" applyFont="1" applyFill="1" applyBorder="1" applyAlignment="1">
      <alignment horizontal="right" vertical="top"/>
    </xf>
    <xf numFmtId="49" fontId="28" fillId="2" borderId="60" xfId="0" applyNumberFormat="1" applyFont="1" applyFill="1" applyBorder="1" applyAlignment="1">
      <alignment horizontal="right" vertical="top"/>
    </xf>
    <xf numFmtId="49" fontId="28" fillId="2" borderId="61" xfId="0" applyNumberFormat="1" applyFont="1" applyFill="1" applyBorder="1" applyAlignment="1">
      <alignment horizontal="right" vertical="top"/>
    </xf>
    <xf numFmtId="0" fontId="29" fillId="0" borderId="1" xfId="0" applyFont="1" applyBorder="1" applyAlignment="1">
      <alignment horizontal="center" vertical="top" shrinkToFit="1"/>
    </xf>
    <xf numFmtId="0" fontId="29" fillId="0" borderId="23" xfId="0" applyFont="1" applyBorder="1" applyAlignment="1">
      <alignment horizontal="center" vertical="top" shrinkToFit="1"/>
    </xf>
    <xf numFmtId="0" fontId="29" fillId="0" borderId="1" xfId="0" applyFont="1" applyBorder="1" applyAlignment="1">
      <alignment horizontal="center" vertical="top"/>
    </xf>
    <xf numFmtId="0" fontId="29" fillId="0" borderId="23" xfId="0" applyFont="1" applyBorder="1" applyAlignment="1">
      <alignment horizontal="center" vertical="top"/>
    </xf>
    <xf numFmtId="0" fontId="29" fillId="0" borderId="28" xfId="0" applyFont="1" applyBorder="1" applyAlignment="1">
      <alignment horizontal="center" vertical="top"/>
    </xf>
    <xf numFmtId="0" fontId="29" fillId="0" borderId="28" xfId="0" applyFont="1" applyBorder="1" applyAlignment="1">
      <alignment vertical="top" wrapText="1"/>
    </xf>
    <xf numFmtId="49" fontId="28" fillId="6" borderId="53" xfId="0" applyNumberFormat="1" applyFont="1" applyFill="1" applyBorder="1" applyAlignment="1">
      <alignment horizontal="right" vertical="top"/>
    </xf>
    <xf numFmtId="49" fontId="28" fillId="6" borderId="60" xfId="0" applyNumberFormat="1" applyFont="1" applyFill="1" applyBorder="1" applyAlignment="1">
      <alignment horizontal="right" vertical="top"/>
    </xf>
    <xf numFmtId="49" fontId="28" fillId="6" borderId="61" xfId="0" applyNumberFormat="1" applyFont="1" applyFill="1" applyBorder="1" applyAlignment="1">
      <alignment horizontal="right" vertical="top"/>
    </xf>
    <xf numFmtId="0" fontId="10" fillId="6" borderId="1" xfId="0" applyFont="1" applyFill="1" applyBorder="1" applyAlignment="1">
      <alignment horizontal="center" vertical="top"/>
    </xf>
    <xf numFmtId="0" fontId="10" fillId="6" borderId="45" xfId="0" applyFont="1" applyFill="1" applyBorder="1" applyAlignment="1">
      <alignment horizontal="center" vertical="top"/>
    </xf>
    <xf numFmtId="0" fontId="10" fillId="6" borderId="23" xfId="0" applyFont="1" applyFill="1" applyBorder="1" applyAlignment="1">
      <alignment horizontal="center" vertical="top"/>
    </xf>
    <xf numFmtId="49" fontId="8" fillId="0" borderId="72" xfId="0" applyNumberFormat="1" applyFont="1" applyFill="1" applyBorder="1" applyAlignment="1">
      <alignment horizontal="left" vertical="top"/>
    </xf>
    <xf numFmtId="0" fontId="24" fillId="0" borderId="0" xfId="0" applyFont="1" applyAlignment="1">
      <alignment horizontal="justify" vertical="top" wrapText="1"/>
    </xf>
    <xf numFmtId="0" fontId="8" fillId="0" borderId="0" xfId="0" applyFont="1" applyAlignment="1">
      <alignment horizontal="justify" vertical="top" wrapText="1"/>
    </xf>
    <xf numFmtId="0" fontId="10" fillId="4" borderId="73" xfId="0" applyFont="1" applyFill="1" applyBorder="1" applyAlignment="1">
      <alignment horizontal="right" vertical="top" wrapText="1"/>
    </xf>
    <xf numFmtId="0" fontId="42" fillId="0" borderId="0" xfId="0" applyFont="1" applyAlignment="1">
      <alignment horizontal="left" vertical="top" wrapText="1"/>
    </xf>
    <xf numFmtId="0" fontId="42" fillId="0" borderId="0" xfId="0" applyFont="1" applyAlignment="1">
      <alignment horizontal="left" vertical="top"/>
    </xf>
    <xf numFmtId="0" fontId="22" fillId="0" borderId="0" xfId="0" applyFont="1" applyAlignment="1">
      <alignment horizontal="left" vertical="top" wrapText="1"/>
    </xf>
    <xf numFmtId="0" fontId="23" fillId="0" borderId="0" xfId="0" applyFont="1" applyAlignment="1">
      <alignment horizontal="center" vertical="top" wrapText="1"/>
    </xf>
    <xf numFmtId="0" fontId="22" fillId="0" borderId="62" xfId="0" applyFont="1" applyBorder="1" applyAlignment="1">
      <alignment horizontal="center" vertical="top" wrapText="1"/>
    </xf>
    <xf numFmtId="0" fontId="22" fillId="0" borderId="0" xfId="0" applyFont="1" applyBorder="1" applyAlignment="1">
      <alignment horizontal="center" vertical="top"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wrapText="1"/>
    </xf>
    <xf numFmtId="0" fontId="29" fillId="0" borderId="1" xfId="0" applyFont="1" applyBorder="1" applyAlignment="1">
      <alignment horizontal="center" vertical="center" textRotation="90" wrapText="1" shrinkToFit="1"/>
    </xf>
    <xf numFmtId="0" fontId="29" fillId="0" borderId="45" xfId="0" applyFont="1" applyBorder="1" applyAlignment="1">
      <alignment horizontal="center" vertical="center" textRotation="90" wrapText="1" shrinkToFit="1"/>
    </xf>
    <xf numFmtId="0" fontId="29" fillId="0" borderId="23" xfId="0" applyFont="1" applyBorder="1" applyAlignment="1">
      <alignment horizontal="center" vertical="center" textRotation="90" wrapText="1" shrinkToFit="1"/>
    </xf>
    <xf numFmtId="0" fontId="29" fillId="0" borderId="1" xfId="0" applyFont="1" applyBorder="1" applyAlignment="1">
      <alignment horizontal="center" vertical="center" textRotation="90" wrapText="1"/>
    </xf>
    <xf numFmtId="0" fontId="29" fillId="0" borderId="45" xfId="0" applyFont="1" applyBorder="1" applyAlignment="1">
      <alignment horizontal="center" vertical="center" textRotation="90" wrapText="1"/>
    </xf>
    <xf numFmtId="0" fontId="29" fillId="0" borderId="23" xfId="0" applyFont="1" applyBorder="1" applyAlignment="1">
      <alignment horizontal="center" vertical="center" textRotation="90" wrapText="1"/>
    </xf>
    <xf numFmtId="0" fontId="29" fillId="0" borderId="56"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73" xfId="0" applyFont="1" applyBorder="1" applyAlignment="1">
      <alignment horizontal="center" vertical="center" wrapText="1"/>
    </xf>
    <xf numFmtId="0" fontId="29" fillId="0" borderId="55" xfId="0" applyFont="1" applyBorder="1" applyAlignment="1">
      <alignment horizontal="center" vertical="center" wrapText="1"/>
    </xf>
    <xf numFmtId="0" fontId="29" fillId="0" borderId="62" xfId="0" applyFont="1" applyBorder="1" applyAlignment="1">
      <alignment horizontal="center" vertical="center" wrapText="1"/>
    </xf>
    <xf numFmtId="0" fontId="29" fillId="0" borderId="48" xfId="0" applyFont="1" applyBorder="1" applyAlignment="1">
      <alignment horizontal="center" vertical="center" wrapText="1"/>
    </xf>
    <xf numFmtId="0" fontId="29" fillId="0" borderId="28" xfId="0" applyNumberFormat="1" applyFont="1" applyBorder="1" applyAlignment="1">
      <alignment horizontal="center" vertical="center" wrapText="1" shrinkToFit="1"/>
    </xf>
    <xf numFmtId="49" fontId="29" fillId="0" borderId="1" xfId="0" applyNumberFormat="1" applyFont="1" applyBorder="1" applyAlignment="1">
      <alignment horizontal="center" vertical="top" wrapText="1" shrinkToFit="1"/>
    </xf>
    <xf numFmtId="49" fontId="29" fillId="0" borderId="23" xfId="0" applyNumberFormat="1" applyFont="1" applyBorder="1" applyAlignment="1">
      <alignment horizontal="center" vertical="top" wrapText="1" shrinkToFit="1"/>
    </xf>
    <xf numFmtId="49" fontId="8" fillId="0" borderId="0" xfId="0" applyNumberFormat="1" applyFont="1" applyFill="1" applyBorder="1" applyAlignment="1">
      <alignment horizontal="left" vertical="top"/>
    </xf>
    <xf numFmtId="0" fontId="22" fillId="0" borderId="0" xfId="0" applyFont="1" applyAlignment="1">
      <alignment horizontal="left" vertical="top"/>
    </xf>
    <xf numFmtId="0" fontId="9" fillId="0" borderId="0" xfId="0" applyFont="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1" fontId="28" fillId="4" borderId="28" xfId="0" applyNumberFormat="1" applyFont="1" applyFill="1" applyBorder="1" applyAlignment="1">
      <alignment horizontal="center" vertical="top"/>
    </xf>
    <xf numFmtId="169" fontId="10" fillId="0" borderId="1" xfId="0" applyNumberFormat="1" applyFont="1" applyFill="1" applyBorder="1" applyAlignment="1">
      <alignment horizontal="center" vertical="top"/>
    </xf>
    <xf numFmtId="169" fontId="10" fillId="0" borderId="23" xfId="0" applyNumberFormat="1" applyFont="1" applyFill="1" applyBorder="1" applyAlignment="1">
      <alignment horizontal="center" vertical="top"/>
    </xf>
    <xf numFmtId="1" fontId="28" fillId="4" borderId="60" xfId="0" applyNumberFormat="1" applyFont="1" applyFill="1" applyBorder="1" applyAlignment="1">
      <alignment horizontal="center" vertical="top"/>
    </xf>
    <xf numFmtId="1" fontId="28" fillId="4" borderId="61" xfId="0" applyNumberFormat="1" applyFont="1" applyFill="1" applyBorder="1" applyAlignment="1">
      <alignment horizontal="center" vertical="top"/>
    </xf>
    <xf numFmtId="168" fontId="31" fillId="4" borderId="53" xfId="0" applyNumberFormat="1" applyFont="1" applyFill="1" applyBorder="1" applyAlignment="1">
      <alignment horizontal="right" vertical="top" wrapText="1"/>
    </xf>
    <xf numFmtId="168" fontId="31" fillId="4" borderId="60" xfId="0" applyNumberFormat="1" applyFont="1" applyFill="1" applyBorder="1" applyAlignment="1">
      <alignment horizontal="right" vertical="top" wrapText="1"/>
    </xf>
    <xf numFmtId="168" fontId="31" fillId="4" borderId="61" xfId="0" applyNumberFormat="1" applyFont="1" applyFill="1" applyBorder="1" applyAlignment="1">
      <alignment horizontal="right" vertical="top" wrapText="1"/>
    </xf>
    <xf numFmtId="1" fontId="28" fillId="4" borderId="72" xfId="0" applyNumberFormat="1" applyFont="1" applyFill="1" applyBorder="1" applyAlignment="1">
      <alignment horizontal="center" vertical="top"/>
    </xf>
    <xf numFmtId="168" fontId="34" fillId="2" borderId="53" xfId="0" applyNumberFormat="1" applyFont="1" applyFill="1" applyBorder="1" applyAlignment="1">
      <alignment horizontal="right" vertical="top"/>
    </xf>
    <xf numFmtId="168" fontId="34" fillId="2" borderId="60" xfId="0" applyNumberFormat="1" applyFont="1" applyFill="1" applyBorder="1" applyAlignment="1">
      <alignment horizontal="right" vertical="top"/>
    </xf>
    <xf numFmtId="168" fontId="34" fillId="2" borderId="61" xfId="0" applyNumberFormat="1" applyFont="1" applyFill="1" applyBorder="1" applyAlignment="1">
      <alignment horizontal="right" vertical="top"/>
    </xf>
    <xf numFmtId="168" fontId="28" fillId="2" borderId="53" xfId="0" applyNumberFormat="1" applyFont="1" applyFill="1" applyBorder="1" applyAlignment="1">
      <alignment horizontal="center" vertical="top"/>
    </xf>
    <xf numFmtId="168" fontId="28" fillId="2" borderId="60" xfId="0" applyNumberFormat="1" applyFont="1" applyFill="1" applyBorder="1" applyAlignment="1">
      <alignment horizontal="center" vertical="top"/>
    </xf>
    <xf numFmtId="168" fontId="28" fillId="2" borderId="61" xfId="0" applyNumberFormat="1" applyFont="1" applyFill="1" applyBorder="1" applyAlignment="1">
      <alignment horizontal="center" vertical="top"/>
    </xf>
    <xf numFmtId="168" fontId="31" fillId="2" borderId="53" xfId="0" applyNumberFormat="1" applyFont="1" applyFill="1" applyBorder="1" applyAlignment="1">
      <alignment horizontal="left" vertical="top"/>
    </xf>
    <xf numFmtId="168" fontId="31" fillId="2" borderId="60" xfId="0" applyNumberFormat="1" applyFont="1" applyFill="1" applyBorder="1" applyAlignment="1">
      <alignment horizontal="left" vertical="top"/>
    </xf>
    <xf numFmtId="168" fontId="31" fillId="2" borderId="61" xfId="0" applyNumberFormat="1" applyFont="1" applyFill="1" applyBorder="1" applyAlignment="1">
      <alignment horizontal="left" vertical="top"/>
    </xf>
    <xf numFmtId="0" fontId="31" fillId="4" borderId="53" xfId="0" applyFont="1" applyFill="1" applyBorder="1" applyAlignment="1">
      <alignment horizontal="right" vertical="top" wrapText="1"/>
    </xf>
    <xf numFmtId="0" fontId="31" fillId="4" borderId="60" xfId="0" applyFont="1" applyFill="1" applyBorder="1" applyAlignment="1">
      <alignment horizontal="right" vertical="top" wrapText="1"/>
    </xf>
    <xf numFmtId="0" fontId="31" fillId="4" borderId="61" xfId="0" applyFont="1" applyFill="1" applyBorder="1" applyAlignment="1">
      <alignment horizontal="right" vertical="top" wrapText="1"/>
    </xf>
    <xf numFmtId="49" fontId="31" fillId="3" borderId="53" xfId="0" applyNumberFormat="1" applyFont="1" applyFill="1" applyBorder="1" applyAlignment="1">
      <alignment horizontal="right" vertical="top"/>
    </xf>
    <xf numFmtId="49" fontId="31" fillId="3" borderId="60" xfId="0" applyNumberFormat="1" applyFont="1" applyFill="1" applyBorder="1" applyAlignment="1">
      <alignment horizontal="right" vertical="top"/>
    </xf>
    <xf numFmtId="49" fontId="31" fillId="3" borderId="61" xfId="0" applyNumberFormat="1" applyFont="1" applyFill="1" applyBorder="1" applyAlignment="1">
      <alignment horizontal="right" vertical="top"/>
    </xf>
    <xf numFmtId="0" fontId="31" fillId="3" borderId="53" xfId="0" applyFont="1" applyFill="1" applyBorder="1" applyAlignment="1">
      <alignment horizontal="left" vertical="top" wrapText="1"/>
    </xf>
    <xf numFmtId="0" fontId="31" fillId="3" borderId="60" xfId="0" applyFont="1" applyFill="1" applyBorder="1" applyAlignment="1">
      <alignment horizontal="left" vertical="top" wrapText="1"/>
    </xf>
    <xf numFmtId="0" fontId="31" fillId="3" borderId="61" xfId="0" applyFont="1" applyFill="1" applyBorder="1" applyAlignment="1">
      <alignment horizontal="left" vertical="top" wrapText="1"/>
    </xf>
    <xf numFmtId="0" fontId="31" fillId="2" borderId="53" xfId="0" applyFont="1" applyFill="1" applyBorder="1" applyAlignment="1">
      <alignment horizontal="left" vertical="top" wrapText="1"/>
    </xf>
    <xf numFmtId="0" fontId="31" fillId="2" borderId="60" xfId="0" applyFont="1" applyFill="1" applyBorder="1" applyAlignment="1">
      <alignment horizontal="left" vertical="top" wrapText="1"/>
    </xf>
    <xf numFmtId="0" fontId="31" fillId="2" borderId="61" xfId="0" applyFont="1" applyFill="1" applyBorder="1" applyAlignment="1">
      <alignment horizontal="left" vertical="top" wrapText="1"/>
    </xf>
    <xf numFmtId="49" fontId="28" fillId="2" borderId="28" xfId="0" applyNumberFormat="1" applyFont="1" applyFill="1" applyBorder="1" applyAlignment="1">
      <alignment horizontal="right" vertical="top"/>
    </xf>
    <xf numFmtId="49" fontId="28" fillId="2" borderId="72" xfId="0" applyNumberFormat="1" applyFont="1" applyFill="1" applyBorder="1" applyAlignment="1">
      <alignment horizontal="center" vertical="top"/>
    </xf>
    <xf numFmtId="49" fontId="28" fillId="2" borderId="73" xfId="0" applyNumberFormat="1" applyFont="1" applyFill="1" applyBorder="1" applyAlignment="1">
      <alignment horizontal="center" vertical="top"/>
    </xf>
    <xf numFmtId="49" fontId="25" fillId="2" borderId="1" xfId="0" applyNumberFormat="1" applyFont="1" applyFill="1" applyBorder="1" applyAlignment="1">
      <alignment horizontal="right" vertical="top"/>
    </xf>
    <xf numFmtId="49" fontId="10" fillId="3" borderId="56" xfId="0" applyNumberFormat="1" applyFont="1" applyFill="1" applyBorder="1" applyAlignment="1">
      <alignment horizontal="right" vertical="top"/>
    </xf>
    <xf numFmtId="49" fontId="10" fillId="3" borderId="72" xfId="0" applyNumberFormat="1" applyFont="1" applyFill="1" applyBorder="1" applyAlignment="1">
      <alignment horizontal="right" vertical="top"/>
    </xf>
    <xf numFmtId="49" fontId="28" fillId="3" borderId="56" xfId="0" applyNumberFormat="1" applyFont="1" applyFill="1" applyBorder="1" applyAlignment="1">
      <alignment horizontal="right" vertical="top"/>
    </xf>
    <xf numFmtId="49" fontId="28" fillId="3" borderId="72" xfId="0" applyNumberFormat="1" applyFont="1" applyFill="1" applyBorder="1" applyAlignment="1">
      <alignment horizontal="right" vertical="top"/>
    </xf>
    <xf numFmtId="0" fontId="29" fillId="0" borderId="1" xfId="0" applyFont="1" applyFill="1" applyBorder="1" applyAlignment="1">
      <alignment horizontal="left" vertical="center" wrapText="1" shrinkToFit="1"/>
    </xf>
    <xf numFmtId="0" fontId="29" fillId="0" borderId="23" xfId="0" applyFont="1" applyFill="1" applyBorder="1" applyAlignment="1">
      <alignment horizontal="left" vertical="center" wrapText="1" shrinkToFit="1"/>
    </xf>
    <xf numFmtId="0" fontId="29" fillId="0" borderId="1" xfId="0" applyFont="1" applyBorder="1" applyAlignment="1">
      <alignment horizontal="left" vertical="center" wrapText="1" shrinkToFit="1"/>
    </xf>
    <xf numFmtId="0" fontId="29" fillId="0" borderId="23" xfId="0" applyFont="1" applyBorder="1" applyAlignment="1">
      <alignment horizontal="left" vertical="center" wrapText="1" shrinkToFit="1"/>
    </xf>
    <xf numFmtId="49" fontId="25" fillId="2" borderId="56" xfId="0" applyNumberFormat="1" applyFont="1" applyFill="1" applyBorder="1" applyAlignment="1">
      <alignment horizontal="right" vertical="top"/>
    </xf>
    <xf numFmtId="49" fontId="25" fillId="2" borderId="72" xfId="0" applyNumberFormat="1" applyFont="1" applyFill="1" applyBorder="1" applyAlignment="1">
      <alignment horizontal="right" vertical="top"/>
    </xf>
    <xf numFmtId="49" fontId="25" fillId="2" borderId="73" xfId="0" applyNumberFormat="1" applyFont="1" applyFill="1" applyBorder="1" applyAlignment="1">
      <alignment horizontal="right" vertical="top"/>
    </xf>
    <xf numFmtId="0" fontId="10" fillId="0" borderId="55" xfId="0" applyFont="1" applyFill="1" applyBorder="1" applyAlignment="1">
      <alignment horizontal="left" vertical="top" wrapText="1"/>
    </xf>
    <xf numFmtId="0" fontId="10" fillId="0" borderId="48" xfId="0" applyFont="1" applyFill="1" applyBorder="1" applyAlignment="1">
      <alignment horizontal="left" vertical="top" wrapText="1"/>
    </xf>
    <xf numFmtId="164" fontId="28" fillId="4" borderId="28" xfId="0" applyNumberFormat="1" applyFont="1" applyFill="1" applyBorder="1" applyAlignment="1">
      <alignment horizontal="center" vertical="top"/>
    </xf>
    <xf numFmtId="164" fontId="28" fillId="4" borderId="60" xfId="0" applyNumberFormat="1" applyFont="1" applyFill="1" applyBorder="1" applyAlignment="1">
      <alignment horizontal="left" vertical="top"/>
    </xf>
    <xf numFmtId="164" fontId="28" fillId="4" borderId="61" xfId="0" applyNumberFormat="1" applyFont="1" applyFill="1" applyBorder="1" applyAlignment="1">
      <alignment horizontal="left" vertical="top"/>
    </xf>
    <xf numFmtId="49" fontId="10" fillId="3" borderId="73" xfId="0" applyNumberFormat="1" applyFont="1" applyFill="1" applyBorder="1" applyAlignment="1">
      <alignment horizontal="right" vertical="top"/>
    </xf>
    <xf numFmtId="0" fontId="28" fillId="0" borderId="60" xfId="0" applyFont="1" applyFill="1" applyBorder="1" applyAlignment="1">
      <alignment horizontal="left" vertical="top" wrapText="1"/>
    </xf>
    <xf numFmtId="0" fontId="12" fillId="0" borderId="45" xfId="0" applyFont="1" applyBorder="1"/>
    <xf numFmtId="0" fontId="12" fillId="0" borderId="23" xfId="0" applyFont="1" applyBorder="1"/>
    <xf numFmtId="0" fontId="12" fillId="0" borderId="61" xfId="0" applyFont="1" applyBorder="1"/>
    <xf numFmtId="164" fontId="10" fillId="4" borderId="28" xfId="0" applyNumberFormat="1" applyFont="1" applyFill="1" applyBorder="1" applyAlignment="1">
      <alignment horizontal="center" vertical="top"/>
    </xf>
    <xf numFmtId="49" fontId="10" fillId="3" borderId="60" xfId="0" applyNumberFormat="1" applyFont="1" applyFill="1" applyBorder="1" applyAlignment="1">
      <alignment horizontal="center" vertical="top" shrinkToFit="1"/>
    </xf>
    <xf numFmtId="49" fontId="10" fillId="3" borderId="61" xfId="0" applyNumberFormat="1" applyFont="1" applyFill="1" applyBorder="1" applyAlignment="1">
      <alignment horizontal="center" vertical="top" shrinkToFi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7">
    <cellStyle name="Įprastas" xfId="0" builtinId="0"/>
    <cellStyle name="Įprastas 2" xfId="1"/>
    <cellStyle name="Įprastas 3" xfId="2"/>
    <cellStyle name="Įprastas 4" xfId="3"/>
    <cellStyle name="Normal 2" xfId="4"/>
    <cellStyle name="Normal_biudz uz 2001 atskaitomybe3" xfId="5"/>
    <cellStyle name="Paprastas 3" xfId="6"/>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1145"/>
  <sheetViews>
    <sheetView tabSelected="1" zoomScale="76" zoomScaleNormal="76" workbookViewId="0">
      <pane ySplit="8" topLeftCell="A270" activePane="bottomLeft" state="frozen"/>
      <selection pane="bottomLeft" activeCell="AC1" sqref="AC1:AE1"/>
    </sheetView>
  </sheetViews>
  <sheetFormatPr defaultRowHeight="12.75"/>
  <cols>
    <col min="1" max="1" width="3" style="1" customWidth="1"/>
    <col min="2" max="5" width="2.7109375" style="1" customWidth="1"/>
    <col min="6" max="6" width="38.28515625" style="4" customWidth="1"/>
    <col min="7" max="7" width="7.28515625" style="204" customWidth="1"/>
    <col min="8" max="8" width="10.42578125" style="204" customWidth="1"/>
    <col min="9" max="9" width="9.42578125" style="204" customWidth="1"/>
    <col min="10" max="11" width="9.7109375" style="204" customWidth="1"/>
    <col min="12" max="12" width="9.140625" style="204" customWidth="1"/>
    <col min="13" max="13" width="8.5703125" style="204" customWidth="1"/>
    <col min="14" max="14" width="10" style="204" customWidth="1"/>
    <col min="15" max="15" width="7.85546875" style="204" customWidth="1"/>
    <col min="16" max="16" width="6.85546875" style="204" customWidth="1"/>
    <col min="17" max="17" width="8.140625" style="204" customWidth="1"/>
    <col min="18" max="18" width="10.42578125" style="294" customWidth="1"/>
    <col min="19" max="19" width="9.42578125" style="294" customWidth="1"/>
    <col min="20" max="21" width="9.7109375" style="294" customWidth="1"/>
    <col min="22" max="22" width="9.140625" style="294" customWidth="1"/>
    <col min="23" max="23" width="8.5703125" style="294" customWidth="1"/>
    <col min="24" max="24" width="10" style="294" customWidth="1"/>
    <col min="25" max="25" width="7.85546875" style="294" customWidth="1"/>
    <col min="26" max="26" width="6.85546875" style="294" customWidth="1"/>
    <col min="27" max="27" width="8.140625" style="294" customWidth="1"/>
    <col min="28" max="28" width="23.5703125" style="314" customWidth="1"/>
    <col min="29" max="29" width="27.5703125" style="314" customWidth="1"/>
    <col min="30" max="30" width="5.28515625" style="352" customWidth="1"/>
    <col min="31" max="31" width="8.5703125" style="352" customWidth="1"/>
    <col min="32" max="32" width="6.140625" style="352" customWidth="1"/>
    <col min="33" max="33" width="32.28515625" style="352" customWidth="1"/>
    <col min="34" max="16384" width="9.140625" style="1"/>
  </cols>
  <sheetData>
    <row r="1" spans="1:33" ht="74.25" customHeight="1">
      <c r="AC1" s="999" t="s">
        <v>1356</v>
      </c>
      <c r="AD1" s="1000"/>
      <c r="AE1" s="1000"/>
      <c r="AF1" s="350"/>
      <c r="AG1" s="350"/>
    </row>
    <row r="2" spans="1:33" ht="19.5" customHeight="1">
      <c r="F2" s="1001"/>
      <c r="G2" s="1001"/>
      <c r="H2" s="1001"/>
      <c r="I2" s="1001"/>
      <c r="J2" s="1001"/>
      <c r="K2" s="1001"/>
      <c r="L2" s="1001"/>
      <c r="M2" s="1001"/>
      <c r="N2" s="1001"/>
      <c r="O2" s="1001"/>
      <c r="P2" s="1001"/>
      <c r="Q2" s="1001"/>
      <c r="R2" s="1001"/>
      <c r="S2" s="1001"/>
      <c r="T2" s="1001"/>
      <c r="U2" s="1001"/>
      <c r="V2" s="1001"/>
      <c r="W2" s="1001"/>
      <c r="X2" s="1001"/>
      <c r="Y2" s="1001"/>
      <c r="Z2" s="1001"/>
      <c r="AA2" s="1001"/>
      <c r="AB2" s="1001"/>
      <c r="AC2" s="351" t="s">
        <v>2</v>
      </c>
    </row>
    <row r="3" spans="1:33" ht="32.25" customHeight="1">
      <c r="B3" s="1002" t="s">
        <v>1337</v>
      </c>
      <c r="C3" s="1002"/>
      <c r="D3" s="1002"/>
      <c r="E3" s="1002"/>
      <c r="F3" s="1002"/>
      <c r="G3" s="1002"/>
      <c r="H3" s="1002"/>
      <c r="I3" s="1002"/>
      <c r="J3" s="1002"/>
      <c r="K3" s="1002"/>
      <c r="L3" s="1002"/>
      <c r="M3" s="1002"/>
      <c r="N3" s="1002"/>
      <c r="O3" s="1002"/>
      <c r="P3" s="1002"/>
      <c r="Q3" s="1002"/>
      <c r="R3" s="1002"/>
      <c r="S3" s="1002"/>
      <c r="T3" s="1002"/>
      <c r="U3" s="1002"/>
      <c r="V3" s="1002"/>
      <c r="W3" s="1002"/>
      <c r="X3" s="1002"/>
      <c r="Y3" s="1002"/>
      <c r="Z3" s="1002"/>
      <c r="AA3" s="1002"/>
      <c r="AB3" s="1002"/>
      <c r="AC3" s="1002"/>
      <c r="AD3" s="1002"/>
      <c r="AE3" s="1002"/>
      <c r="AF3" s="349"/>
      <c r="AG3" s="349"/>
    </row>
    <row r="4" spans="1:33" ht="9" customHeight="1">
      <c r="B4" s="296"/>
      <c r="C4" s="296"/>
      <c r="D4" s="296"/>
      <c r="E4" s="296"/>
      <c r="F4" s="296"/>
      <c r="G4" s="315"/>
      <c r="H4" s="315"/>
      <c r="I4" s="315"/>
      <c r="J4" s="315"/>
      <c r="K4" s="315"/>
      <c r="L4" s="315"/>
      <c r="M4" s="315"/>
      <c r="N4" s="315"/>
      <c r="O4" s="315"/>
      <c r="P4" s="315"/>
      <c r="Q4" s="315"/>
      <c r="R4" s="388"/>
      <c r="S4" s="388"/>
      <c r="T4" s="388"/>
      <c r="U4" s="388"/>
      <c r="V4" s="388"/>
      <c r="W4" s="388"/>
      <c r="X4" s="388"/>
      <c r="Y4" s="388"/>
      <c r="Z4" s="388"/>
      <c r="AA4" s="388"/>
      <c r="AB4" s="315"/>
      <c r="AC4" s="315"/>
      <c r="AD4" s="315"/>
      <c r="AE4" s="315"/>
      <c r="AF4" s="315"/>
      <c r="AG4" s="315"/>
    </row>
    <row r="5" spans="1:33" ht="15.75" customHeight="1">
      <c r="B5" s="1003" t="s">
        <v>138</v>
      </c>
      <c r="C5" s="1003"/>
      <c r="D5" s="1003"/>
      <c r="E5" s="1003"/>
      <c r="F5" s="1003"/>
      <c r="G5" s="1003"/>
      <c r="H5" s="1003"/>
      <c r="I5" s="1003"/>
      <c r="J5" s="1003"/>
      <c r="K5" s="1003"/>
      <c r="L5" s="1003"/>
      <c r="M5" s="1003"/>
      <c r="N5" s="1003"/>
      <c r="O5" s="1003"/>
      <c r="P5" s="1003"/>
      <c r="Q5" s="1003"/>
      <c r="R5" s="1003"/>
      <c r="S5" s="1003"/>
      <c r="T5" s="1003"/>
      <c r="U5" s="1003"/>
      <c r="V5" s="1003"/>
      <c r="W5" s="1003"/>
      <c r="X5" s="1003"/>
      <c r="Y5" s="1003"/>
      <c r="Z5" s="1003"/>
      <c r="AA5" s="1003"/>
      <c r="AB5" s="1003"/>
      <c r="AC5" s="1004"/>
      <c r="AD5" s="1004"/>
      <c r="AE5" s="1004"/>
      <c r="AF5" s="382"/>
      <c r="AG5" s="382"/>
    </row>
    <row r="6" spans="1:33" s="72" customFormat="1" ht="18" customHeight="1">
      <c r="A6" s="1005" t="s">
        <v>140</v>
      </c>
      <c r="B6" s="1005" t="s">
        <v>3</v>
      </c>
      <c r="C6" s="1005" t="s">
        <v>4</v>
      </c>
      <c r="D6" s="1005" t="s">
        <v>5</v>
      </c>
      <c r="E6" s="1005" t="s">
        <v>139</v>
      </c>
      <c r="F6" s="1006" t="s">
        <v>19</v>
      </c>
      <c r="G6" s="1007" t="s">
        <v>8</v>
      </c>
      <c r="H6" s="1010" t="s">
        <v>1354</v>
      </c>
      <c r="I6" s="1013" t="s">
        <v>148</v>
      </c>
      <c r="J6" s="1014"/>
      <c r="K6" s="1014"/>
      <c r="L6" s="1014"/>
      <c r="M6" s="1014"/>
      <c r="N6" s="1014"/>
      <c r="O6" s="1014"/>
      <c r="P6" s="1014"/>
      <c r="Q6" s="1015"/>
      <c r="R6" s="963" t="s">
        <v>1355</v>
      </c>
      <c r="S6" s="966" t="s">
        <v>148</v>
      </c>
      <c r="T6" s="967"/>
      <c r="U6" s="967"/>
      <c r="V6" s="967"/>
      <c r="W6" s="967"/>
      <c r="X6" s="967"/>
      <c r="Y6" s="967"/>
      <c r="Z6" s="967"/>
      <c r="AA6" s="968"/>
      <c r="AB6" s="1019" t="s">
        <v>1</v>
      </c>
      <c r="AC6" s="972" t="s">
        <v>141</v>
      </c>
      <c r="AD6" s="972"/>
      <c r="AE6" s="972"/>
      <c r="AF6" s="972"/>
      <c r="AG6" s="972"/>
    </row>
    <row r="7" spans="1:33" s="72" customFormat="1" ht="7.5" customHeight="1">
      <c r="A7" s="1005"/>
      <c r="B7" s="1005"/>
      <c r="C7" s="1005"/>
      <c r="D7" s="1005"/>
      <c r="E7" s="1005"/>
      <c r="F7" s="1006"/>
      <c r="G7" s="1008"/>
      <c r="H7" s="1011"/>
      <c r="I7" s="1016"/>
      <c r="J7" s="1017"/>
      <c r="K7" s="1017"/>
      <c r="L7" s="1017"/>
      <c r="M7" s="1017"/>
      <c r="N7" s="1017"/>
      <c r="O7" s="1017"/>
      <c r="P7" s="1017"/>
      <c r="Q7" s="1018"/>
      <c r="R7" s="964"/>
      <c r="S7" s="969"/>
      <c r="T7" s="970"/>
      <c r="U7" s="970"/>
      <c r="V7" s="970"/>
      <c r="W7" s="970"/>
      <c r="X7" s="970"/>
      <c r="Y7" s="970"/>
      <c r="Z7" s="970"/>
      <c r="AA7" s="971"/>
      <c r="AB7" s="1019"/>
      <c r="AC7" s="972"/>
      <c r="AD7" s="972"/>
      <c r="AE7" s="972"/>
      <c r="AF7" s="972"/>
      <c r="AG7" s="972"/>
    </row>
    <row r="8" spans="1:33" s="72" customFormat="1" ht="88.5" customHeight="1">
      <c r="A8" s="1005"/>
      <c r="B8" s="1005"/>
      <c r="C8" s="1005"/>
      <c r="D8" s="1005"/>
      <c r="E8" s="1005"/>
      <c r="F8" s="1006"/>
      <c r="G8" s="1009"/>
      <c r="H8" s="1012"/>
      <c r="I8" s="316" t="s">
        <v>15</v>
      </c>
      <c r="J8" s="316" t="s">
        <v>146</v>
      </c>
      <c r="K8" s="316" t="s">
        <v>1139</v>
      </c>
      <c r="L8" s="316" t="s">
        <v>147</v>
      </c>
      <c r="M8" s="317" t="s">
        <v>142</v>
      </c>
      <c r="N8" s="316" t="s">
        <v>143</v>
      </c>
      <c r="O8" s="316" t="s">
        <v>144</v>
      </c>
      <c r="P8" s="316" t="s">
        <v>149</v>
      </c>
      <c r="Q8" s="316" t="s">
        <v>145</v>
      </c>
      <c r="R8" s="965"/>
      <c r="S8" s="628" t="s">
        <v>15</v>
      </c>
      <c r="T8" s="628" t="s">
        <v>146</v>
      </c>
      <c r="U8" s="628" t="s">
        <v>1139</v>
      </c>
      <c r="V8" s="628" t="s">
        <v>147</v>
      </c>
      <c r="W8" s="752" t="s">
        <v>142</v>
      </c>
      <c r="X8" s="628" t="s">
        <v>143</v>
      </c>
      <c r="Y8" s="628" t="s">
        <v>144</v>
      </c>
      <c r="Z8" s="628" t="s">
        <v>149</v>
      </c>
      <c r="AA8" s="628" t="s">
        <v>145</v>
      </c>
      <c r="AB8" s="1019"/>
      <c r="AC8" s="353" t="s">
        <v>137</v>
      </c>
      <c r="AD8" s="354" t="s">
        <v>135</v>
      </c>
      <c r="AE8" s="354" t="s">
        <v>136</v>
      </c>
      <c r="AF8" s="354" t="s">
        <v>1234</v>
      </c>
      <c r="AG8" s="702" t="s">
        <v>1235</v>
      </c>
    </row>
    <row r="9" spans="1:33" ht="18" customHeight="1">
      <c r="A9" s="961" t="s">
        <v>1047</v>
      </c>
      <c r="B9" s="961"/>
      <c r="C9" s="961"/>
      <c r="D9" s="961"/>
      <c r="E9" s="961"/>
      <c r="F9" s="961"/>
      <c r="G9" s="961"/>
      <c r="H9" s="961"/>
      <c r="I9" s="961"/>
      <c r="J9" s="961"/>
      <c r="K9" s="961"/>
      <c r="L9" s="961"/>
      <c r="M9" s="961"/>
      <c r="N9" s="961"/>
      <c r="O9" s="961"/>
      <c r="P9" s="961"/>
      <c r="Q9" s="961"/>
      <c r="R9" s="961"/>
      <c r="S9" s="961"/>
      <c r="T9" s="961"/>
      <c r="U9" s="961"/>
      <c r="V9" s="961"/>
      <c r="W9" s="961"/>
      <c r="X9" s="961"/>
      <c r="Y9" s="961"/>
      <c r="Z9" s="961"/>
      <c r="AA9" s="961"/>
      <c r="AB9" s="961"/>
      <c r="AC9" s="961"/>
      <c r="AD9" s="961"/>
      <c r="AE9" s="961"/>
      <c r="AF9" s="961"/>
      <c r="AG9" s="961"/>
    </row>
    <row r="10" spans="1:33" s="4" customFormat="1" ht="15" customHeight="1">
      <c r="A10" s="474" t="s">
        <v>151</v>
      </c>
      <c r="B10" s="945" t="s">
        <v>458</v>
      </c>
      <c r="C10" s="946"/>
      <c r="D10" s="946"/>
      <c r="E10" s="946"/>
      <c r="F10" s="946"/>
      <c r="G10" s="946"/>
      <c r="H10" s="946"/>
      <c r="I10" s="946"/>
      <c r="J10" s="946"/>
      <c r="K10" s="946"/>
      <c r="L10" s="946"/>
      <c r="M10" s="946"/>
      <c r="N10" s="946"/>
      <c r="O10" s="946"/>
      <c r="P10" s="946"/>
      <c r="Q10" s="946"/>
      <c r="R10" s="946"/>
      <c r="S10" s="946"/>
      <c r="T10" s="946"/>
      <c r="U10" s="946"/>
      <c r="V10" s="946"/>
      <c r="W10" s="946"/>
      <c r="X10" s="946"/>
      <c r="Y10" s="946"/>
      <c r="Z10" s="946"/>
      <c r="AA10" s="946"/>
      <c r="AB10" s="946"/>
      <c r="AC10" s="946"/>
      <c r="AD10" s="946"/>
      <c r="AE10" s="946"/>
      <c r="AF10" s="946"/>
      <c r="AG10" s="947"/>
    </row>
    <row r="11" spans="1:33" s="4" customFormat="1" ht="15" customHeight="1">
      <c r="A11" s="470" t="s">
        <v>151</v>
      </c>
      <c r="B11" s="445" t="s">
        <v>152</v>
      </c>
      <c r="C11" s="940" t="s">
        <v>153</v>
      </c>
      <c r="D11" s="940"/>
      <c r="E11" s="940"/>
      <c r="F11" s="940"/>
      <c r="G11" s="940"/>
      <c r="H11" s="940"/>
      <c r="I11" s="940"/>
      <c r="J11" s="940"/>
      <c r="K11" s="940"/>
      <c r="L11" s="940"/>
      <c r="M11" s="940"/>
      <c r="N11" s="940"/>
      <c r="O11" s="940"/>
      <c r="P11" s="940"/>
      <c r="Q11" s="940"/>
      <c r="R11" s="940"/>
      <c r="S11" s="940"/>
      <c r="T11" s="940"/>
      <c r="U11" s="940"/>
      <c r="V11" s="940"/>
      <c r="W11" s="940"/>
      <c r="X11" s="940"/>
      <c r="Y11" s="940"/>
      <c r="Z11" s="940"/>
      <c r="AA11" s="940"/>
      <c r="AB11" s="940"/>
      <c r="AC11" s="940"/>
      <c r="AD11" s="940"/>
      <c r="AE11" s="940"/>
      <c r="AF11" s="940"/>
      <c r="AG11" s="940"/>
    </row>
    <row r="12" spans="1:33" s="4" customFormat="1" ht="15" customHeight="1">
      <c r="A12" s="470" t="s">
        <v>151</v>
      </c>
      <c r="B12" s="446" t="s">
        <v>152</v>
      </c>
      <c r="C12" s="477" t="s">
        <v>152</v>
      </c>
      <c r="D12" s="850" t="s">
        <v>154</v>
      </c>
      <c r="E12" s="851"/>
      <c r="F12" s="851"/>
      <c r="G12" s="851"/>
      <c r="H12" s="851"/>
      <c r="I12" s="851"/>
      <c r="J12" s="851"/>
      <c r="K12" s="851"/>
      <c r="L12" s="851"/>
      <c r="M12" s="851"/>
      <c r="N12" s="851"/>
      <c r="O12" s="851"/>
      <c r="P12" s="851"/>
      <c r="Q12" s="851"/>
      <c r="R12" s="851"/>
      <c r="S12" s="851"/>
      <c r="T12" s="851"/>
      <c r="U12" s="851"/>
      <c r="V12" s="851"/>
      <c r="W12" s="851"/>
      <c r="X12" s="851"/>
      <c r="Y12" s="851"/>
      <c r="Z12" s="851"/>
      <c r="AA12" s="851"/>
      <c r="AB12" s="851"/>
      <c r="AC12" s="851"/>
      <c r="AD12" s="851"/>
      <c r="AE12" s="851"/>
      <c r="AF12" s="851"/>
      <c r="AG12" s="852"/>
    </row>
    <row r="13" spans="1:33" s="72" customFormat="1" ht="42" customHeight="1">
      <c r="A13" s="890" t="s">
        <v>151</v>
      </c>
      <c r="B13" s="893" t="s">
        <v>152</v>
      </c>
      <c r="C13" s="896" t="s">
        <v>152</v>
      </c>
      <c r="D13" s="899" t="s">
        <v>151</v>
      </c>
      <c r="E13" s="901" t="s">
        <v>155</v>
      </c>
      <c r="F13" s="1084"/>
      <c r="G13" s="522"/>
      <c r="H13" s="501"/>
      <c r="I13" s="501"/>
      <c r="J13" s="501"/>
      <c r="K13" s="501"/>
      <c r="L13" s="501"/>
      <c r="M13" s="501"/>
      <c r="N13" s="501"/>
      <c r="O13" s="501"/>
      <c r="P13" s="501"/>
      <c r="Q13" s="501"/>
      <c r="R13" s="501"/>
      <c r="S13" s="501"/>
      <c r="T13" s="501"/>
      <c r="U13" s="501"/>
      <c r="V13" s="501"/>
      <c r="W13" s="501"/>
      <c r="X13" s="501"/>
      <c r="Y13" s="501"/>
      <c r="Z13" s="501"/>
      <c r="AA13" s="501"/>
      <c r="AB13" s="551"/>
      <c r="AC13" s="524"/>
      <c r="AD13" s="525"/>
      <c r="AE13" s="525"/>
      <c r="AF13" s="525"/>
      <c r="AG13" s="526"/>
    </row>
    <row r="14" spans="1:33" s="72" customFormat="1" ht="44.25" customHeight="1">
      <c r="A14" s="891"/>
      <c r="B14" s="894"/>
      <c r="C14" s="897"/>
      <c r="D14" s="1082"/>
      <c r="E14" s="163" t="s">
        <v>11</v>
      </c>
      <c r="F14" s="167" t="s">
        <v>156</v>
      </c>
      <c r="G14" s="517" t="s">
        <v>143</v>
      </c>
      <c r="H14" s="507">
        <f>I14+J14+L14+M14+N14+O14+P14+Q14</f>
        <v>0.6</v>
      </c>
      <c r="I14" s="504"/>
      <c r="J14" s="504"/>
      <c r="K14" s="504"/>
      <c r="L14" s="504"/>
      <c r="M14" s="504"/>
      <c r="N14" s="504">
        <v>0.6</v>
      </c>
      <c r="O14" s="504"/>
      <c r="P14" s="504"/>
      <c r="Q14" s="504"/>
      <c r="R14" s="507">
        <v>0</v>
      </c>
      <c r="S14" s="504"/>
      <c r="T14" s="504"/>
      <c r="U14" s="504"/>
      <c r="V14" s="504"/>
      <c r="W14" s="504"/>
      <c r="X14" s="504">
        <v>0</v>
      </c>
      <c r="Y14" s="504"/>
      <c r="Z14" s="504"/>
      <c r="AA14" s="504"/>
      <c r="AB14" s="560" t="s">
        <v>157</v>
      </c>
      <c r="AC14" s="554" t="s">
        <v>158</v>
      </c>
      <c r="AD14" s="517" t="s">
        <v>159</v>
      </c>
      <c r="AE14" s="517">
        <v>5</v>
      </c>
      <c r="AF14" s="517">
        <v>5</v>
      </c>
      <c r="AG14" s="531" t="s">
        <v>1326</v>
      </c>
    </row>
    <row r="15" spans="1:33" s="4" customFormat="1" ht="15" customHeight="1">
      <c r="A15" s="892"/>
      <c r="B15" s="895"/>
      <c r="C15" s="898"/>
      <c r="D15" s="903" t="s">
        <v>16</v>
      </c>
      <c r="E15" s="904"/>
      <c r="F15" s="904"/>
      <c r="G15" s="905"/>
      <c r="H15" s="505">
        <f>H14</f>
        <v>0.6</v>
      </c>
      <c r="I15" s="505">
        <f>I14</f>
        <v>0</v>
      </c>
      <c r="J15" s="505">
        <f t="shared" ref="J15:Q15" si="0">J14</f>
        <v>0</v>
      </c>
      <c r="K15" s="505"/>
      <c r="L15" s="505">
        <f t="shared" si="0"/>
        <v>0</v>
      </c>
      <c r="M15" s="505">
        <f t="shared" si="0"/>
        <v>0</v>
      </c>
      <c r="N15" s="505">
        <f t="shared" si="0"/>
        <v>0.6</v>
      </c>
      <c r="O15" s="505">
        <f t="shared" si="0"/>
        <v>0</v>
      </c>
      <c r="P15" s="505">
        <f t="shared" si="0"/>
        <v>0</v>
      </c>
      <c r="Q15" s="505">
        <f t="shared" si="0"/>
        <v>0</v>
      </c>
      <c r="R15" s="505">
        <f>R14</f>
        <v>0</v>
      </c>
      <c r="S15" s="505">
        <f>S14</f>
        <v>0</v>
      </c>
      <c r="T15" s="505">
        <f t="shared" ref="T15" si="1">T14</f>
        <v>0</v>
      </c>
      <c r="U15" s="505"/>
      <c r="V15" s="505">
        <f t="shared" ref="V15:AA15" si="2">V14</f>
        <v>0</v>
      </c>
      <c r="W15" s="505">
        <f t="shared" si="2"/>
        <v>0</v>
      </c>
      <c r="X15" s="505">
        <f t="shared" si="2"/>
        <v>0</v>
      </c>
      <c r="Y15" s="505">
        <f t="shared" si="2"/>
        <v>0</v>
      </c>
      <c r="Z15" s="505">
        <f t="shared" si="2"/>
        <v>0</v>
      </c>
      <c r="AA15" s="505">
        <f t="shared" si="2"/>
        <v>0</v>
      </c>
      <c r="AB15" s="771"/>
      <c r="AC15" s="646"/>
      <c r="AD15" s="646"/>
      <c r="AE15" s="646"/>
      <c r="AF15" s="646"/>
      <c r="AG15" s="772"/>
    </row>
    <row r="16" spans="1:33" s="4" customFormat="1" ht="27" customHeight="1">
      <c r="A16" s="890" t="s">
        <v>151</v>
      </c>
      <c r="B16" s="893" t="s">
        <v>152</v>
      </c>
      <c r="C16" s="896" t="s">
        <v>152</v>
      </c>
      <c r="D16" s="899" t="s">
        <v>152</v>
      </c>
      <c r="E16" s="901" t="s">
        <v>160</v>
      </c>
      <c r="F16" s="902"/>
      <c r="G16" s="522"/>
      <c r="H16" s="501"/>
      <c r="I16" s="501"/>
      <c r="J16" s="501"/>
      <c r="K16" s="501"/>
      <c r="L16" s="501"/>
      <c r="M16" s="501"/>
      <c r="N16" s="501"/>
      <c r="O16" s="501"/>
      <c r="P16" s="501"/>
      <c r="Q16" s="501"/>
      <c r="R16" s="501"/>
      <c r="S16" s="501"/>
      <c r="T16" s="501"/>
      <c r="U16" s="501"/>
      <c r="V16" s="501"/>
      <c r="W16" s="501"/>
      <c r="X16" s="501"/>
      <c r="Y16" s="501"/>
      <c r="Z16" s="501"/>
      <c r="AA16" s="501"/>
      <c r="AB16" s="551"/>
      <c r="AC16" s="524"/>
      <c r="AD16" s="525"/>
      <c r="AE16" s="525"/>
      <c r="AF16" s="525"/>
      <c r="AG16" s="526"/>
    </row>
    <row r="17" spans="1:33" s="4" customFormat="1" ht="44.25" customHeight="1">
      <c r="A17" s="891"/>
      <c r="B17" s="894"/>
      <c r="C17" s="897"/>
      <c r="D17" s="1082"/>
      <c r="E17" s="164" t="s">
        <v>11</v>
      </c>
      <c r="F17" s="167" t="s">
        <v>161</v>
      </c>
      <c r="G17" s="517" t="s">
        <v>143</v>
      </c>
      <c r="H17" s="507">
        <f>I17+J17+L17+M17+N17+O17+P17+Q17</f>
        <v>0.6</v>
      </c>
      <c r="I17" s="504"/>
      <c r="J17" s="504"/>
      <c r="K17" s="504"/>
      <c r="L17" s="504"/>
      <c r="M17" s="504"/>
      <c r="N17" s="504">
        <v>0.6</v>
      </c>
      <c r="O17" s="504"/>
      <c r="P17" s="504"/>
      <c r="Q17" s="504"/>
      <c r="R17" s="507">
        <f>S17+T17+V17+W17+X17+Y17+Z17+AA17</f>
        <v>0</v>
      </c>
      <c r="S17" s="504"/>
      <c r="T17" s="504"/>
      <c r="U17" s="504"/>
      <c r="V17" s="504"/>
      <c r="W17" s="504"/>
      <c r="X17" s="504"/>
      <c r="Y17" s="504"/>
      <c r="Z17" s="504"/>
      <c r="AA17" s="504"/>
      <c r="AB17" s="560" t="s">
        <v>157</v>
      </c>
      <c r="AC17" s="554" t="s">
        <v>158</v>
      </c>
      <c r="AD17" s="561" t="s">
        <v>159</v>
      </c>
      <c r="AE17" s="517">
        <v>4</v>
      </c>
      <c r="AF17" s="684">
        <v>6</v>
      </c>
      <c r="AG17" s="531" t="s">
        <v>1326</v>
      </c>
    </row>
    <row r="18" spans="1:33" s="4" customFormat="1" ht="15" customHeight="1">
      <c r="A18" s="892"/>
      <c r="B18" s="895"/>
      <c r="C18" s="898"/>
      <c r="D18" s="903" t="s">
        <v>16</v>
      </c>
      <c r="E18" s="904"/>
      <c r="F18" s="904"/>
      <c r="G18" s="905"/>
      <c r="H18" s="505">
        <f>H17</f>
        <v>0.6</v>
      </c>
      <c r="I18" s="510">
        <f>I17</f>
        <v>0</v>
      </c>
      <c r="J18" s="510">
        <f t="shared" ref="J18:Q18" si="3">J17</f>
        <v>0</v>
      </c>
      <c r="K18" s="510"/>
      <c r="L18" s="510">
        <f t="shared" si="3"/>
        <v>0</v>
      </c>
      <c r="M18" s="510">
        <f t="shared" si="3"/>
        <v>0</v>
      </c>
      <c r="N18" s="510">
        <f t="shared" si="3"/>
        <v>0.6</v>
      </c>
      <c r="O18" s="510">
        <f t="shared" si="3"/>
        <v>0</v>
      </c>
      <c r="P18" s="510">
        <f t="shared" si="3"/>
        <v>0</v>
      </c>
      <c r="Q18" s="510">
        <f t="shared" si="3"/>
        <v>0</v>
      </c>
      <c r="R18" s="505">
        <f>R17</f>
        <v>0</v>
      </c>
      <c r="S18" s="510">
        <f>S17</f>
        <v>0</v>
      </c>
      <c r="T18" s="510">
        <f t="shared" ref="T18" si="4">T17</f>
        <v>0</v>
      </c>
      <c r="U18" s="510"/>
      <c r="V18" s="510">
        <f t="shared" ref="V18:AA18" si="5">V17</f>
        <v>0</v>
      </c>
      <c r="W18" s="510">
        <f t="shared" si="5"/>
        <v>0</v>
      </c>
      <c r="X18" s="510">
        <f t="shared" si="5"/>
        <v>0</v>
      </c>
      <c r="Y18" s="510">
        <f t="shared" si="5"/>
        <v>0</v>
      </c>
      <c r="Z18" s="510">
        <f t="shared" si="5"/>
        <v>0</v>
      </c>
      <c r="AA18" s="510">
        <f t="shared" si="5"/>
        <v>0</v>
      </c>
      <c r="AB18" s="1085"/>
      <c r="AC18" s="1085"/>
      <c r="AD18" s="1085"/>
      <c r="AE18" s="1085"/>
      <c r="AF18" s="1085"/>
      <c r="AG18" s="1085"/>
    </row>
    <row r="19" spans="1:33" s="4" customFormat="1" ht="15" customHeight="1">
      <c r="A19" s="474" t="s">
        <v>151</v>
      </c>
      <c r="B19" s="475" t="s">
        <v>152</v>
      </c>
      <c r="C19" s="465" t="s">
        <v>152</v>
      </c>
      <c r="D19" s="1027" t="s">
        <v>17</v>
      </c>
      <c r="E19" s="1028"/>
      <c r="F19" s="1028"/>
      <c r="G19" s="1029"/>
      <c r="H19" s="512">
        <f>H15+H18</f>
        <v>1.2</v>
      </c>
      <c r="I19" s="512">
        <f t="shared" ref="I19:Q19" si="6">I15+I18</f>
        <v>0</v>
      </c>
      <c r="J19" s="512">
        <f t="shared" si="6"/>
        <v>0</v>
      </c>
      <c r="K19" s="512"/>
      <c r="L19" s="512">
        <f t="shared" si="6"/>
        <v>0</v>
      </c>
      <c r="M19" s="512">
        <f t="shared" si="6"/>
        <v>0</v>
      </c>
      <c r="N19" s="512">
        <f t="shared" si="6"/>
        <v>1.2</v>
      </c>
      <c r="O19" s="512">
        <f t="shared" si="6"/>
        <v>0</v>
      </c>
      <c r="P19" s="512">
        <f t="shared" si="6"/>
        <v>0</v>
      </c>
      <c r="Q19" s="512">
        <f t="shared" si="6"/>
        <v>0</v>
      </c>
      <c r="R19" s="512">
        <f>R15+R18</f>
        <v>0</v>
      </c>
      <c r="S19" s="512">
        <f t="shared" ref="S19:T19" si="7">S15+S18</f>
        <v>0</v>
      </c>
      <c r="T19" s="512">
        <f t="shared" si="7"/>
        <v>0</v>
      </c>
      <c r="U19" s="512"/>
      <c r="V19" s="512">
        <f t="shared" ref="V19:AA19" si="8">V15+V18</f>
        <v>0</v>
      </c>
      <c r="W19" s="512">
        <f t="shared" si="8"/>
        <v>0</v>
      </c>
      <c r="X19" s="512">
        <f t="shared" si="8"/>
        <v>0</v>
      </c>
      <c r="Y19" s="512">
        <f t="shared" si="8"/>
        <v>0</v>
      </c>
      <c r="Z19" s="512">
        <f t="shared" si="8"/>
        <v>0</v>
      </c>
      <c r="AA19" s="512">
        <f t="shared" si="8"/>
        <v>0</v>
      </c>
      <c r="AB19" s="820"/>
      <c r="AC19" s="820"/>
      <c r="AD19" s="820"/>
      <c r="AE19" s="820"/>
      <c r="AF19" s="820"/>
      <c r="AG19" s="821"/>
    </row>
    <row r="20" spans="1:33" s="447" customFormat="1" ht="15" customHeight="1">
      <c r="A20" s="476" t="s">
        <v>151</v>
      </c>
      <c r="B20" s="446" t="s">
        <v>152</v>
      </c>
      <c r="C20" s="477" t="s">
        <v>162</v>
      </c>
      <c r="D20" s="822" t="s">
        <v>163</v>
      </c>
      <c r="E20" s="823"/>
      <c r="F20" s="823"/>
      <c r="G20" s="823"/>
      <c r="H20" s="823"/>
      <c r="I20" s="823"/>
      <c r="J20" s="823"/>
      <c r="K20" s="823"/>
      <c r="L20" s="823"/>
      <c r="M20" s="823"/>
      <c r="N20" s="823"/>
      <c r="O20" s="823"/>
      <c r="P20" s="823"/>
      <c r="Q20" s="823"/>
      <c r="R20" s="823"/>
      <c r="S20" s="823"/>
      <c r="T20" s="823"/>
      <c r="U20" s="823"/>
      <c r="V20" s="823"/>
      <c r="W20" s="823"/>
      <c r="X20" s="823"/>
      <c r="Y20" s="823"/>
      <c r="Z20" s="823"/>
      <c r="AA20" s="823"/>
      <c r="AB20" s="823"/>
      <c r="AC20" s="823"/>
      <c r="AD20" s="823"/>
      <c r="AE20" s="823"/>
      <c r="AF20" s="823"/>
      <c r="AG20" s="824"/>
    </row>
    <row r="21" spans="1:33" s="4" customFormat="1" ht="68.25" customHeight="1">
      <c r="A21" s="913" t="s">
        <v>151</v>
      </c>
      <c r="B21" s="893" t="s">
        <v>152</v>
      </c>
      <c r="C21" s="896" t="s">
        <v>162</v>
      </c>
      <c r="D21" s="899" t="s">
        <v>151</v>
      </c>
      <c r="E21" s="901" t="s">
        <v>1327</v>
      </c>
      <c r="F21" s="902"/>
      <c r="G21" s="522"/>
      <c r="H21" s="501"/>
      <c r="I21" s="501"/>
      <c r="J21" s="501"/>
      <c r="K21" s="501"/>
      <c r="L21" s="501"/>
      <c r="M21" s="501"/>
      <c r="N21" s="501"/>
      <c r="O21" s="501"/>
      <c r="P21" s="501"/>
      <c r="Q21" s="501"/>
      <c r="R21" s="501"/>
      <c r="S21" s="501"/>
      <c r="T21" s="501"/>
      <c r="U21" s="501"/>
      <c r="V21" s="501"/>
      <c r="W21" s="501"/>
      <c r="X21" s="501"/>
      <c r="Y21" s="501"/>
      <c r="Z21" s="501"/>
      <c r="AA21" s="501"/>
      <c r="AB21" s="551"/>
      <c r="AC21" s="524"/>
      <c r="AD21" s="525"/>
      <c r="AE21" s="525"/>
      <c r="AF21" s="525"/>
      <c r="AG21" s="526"/>
    </row>
    <row r="22" spans="1:33" s="4" customFormat="1" ht="30.75" customHeight="1">
      <c r="A22" s="913"/>
      <c r="B22" s="894"/>
      <c r="C22" s="897"/>
      <c r="D22" s="1082"/>
      <c r="E22" s="163" t="s">
        <v>11</v>
      </c>
      <c r="F22" s="167" t="s">
        <v>164</v>
      </c>
      <c r="G22" s="517" t="s">
        <v>143</v>
      </c>
      <c r="H22" s="507">
        <f>I22+J22+L22+M22+N22+O22+P22+Q22</f>
        <v>1</v>
      </c>
      <c r="I22" s="504"/>
      <c r="J22" s="504"/>
      <c r="K22" s="504"/>
      <c r="L22" s="504"/>
      <c r="M22" s="504"/>
      <c r="N22" s="504">
        <v>1</v>
      </c>
      <c r="O22" s="504"/>
      <c r="P22" s="504"/>
      <c r="Q22" s="504"/>
      <c r="R22" s="507">
        <f>S22+T22+V22+W22+X22+Y22+Z22+AA22</f>
        <v>0</v>
      </c>
      <c r="S22" s="504"/>
      <c r="T22" s="504"/>
      <c r="U22" s="504"/>
      <c r="V22" s="504"/>
      <c r="W22" s="504"/>
      <c r="X22" s="504">
        <v>0</v>
      </c>
      <c r="Y22" s="504"/>
      <c r="Z22" s="504"/>
      <c r="AA22" s="504"/>
      <c r="AB22" s="537" t="s">
        <v>165</v>
      </c>
      <c r="AC22" s="554" t="s">
        <v>166</v>
      </c>
      <c r="AD22" s="517" t="s">
        <v>159</v>
      </c>
      <c r="AE22" s="517">
        <v>3</v>
      </c>
      <c r="AF22" s="517">
        <v>3</v>
      </c>
      <c r="AG22" s="531" t="s">
        <v>1326</v>
      </c>
    </row>
    <row r="23" spans="1:33" s="4" customFormat="1" ht="24.75" customHeight="1">
      <c r="A23" s="913"/>
      <c r="B23" s="894"/>
      <c r="C23" s="897"/>
      <c r="D23" s="1082"/>
      <c r="E23" s="163" t="s">
        <v>12</v>
      </c>
      <c r="F23" s="167" t="s">
        <v>167</v>
      </c>
      <c r="G23" s="517" t="s">
        <v>143</v>
      </c>
      <c r="H23" s="507">
        <f>I23+J23+L23+M23+N23+O23+P23+Q23</f>
        <v>3</v>
      </c>
      <c r="I23" s="504"/>
      <c r="J23" s="504"/>
      <c r="K23" s="504"/>
      <c r="L23" s="504"/>
      <c r="M23" s="504"/>
      <c r="N23" s="504">
        <v>3</v>
      </c>
      <c r="O23" s="504"/>
      <c r="P23" s="504"/>
      <c r="Q23" s="504"/>
      <c r="R23" s="507">
        <f>S23+T23+V23+W23+X23+Y23+Z23+AA23</f>
        <v>0</v>
      </c>
      <c r="S23" s="504"/>
      <c r="T23" s="504"/>
      <c r="U23" s="504"/>
      <c r="V23" s="504"/>
      <c r="W23" s="504"/>
      <c r="X23" s="504">
        <v>0</v>
      </c>
      <c r="Y23" s="504"/>
      <c r="Z23" s="504"/>
      <c r="AA23" s="504"/>
      <c r="AB23" s="560" t="s">
        <v>168</v>
      </c>
      <c r="AC23" s="554" t="s">
        <v>166</v>
      </c>
      <c r="AD23" s="517" t="s">
        <v>159</v>
      </c>
      <c r="AE23" s="517">
        <v>10</v>
      </c>
      <c r="AF23" s="517">
        <v>12</v>
      </c>
      <c r="AG23" s="531" t="s">
        <v>1326</v>
      </c>
    </row>
    <row r="24" spans="1:33" s="4" customFormat="1" ht="26.25" customHeight="1">
      <c r="A24" s="913"/>
      <c r="B24" s="894"/>
      <c r="C24" s="897"/>
      <c r="D24" s="1083"/>
      <c r="E24" s="163" t="s">
        <v>13</v>
      </c>
      <c r="F24" s="168" t="s">
        <v>169</v>
      </c>
      <c r="G24" s="517" t="s">
        <v>143</v>
      </c>
      <c r="H24" s="507">
        <f>I24+J24+L24+M24+N24+O24+P24+Q24</f>
        <v>1</v>
      </c>
      <c r="I24" s="508"/>
      <c r="J24" s="508"/>
      <c r="K24" s="508"/>
      <c r="L24" s="508"/>
      <c r="M24" s="508"/>
      <c r="N24" s="508">
        <v>1</v>
      </c>
      <c r="O24" s="508"/>
      <c r="P24" s="508"/>
      <c r="Q24" s="508"/>
      <c r="R24" s="507">
        <f>S24+T24+V24+W24+X24+Y24+Z24+AA24</f>
        <v>0</v>
      </c>
      <c r="S24" s="508"/>
      <c r="T24" s="508"/>
      <c r="U24" s="508"/>
      <c r="V24" s="508"/>
      <c r="W24" s="508"/>
      <c r="X24" s="508">
        <v>0</v>
      </c>
      <c r="Y24" s="508"/>
      <c r="Z24" s="508"/>
      <c r="AA24" s="508"/>
      <c r="AB24" s="560" t="s">
        <v>168</v>
      </c>
      <c r="AC24" s="554" t="s">
        <v>166</v>
      </c>
      <c r="AD24" s="517" t="s">
        <v>159</v>
      </c>
      <c r="AE24" s="517">
        <v>2</v>
      </c>
      <c r="AF24" s="517">
        <v>5</v>
      </c>
      <c r="AG24" s="531" t="s">
        <v>1326</v>
      </c>
    </row>
    <row r="25" spans="1:33" s="4" customFormat="1" ht="15" customHeight="1">
      <c r="A25" s="913"/>
      <c r="B25" s="895"/>
      <c r="C25" s="898"/>
      <c r="D25" s="903" t="s">
        <v>16</v>
      </c>
      <c r="E25" s="904"/>
      <c r="F25" s="904"/>
      <c r="G25" s="905"/>
      <c r="H25" s="510">
        <f t="shared" ref="H25:T25" si="9">H22+H23+H24</f>
        <v>5</v>
      </c>
      <c r="I25" s="510">
        <f t="shared" si="9"/>
        <v>0</v>
      </c>
      <c r="J25" s="510">
        <f t="shared" si="9"/>
        <v>0</v>
      </c>
      <c r="K25" s="510"/>
      <c r="L25" s="510">
        <f t="shared" si="9"/>
        <v>0</v>
      </c>
      <c r="M25" s="510">
        <f t="shared" si="9"/>
        <v>0</v>
      </c>
      <c r="N25" s="510">
        <f t="shared" si="9"/>
        <v>5</v>
      </c>
      <c r="O25" s="510">
        <f t="shared" si="9"/>
        <v>0</v>
      </c>
      <c r="P25" s="510">
        <f t="shared" si="9"/>
        <v>0</v>
      </c>
      <c r="Q25" s="510">
        <f t="shared" si="9"/>
        <v>0</v>
      </c>
      <c r="R25" s="510">
        <f t="shared" si="9"/>
        <v>0</v>
      </c>
      <c r="S25" s="510">
        <f t="shared" si="9"/>
        <v>0</v>
      </c>
      <c r="T25" s="510">
        <f t="shared" si="9"/>
        <v>0</v>
      </c>
      <c r="U25" s="510"/>
      <c r="V25" s="510">
        <f t="shared" ref="V25:AA25" si="10">V22+V23+V24</f>
        <v>0</v>
      </c>
      <c r="W25" s="510">
        <f t="shared" si="10"/>
        <v>0</v>
      </c>
      <c r="X25" s="510">
        <f t="shared" si="10"/>
        <v>0</v>
      </c>
      <c r="Y25" s="510">
        <f t="shared" si="10"/>
        <v>0</v>
      </c>
      <c r="Z25" s="510">
        <f t="shared" si="10"/>
        <v>0</v>
      </c>
      <c r="AA25" s="510">
        <f t="shared" si="10"/>
        <v>0</v>
      </c>
      <c r="AB25" s="826"/>
      <c r="AC25" s="826"/>
      <c r="AD25" s="826"/>
      <c r="AE25" s="826"/>
      <c r="AF25" s="826"/>
      <c r="AG25" s="827"/>
    </row>
    <row r="26" spans="1:33" s="4" customFormat="1" ht="15" customHeight="1">
      <c r="A26" s="474" t="s">
        <v>151</v>
      </c>
      <c r="B26" s="475" t="s">
        <v>152</v>
      </c>
      <c r="C26" s="465" t="s">
        <v>162</v>
      </c>
      <c r="D26" s="1027" t="s">
        <v>17</v>
      </c>
      <c r="E26" s="1028"/>
      <c r="F26" s="1028"/>
      <c r="G26" s="1029"/>
      <c r="H26" s="512">
        <f>H25</f>
        <v>5</v>
      </c>
      <c r="I26" s="512">
        <f t="shared" ref="I26:Q26" si="11">I25</f>
        <v>0</v>
      </c>
      <c r="J26" s="512">
        <f t="shared" si="11"/>
        <v>0</v>
      </c>
      <c r="K26" s="512"/>
      <c r="L26" s="512">
        <f t="shared" si="11"/>
        <v>0</v>
      </c>
      <c r="M26" s="512">
        <f t="shared" si="11"/>
        <v>0</v>
      </c>
      <c r="N26" s="512">
        <f t="shared" si="11"/>
        <v>5</v>
      </c>
      <c r="O26" s="512">
        <f t="shared" si="11"/>
        <v>0</v>
      </c>
      <c r="P26" s="512">
        <f t="shared" si="11"/>
        <v>0</v>
      </c>
      <c r="Q26" s="512">
        <f t="shared" si="11"/>
        <v>0</v>
      </c>
      <c r="R26" s="512">
        <f>R25</f>
        <v>0</v>
      </c>
      <c r="S26" s="512">
        <f t="shared" ref="S26:T26" si="12">S25</f>
        <v>0</v>
      </c>
      <c r="T26" s="512">
        <f t="shared" si="12"/>
        <v>0</v>
      </c>
      <c r="U26" s="512"/>
      <c r="V26" s="512">
        <f t="shared" ref="V26:AA26" si="13">V25</f>
        <v>0</v>
      </c>
      <c r="W26" s="512">
        <f t="shared" si="13"/>
        <v>0</v>
      </c>
      <c r="X26" s="512">
        <f t="shared" si="13"/>
        <v>0</v>
      </c>
      <c r="Y26" s="512">
        <f t="shared" si="13"/>
        <v>0</v>
      </c>
      <c r="Z26" s="512">
        <f t="shared" si="13"/>
        <v>0</v>
      </c>
      <c r="AA26" s="512">
        <f t="shared" si="13"/>
        <v>0</v>
      </c>
      <c r="AB26" s="820"/>
      <c r="AC26" s="820"/>
      <c r="AD26" s="820"/>
      <c r="AE26" s="820"/>
      <c r="AF26" s="820"/>
      <c r="AG26" s="821"/>
    </row>
    <row r="27" spans="1:33" s="447" customFormat="1" ht="15" customHeight="1">
      <c r="A27" s="468" t="s">
        <v>151</v>
      </c>
      <c r="B27" s="446" t="s">
        <v>152</v>
      </c>
      <c r="C27" s="477" t="s">
        <v>170</v>
      </c>
      <c r="D27" s="850" t="s">
        <v>171</v>
      </c>
      <c r="E27" s="851"/>
      <c r="F27" s="851"/>
      <c r="G27" s="851"/>
      <c r="H27" s="851"/>
      <c r="I27" s="851"/>
      <c r="J27" s="851"/>
      <c r="K27" s="851"/>
      <c r="L27" s="851"/>
      <c r="M27" s="851"/>
      <c r="N27" s="851"/>
      <c r="O27" s="851"/>
      <c r="P27" s="851"/>
      <c r="Q27" s="851"/>
      <c r="R27" s="851"/>
      <c r="S27" s="851"/>
      <c r="T27" s="851"/>
      <c r="U27" s="851"/>
      <c r="V27" s="851"/>
      <c r="W27" s="851"/>
      <c r="X27" s="851"/>
      <c r="Y27" s="851"/>
      <c r="Z27" s="851"/>
      <c r="AA27" s="851"/>
      <c r="AB27" s="851"/>
      <c r="AC27" s="851"/>
      <c r="AD27" s="851"/>
      <c r="AE27" s="851"/>
      <c r="AF27" s="851"/>
      <c r="AG27" s="852"/>
    </row>
    <row r="28" spans="1:33" s="72" customFormat="1" ht="16.5" customHeight="1">
      <c r="A28" s="890" t="s">
        <v>151</v>
      </c>
      <c r="B28" s="893" t="s">
        <v>152</v>
      </c>
      <c r="C28" s="896" t="s">
        <v>170</v>
      </c>
      <c r="D28" s="899" t="s">
        <v>151</v>
      </c>
      <c r="E28" s="901" t="s">
        <v>172</v>
      </c>
      <c r="F28" s="902"/>
      <c r="G28" s="522"/>
      <c r="H28" s="501"/>
      <c r="I28" s="501"/>
      <c r="J28" s="501"/>
      <c r="K28" s="501"/>
      <c r="L28" s="501"/>
      <c r="M28" s="501"/>
      <c r="N28" s="501"/>
      <c r="O28" s="501"/>
      <c r="P28" s="501"/>
      <c r="Q28" s="501"/>
      <c r="R28" s="501"/>
      <c r="S28" s="501"/>
      <c r="T28" s="501"/>
      <c r="U28" s="501"/>
      <c r="V28" s="501"/>
      <c r="W28" s="501"/>
      <c r="X28" s="501"/>
      <c r="Y28" s="501"/>
      <c r="Z28" s="501"/>
      <c r="AA28" s="501"/>
      <c r="AB28" s="551"/>
      <c r="AC28" s="524"/>
      <c r="AD28" s="525"/>
      <c r="AE28" s="525"/>
      <c r="AF28" s="525"/>
      <c r="AG28" s="526"/>
    </row>
    <row r="29" spans="1:33" s="72" customFormat="1" ht="30" customHeight="1">
      <c r="A29" s="891"/>
      <c r="B29" s="894"/>
      <c r="C29" s="897"/>
      <c r="D29" s="1082"/>
      <c r="E29" s="163" t="s">
        <v>11</v>
      </c>
      <c r="F29" s="167" t="s">
        <v>173</v>
      </c>
      <c r="G29" s="517" t="s">
        <v>145</v>
      </c>
      <c r="H29" s="507">
        <f>I29+J29+L29+M29+N29+O29+P29+Q29</f>
        <v>20</v>
      </c>
      <c r="I29" s="504"/>
      <c r="J29" s="504"/>
      <c r="K29" s="504"/>
      <c r="L29" s="504"/>
      <c r="M29" s="504"/>
      <c r="N29" s="504"/>
      <c r="O29" s="504"/>
      <c r="P29" s="504"/>
      <c r="Q29" s="504">
        <v>20</v>
      </c>
      <c r="R29" s="507">
        <f>S29+T29+V29+W29+X29+Y29+Z29+AA29</f>
        <v>0</v>
      </c>
      <c r="S29" s="504"/>
      <c r="T29" s="504"/>
      <c r="U29" s="504"/>
      <c r="V29" s="504"/>
      <c r="W29" s="504"/>
      <c r="X29" s="504"/>
      <c r="Y29" s="504"/>
      <c r="Z29" s="504"/>
      <c r="AA29" s="504">
        <v>0</v>
      </c>
      <c r="AB29" s="537" t="s">
        <v>165</v>
      </c>
      <c r="AC29" s="554" t="s">
        <v>174</v>
      </c>
      <c r="AD29" s="517" t="s">
        <v>159</v>
      </c>
      <c r="AE29" s="517">
        <v>503</v>
      </c>
      <c r="AF29" s="517">
        <v>0</v>
      </c>
      <c r="AG29" s="531" t="s">
        <v>1328</v>
      </c>
    </row>
    <row r="30" spans="1:33" s="4" customFormat="1" ht="15" customHeight="1">
      <c r="A30" s="892"/>
      <c r="B30" s="895"/>
      <c r="C30" s="898"/>
      <c r="D30" s="903" t="s">
        <v>16</v>
      </c>
      <c r="E30" s="904"/>
      <c r="F30" s="904"/>
      <c r="G30" s="905"/>
      <c r="H30" s="505">
        <f>H29</f>
        <v>20</v>
      </c>
      <c r="I30" s="505">
        <f t="shared" ref="I30:Q30" si="14">I29</f>
        <v>0</v>
      </c>
      <c r="J30" s="505">
        <f t="shared" si="14"/>
        <v>0</v>
      </c>
      <c r="K30" s="505"/>
      <c r="L30" s="505">
        <f t="shared" si="14"/>
        <v>0</v>
      </c>
      <c r="M30" s="505">
        <f t="shared" si="14"/>
        <v>0</v>
      </c>
      <c r="N30" s="505">
        <f t="shared" si="14"/>
        <v>0</v>
      </c>
      <c r="O30" s="505">
        <f t="shared" si="14"/>
        <v>0</v>
      </c>
      <c r="P30" s="505">
        <f t="shared" si="14"/>
        <v>0</v>
      </c>
      <c r="Q30" s="505">
        <f t="shared" si="14"/>
        <v>20</v>
      </c>
      <c r="R30" s="505">
        <f>R29</f>
        <v>0</v>
      </c>
      <c r="S30" s="505">
        <f t="shared" ref="S30:T30" si="15">S29</f>
        <v>0</v>
      </c>
      <c r="T30" s="505">
        <f t="shared" si="15"/>
        <v>0</v>
      </c>
      <c r="U30" s="505"/>
      <c r="V30" s="505">
        <f t="shared" ref="V30:AA30" si="16">V29</f>
        <v>0</v>
      </c>
      <c r="W30" s="505">
        <f t="shared" si="16"/>
        <v>0</v>
      </c>
      <c r="X30" s="505">
        <f t="shared" si="16"/>
        <v>0</v>
      </c>
      <c r="Y30" s="505">
        <f t="shared" si="16"/>
        <v>0</v>
      </c>
      <c r="Z30" s="505">
        <f t="shared" si="16"/>
        <v>0</v>
      </c>
      <c r="AA30" s="505">
        <f t="shared" si="16"/>
        <v>0</v>
      </c>
      <c r="AB30" s="817"/>
      <c r="AC30" s="817"/>
      <c r="AD30" s="817"/>
      <c r="AE30" s="817"/>
      <c r="AF30" s="817"/>
      <c r="AG30" s="818"/>
    </row>
    <row r="31" spans="1:33" s="4" customFormat="1" ht="15" customHeight="1">
      <c r="A31" s="890" t="s">
        <v>151</v>
      </c>
      <c r="B31" s="893" t="s">
        <v>152</v>
      </c>
      <c r="C31" s="896" t="s">
        <v>170</v>
      </c>
      <c r="D31" s="899" t="s">
        <v>152</v>
      </c>
      <c r="E31" s="901" t="s">
        <v>175</v>
      </c>
      <c r="F31" s="902"/>
      <c r="G31" s="522"/>
      <c r="H31" s="501"/>
      <c r="I31" s="501"/>
      <c r="J31" s="501"/>
      <c r="K31" s="501"/>
      <c r="L31" s="501"/>
      <c r="M31" s="501"/>
      <c r="N31" s="501"/>
      <c r="O31" s="501"/>
      <c r="P31" s="501"/>
      <c r="Q31" s="501"/>
      <c r="R31" s="501"/>
      <c r="S31" s="501"/>
      <c r="T31" s="501"/>
      <c r="U31" s="501"/>
      <c r="V31" s="501"/>
      <c r="W31" s="501"/>
      <c r="X31" s="501"/>
      <c r="Y31" s="501"/>
      <c r="Z31" s="501"/>
      <c r="AA31" s="501"/>
      <c r="AB31" s="551"/>
      <c r="AC31" s="258"/>
      <c r="AD31" s="574"/>
      <c r="AE31" s="525"/>
      <c r="AF31" s="574"/>
      <c r="AG31" s="526"/>
    </row>
    <row r="32" spans="1:33" s="4" customFormat="1" ht="30" customHeight="1">
      <c r="A32" s="891"/>
      <c r="B32" s="894"/>
      <c r="C32" s="897"/>
      <c r="D32" s="1082"/>
      <c r="E32" s="170" t="s">
        <v>11</v>
      </c>
      <c r="F32" s="167" t="s">
        <v>176</v>
      </c>
      <c r="G32" s="517" t="s">
        <v>145</v>
      </c>
      <c r="H32" s="507">
        <f>I32+J32+L32+M32+N32+O32+P32+Q32</f>
        <v>43</v>
      </c>
      <c r="I32" s="504"/>
      <c r="J32" s="504"/>
      <c r="K32" s="504"/>
      <c r="L32" s="504"/>
      <c r="M32" s="504"/>
      <c r="N32" s="504"/>
      <c r="O32" s="504"/>
      <c r="P32" s="504"/>
      <c r="Q32" s="504">
        <v>43</v>
      </c>
      <c r="R32" s="507">
        <f>S32+T32+V32+W32+X32+Y32+Z32+AA32</f>
        <v>35.9</v>
      </c>
      <c r="S32" s="504"/>
      <c r="T32" s="504"/>
      <c r="U32" s="504"/>
      <c r="V32" s="504"/>
      <c r="W32" s="504"/>
      <c r="X32" s="504"/>
      <c r="Y32" s="504"/>
      <c r="Z32" s="504"/>
      <c r="AA32" s="504">
        <v>35.9</v>
      </c>
      <c r="AB32" s="537" t="s">
        <v>165</v>
      </c>
      <c r="AC32" s="529" t="s">
        <v>177</v>
      </c>
      <c r="AD32" s="561" t="s">
        <v>159</v>
      </c>
      <c r="AE32" s="517">
        <v>1</v>
      </c>
      <c r="AF32" s="684">
        <v>1</v>
      </c>
      <c r="AG32" s="542"/>
    </row>
    <row r="33" spans="1:33" s="4" customFormat="1" ht="15" customHeight="1">
      <c r="A33" s="892"/>
      <c r="B33" s="895"/>
      <c r="C33" s="898"/>
      <c r="D33" s="903" t="s">
        <v>16</v>
      </c>
      <c r="E33" s="904"/>
      <c r="F33" s="904"/>
      <c r="G33" s="905"/>
      <c r="H33" s="505">
        <f>H32</f>
        <v>43</v>
      </c>
      <c r="I33" s="505">
        <f t="shared" ref="I33:Q33" si="17">I32</f>
        <v>0</v>
      </c>
      <c r="J33" s="505">
        <f t="shared" si="17"/>
        <v>0</v>
      </c>
      <c r="K33" s="505"/>
      <c r="L33" s="505">
        <f t="shared" si="17"/>
        <v>0</v>
      </c>
      <c r="M33" s="505">
        <f t="shared" si="17"/>
        <v>0</v>
      </c>
      <c r="N33" s="505">
        <f t="shared" si="17"/>
        <v>0</v>
      </c>
      <c r="O33" s="505">
        <f t="shared" si="17"/>
        <v>0</v>
      </c>
      <c r="P33" s="505">
        <f t="shared" si="17"/>
        <v>0</v>
      </c>
      <c r="Q33" s="505">
        <f t="shared" si="17"/>
        <v>43</v>
      </c>
      <c r="R33" s="505">
        <f>R32</f>
        <v>35.9</v>
      </c>
      <c r="S33" s="505">
        <f t="shared" ref="S33:T33" si="18">S32</f>
        <v>0</v>
      </c>
      <c r="T33" s="505">
        <f t="shared" si="18"/>
        <v>0</v>
      </c>
      <c r="U33" s="505"/>
      <c r="V33" s="505">
        <f t="shared" ref="V33:AA33" si="19">V32</f>
        <v>0</v>
      </c>
      <c r="W33" s="505">
        <f t="shared" si="19"/>
        <v>0</v>
      </c>
      <c r="X33" s="505">
        <f t="shared" si="19"/>
        <v>0</v>
      </c>
      <c r="Y33" s="505">
        <f t="shared" si="19"/>
        <v>0</v>
      </c>
      <c r="Z33" s="505">
        <f t="shared" si="19"/>
        <v>0</v>
      </c>
      <c r="AA33" s="505">
        <f t="shared" si="19"/>
        <v>35.9</v>
      </c>
      <c r="AB33" s="817"/>
      <c r="AC33" s="817"/>
      <c r="AD33" s="817"/>
      <c r="AE33" s="817"/>
      <c r="AF33" s="817"/>
      <c r="AG33" s="818"/>
    </row>
    <row r="34" spans="1:33" s="4" customFormat="1" ht="15" customHeight="1">
      <c r="A34" s="229" t="s">
        <v>151</v>
      </c>
      <c r="B34" s="475" t="s">
        <v>152</v>
      </c>
      <c r="C34" s="465" t="s">
        <v>170</v>
      </c>
      <c r="D34" s="1027" t="s">
        <v>17</v>
      </c>
      <c r="E34" s="1028"/>
      <c r="F34" s="1028"/>
      <c r="G34" s="1029"/>
      <c r="H34" s="512">
        <f>H30+H33</f>
        <v>63</v>
      </c>
      <c r="I34" s="512">
        <f>I30+I33</f>
        <v>0</v>
      </c>
      <c r="J34" s="512">
        <f t="shared" ref="J34:Q34" si="20">J30+J33</f>
        <v>0</v>
      </c>
      <c r="K34" s="512"/>
      <c r="L34" s="512">
        <f t="shared" si="20"/>
        <v>0</v>
      </c>
      <c r="M34" s="512">
        <f t="shared" si="20"/>
        <v>0</v>
      </c>
      <c r="N34" s="512">
        <f t="shared" si="20"/>
        <v>0</v>
      </c>
      <c r="O34" s="512">
        <f t="shared" si="20"/>
        <v>0</v>
      </c>
      <c r="P34" s="512">
        <f t="shared" si="20"/>
        <v>0</v>
      </c>
      <c r="Q34" s="512">
        <f t="shared" si="20"/>
        <v>63</v>
      </c>
      <c r="R34" s="512">
        <f>R30+R33</f>
        <v>35.9</v>
      </c>
      <c r="S34" s="512">
        <f>S30+S33</f>
        <v>0</v>
      </c>
      <c r="T34" s="512">
        <f t="shared" ref="T34" si="21">T30+T33</f>
        <v>0</v>
      </c>
      <c r="U34" s="512"/>
      <c r="V34" s="512">
        <f t="shared" ref="V34:AA34" si="22">V30+V33</f>
        <v>0</v>
      </c>
      <c r="W34" s="512">
        <f t="shared" si="22"/>
        <v>0</v>
      </c>
      <c r="X34" s="512">
        <f t="shared" si="22"/>
        <v>0</v>
      </c>
      <c r="Y34" s="512">
        <f t="shared" si="22"/>
        <v>0</v>
      </c>
      <c r="Z34" s="512">
        <f t="shared" si="22"/>
        <v>0</v>
      </c>
      <c r="AA34" s="512">
        <f t="shared" si="22"/>
        <v>35.9</v>
      </c>
      <c r="AB34" s="820"/>
      <c r="AC34" s="820"/>
      <c r="AD34" s="820"/>
      <c r="AE34" s="820"/>
      <c r="AF34" s="820"/>
      <c r="AG34" s="821"/>
    </row>
    <row r="35" spans="1:33" s="447" customFormat="1" ht="15" customHeight="1">
      <c r="A35" s="476" t="s">
        <v>151</v>
      </c>
      <c r="B35" s="446" t="s">
        <v>152</v>
      </c>
      <c r="C35" s="477" t="s">
        <v>178</v>
      </c>
      <c r="D35" s="822" t="s">
        <v>179</v>
      </c>
      <c r="E35" s="823"/>
      <c r="F35" s="823"/>
      <c r="G35" s="823"/>
      <c r="H35" s="823"/>
      <c r="I35" s="823"/>
      <c r="J35" s="823"/>
      <c r="K35" s="823"/>
      <c r="L35" s="823"/>
      <c r="M35" s="823"/>
      <c r="N35" s="823"/>
      <c r="O35" s="823"/>
      <c r="P35" s="823"/>
      <c r="Q35" s="823"/>
      <c r="R35" s="823"/>
      <c r="S35" s="823"/>
      <c r="T35" s="823"/>
      <c r="U35" s="823"/>
      <c r="V35" s="823"/>
      <c r="W35" s="823"/>
      <c r="X35" s="823"/>
      <c r="Y35" s="823"/>
      <c r="Z35" s="823"/>
      <c r="AA35" s="823"/>
      <c r="AB35" s="823"/>
      <c r="AC35" s="823"/>
      <c r="AD35" s="823"/>
      <c r="AE35" s="823"/>
      <c r="AF35" s="823"/>
      <c r="AG35" s="824"/>
    </row>
    <row r="36" spans="1:33" s="4" customFormat="1" ht="26.25" customHeight="1">
      <c r="A36" s="913" t="s">
        <v>151</v>
      </c>
      <c r="B36" s="893" t="s">
        <v>152</v>
      </c>
      <c r="C36" s="896" t="s">
        <v>178</v>
      </c>
      <c r="D36" s="899" t="s">
        <v>151</v>
      </c>
      <c r="E36" s="901" t="s">
        <v>180</v>
      </c>
      <c r="F36" s="902"/>
      <c r="G36" s="522"/>
      <c r="H36" s="501"/>
      <c r="I36" s="501"/>
      <c r="J36" s="501"/>
      <c r="K36" s="501"/>
      <c r="L36" s="501"/>
      <c r="M36" s="501"/>
      <c r="N36" s="501"/>
      <c r="O36" s="501"/>
      <c r="P36" s="501"/>
      <c r="Q36" s="501"/>
      <c r="R36" s="501"/>
      <c r="S36" s="501"/>
      <c r="T36" s="501"/>
      <c r="U36" s="501"/>
      <c r="V36" s="501"/>
      <c r="W36" s="501"/>
      <c r="X36" s="501"/>
      <c r="Y36" s="501"/>
      <c r="Z36" s="501"/>
      <c r="AA36" s="501"/>
      <c r="AB36" s="551"/>
      <c r="AC36" s="524"/>
      <c r="AD36" s="525"/>
      <c r="AE36" s="525"/>
      <c r="AF36" s="525"/>
      <c r="AG36" s="526"/>
    </row>
    <row r="37" spans="1:33" s="4" customFormat="1" ht="27.75" customHeight="1">
      <c r="A37" s="913"/>
      <c r="B37" s="894"/>
      <c r="C37" s="897"/>
      <c r="D37" s="1082"/>
      <c r="E37" s="163" t="s">
        <v>11</v>
      </c>
      <c r="F37" s="167" t="s">
        <v>181</v>
      </c>
      <c r="G37" s="517" t="s">
        <v>147</v>
      </c>
      <c r="H37" s="507">
        <f>I37+J37+L37+M37+N37+O37+P37+Q37</f>
        <v>6259.3</v>
      </c>
      <c r="I37" s="504"/>
      <c r="J37" s="504"/>
      <c r="K37" s="504"/>
      <c r="L37" s="504">
        <v>6259.3</v>
      </c>
      <c r="M37" s="504"/>
      <c r="N37" s="504"/>
      <c r="O37" s="504"/>
      <c r="P37" s="504"/>
      <c r="Q37" s="504"/>
      <c r="R37" s="507">
        <f>S37+T37+V37+W37+X37+Y37+Z37+AA37</f>
        <v>6259.3</v>
      </c>
      <c r="S37" s="504"/>
      <c r="T37" s="504"/>
      <c r="U37" s="504"/>
      <c r="V37" s="504">
        <v>6259.3</v>
      </c>
      <c r="W37" s="504"/>
      <c r="X37" s="504"/>
      <c r="Y37" s="504"/>
      <c r="Z37" s="504"/>
      <c r="AA37" s="504"/>
      <c r="AB37" s="537" t="s">
        <v>182</v>
      </c>
      <c r="AC37" s="529" t="s">
        <v>183</v>
      </c>
      <c r="AD37" s="517" t="s">
        <v>159</v>
      </c>
      <c r="AE37" s="685">
        <v>21</v>
      </c>
      <c r="AF37" s="517">
        <v>21</v>
      </c>
      <c r="AG37" s="531"/>
    </row>
    <row r="38" spans="1:33" s="4" customFormat="1" ht="15" customHeight="1">
      <c r="A38" s="913"/>
      <c r="B38" s="895"/>
      <c r="C38" s="898"/>
      <c r="D38" s="903" t="s">
        <v>16</v>
      </c>
      <c r="E38" s="904"/>
      <c r="F38" s="904"/>
      <c r="G38" s="905"/>
      <c r="H38" s="510">
        <f>H37</f>
        <v>6259.3</v>
      </c>
      <c r="I38" s="510">
        <f t="shared" ref="I38:Q38" si="23">I37</f>
        <v>0</v>
      </c>
      <c r="J38" s="510">
        <f t="shared" si="23"/>
        <v>0</v>
      </c>
      <c r="K38" s="510"/>
      <c r="L38" s="510">
        <f t="shared" si="23"/>
        <v>6259.3</v>
      </c>
      <c r="M38" s="510">
        <f t="shared" si="23"/>
        <v>0</v>
      </c>
      <c r="N38" s="510">
        <f t="shared" si="23"/>
        <v>0</v>
      </c>
      <c r="O38" s="510">
        <f t="shared" si="23"/>
        <v>0</v>
      </c>
      <c r="P38" s="510">
        <f t="shared" si="23"/>
        <v>0</v>
      </c>
      <c r="Q38" s="510">
        <f t="shared" si="23"/>
        <v>0</v>
      </c>
      <c r="R38" s="510">
        <f>R37</f>
        <v>6259.3</v>
      </c>
      <c r="S38" s="510">
        <f t="shared" ref="S38:T38" si="24">S37</f>
        <v>0</v>
      </c>
      <c r="T38" s="510">
        <f t="shared" si="24"/>
        <v>0</v>
      </c>
      <c r="U38" s="510"/>
      <c r="V38" s="510">
        <f t="shared" ref="V38:AA38" si="25">V37</f>
        <v>6259.3</v>
      </c>
      <c r="W38" s="510">
        <f t="shared" si="25"/>
        <v>0</v>
      </c>
      <c r="X38" s="510">
        <f t="shared" si="25"/>
        <v>0</v>
      </c>
      <c r="Y38" s="510">
        <f t="shared" si="25"/>
        <v>0</v>
      </c>
      <c r="Z38" s="510">
        <f t="shared" si="25"/>
        <v>0</v>
      </c>
      <c r="AA38" s="510">
        <f t="shared" si="25"/>
        <v>0</v>
      </c>
      <c r="AB38" s="825"/>
      <c r="AC38" s="826"/>
      <c r="AD38" s="826"/>
      <c r="AE38" s="826"/>
      <c r="AF38" s="826"/>
      <c r="AG38" s="827"/>
    </row>
    <row r="39" spans="1:33" s="4" customFormat="1" ht="15" customHeight="1">
      <c r="A39" s="913" t="s">
        <v>151</v>
      </c>
      <c r="B39" s="893" t="s">
        <v>152</v>
      </c>
      <c r="C39" s="896" t="s">
        <v>178</v>
      </c>
      <c r="D39" s="466" t="s">
        <v>152</v>
      </c>
      <c r="E39" s="901" t="s">
        <v>184</v>
      </c>
      <c r="F39" s="902"/>
      <c r="G39" s="522"/>
      <c r="H39" s="501"/>
      <c r="I39" s="501"/>
      <c r="J39" s="501"/>
      <c r="K39" s="501"/>
      <c r="L39" s="501"/>
      <c r="M39" s="501"/>
      <c r="N39" s="501"/>
      <c r="O39" s="501"/>
      <c r="P39" s="501"/>
      <c r="Q39" s="501"/>
      <c r="R39" s="501"/>
      <c r="S39" s="501"/>
      <c r="T39" s="501"/>
      <c r="U39" s="501"/>
      <c r="V39" s="501"/>
      <c r="W39" s="501"/>
      <c r="X39" s="501"/>
      <c r="Y39" s="501"/>
      <c r="Z39" s="501"/>
      <c r="AA39" s="501"/>
      <c r="AB39" s="551"/>
      <c r="AC39" s="524"/>
      <c r="AD39" s="525"/>
      <c r="AE39" s="525"/>
      <c r="AF39" s="525"/>
      <c r="AG39" s="526"/>
    </row>
    <row r="40" spans="1:33" s="4" customFormat="1" ht="27.75" customHeight="1">
      <c r="A40" s="913"/>
      <c r="B40" s="894"/>
      <c r="C40" s="897"/>
      <c r="D40" s="297"/>
      <c r="E40" s="164" t="s">
        <v>11</v>
      </c>
      <c r="F40" s="171" t="s">
        <v>1329</v>
      </c>
      <c r="G40" s="517" t="s">
        <v>15</v>
      </c>
      <c r="H40" s="507">
        <f>I40+J40+L40+M40+N40+O40+P40+Q40</f>
        <v>5100.4390000000003</v>
      </c>
      <c r="I40" s="504">
        <v>5100.4390000000003</v>
      </c>
      <c r="J40" s="504"/>
      <c r="K40" s="504"/>
      <c r="L40" s="504"/>
      <c r="M40" s="504"/>
      <c r="N40" s="504"/>
      <c r="O40" s="504"/>
      <c r="P40" s="504"/>
      <c r="Q40" s="504"/>
      <c r="R40" s="507">
        <f>S40+T40+V40+W40+X40+Y40+Z40+AA40</f>
        <v>5100.4390000000003</v>
      </c>
      <c r="S40" s="504">
        <v>5100.4390000000003</v>
      </c>
      <c r="T40" s="504"/>
      <c r="U40" s="504"/>
      <c r="V40" s="504"/>
      <c r="W40" s="504"/>
      <c r="X40" s="504"/>
      <c r="Y40" s="504"/>
      <c r="Z40" s="504"/>
      <c r="AA40" s="504"/>
      <c r="AB40" s="537" t="s">
        <v>182</v>
      </c>
      <c r="AC40" s="529" t="s">
        <v>185</v>
      </c>
      <c r="AD40" s="517" t="s">
        <v>159</v>
      </c>
      <c r="AE40" s="685">
        <v>21</v>
      </c>
      <c r="AF40" s="517">
        <v>21</v>
      </c>
      <c r="AG40" s="531"/>
    </row>
    <row r="41" spans="1:33" s="4" customFormat="1" ht="27.75" customHeight="1">
      <c r="A41" s="913"/>
      <c r="B41" s="894"/>
      <c r="C41" s="897"/>
      <c r="D41" s="297"/>
      <c r="E41" s="164" t="s">
        <v>12</v>
      </c>
      <c r="F41" s="258" t="s">
        <v>1156</v>
      </c>
      <c r="G41" s="676" t="s">
        <v>144</v>
      </c>
      <c r="H41" s="507">
        <f>I41+J41+L41+M41+N41+O41+P41+Q41</f>
        <v>19.541</v>
      </c>
      <c r="I41" s="504"/>
      <c r="J41" s="504"/>
      <c r="K41" s="504"/>
      <c r="L41" s="504"/>
      <c r="M41" s="504"/>
      <c r="N41" s="504"/>
      <c r="O41" s="504">
        <v>19.541</v>
      </c>
      <c r="P41" s="504"/>
      <c r="Q41" s="504"/>
      <c r="R41" s="507">
        <f>S41+T41+V41+W41+X41+Y41+Z41+AA41</f>
        <v>19.541</v>
      </c>
      <c r="S41" s="504"/>
      <c r="T41" s="504"/>
      <c r="U41" s="504"/>
      <c r="V41" s="504"/>
      <c r="W41" s="504"/>
      <c r="X41" s="504"/>
      <c r="Y41" s="504">
        <v>19.541</v>
      </c>
      <c r="Z41" s="504"/>
      <c r="AA41" s="504"/>
      <c r="AB41" s="537" t="s">
        <v>182</v>
      </c>
      <c r="AC41" s="529" t="s">
        <v>185</v>
      </c>
      <c r="AD41" s="517" t="s">
        <v>159</v>
      </c>
      <c r="AE41" s="685">
        <v>4</v>
      </c>
      <c r="AF41" s="517">
        <v>4</v>
      </c>
      <c r="AG41" s="531"/>
    </row>
    <row r="42" spans="1:33" s="4" customFormat="1" ht="27.75" customHeight="1">
      <c r="A42" s="913"/>
      <c r="B42" s="894"/>
      <c r="C42" s="897"/>
      <c r="D42" s="297"/>
      <c r="E42" s="164" t="s">
        <v>13</v>
      </c>
      <c r="F42" s="266" t="s">
        <v>1157</v>
      </c>
      <c r="G42" s="517" t="s">
        <v>143</v>
      </c>
      <c r="H42" s="507">
        <f>I42+J42+L42+M42+N42+O42+P42+Q42</f>
        <v>82.147000000000006</v>
      </c>
      <c r="I42" s="504"/>
      <c r="J42" s="504"/>
      <c r="K42" s="504"/>
      <c r="L42" s="504"/>
      <c r="M42" s="504"/>
      <c r="N42" s="504">
        <v>82.147000000000006</v>
      </c>
      <c r="O42" s="504"/>
      <c r="P42" s="504"/>
      <c r="Q42" s="504"/>
      <c r="R42" s="507">
        <f>S42+T42+V42+W42+X42+Y42+Z42+AA42</f>
        <v>82.147000000000006</v>
      </c>
      <c r="S42" s="504"/>
      <c r="T42" s="504"/>
      <c r="U42" s="504"/>
      <c r="V42" s="504"/>
      <c r="W42" s="504"/>
      <c r="X42" s="504">
        <v>82.147000000000006</v>
      </c>
      <c r="Y42" s="504"/>
      <c r="Z42" s="504"/>
      <c r="AA42" s="504"/>
      <c r="AB42" s="537" t="s">
        <v>1158</v>
      </c>
      <c r="AC42" s="529" t="s">
        <v>233</v>
      </c>
      <c r="AD42" s="517" t="s">
        <v>159</v>
      </c>
      <c r="AE42" s="685">
        <v>17</v>
      </c>
      <c r="AF42" s="517">
        <v>17</v>
      </c>
      <c r="AG42" s="531"/>
    </row>
    <row r="43" spans="1:33" s="4" customFormat="1" ht="15" customHeight="1">
      <c r="A43" s="913"/>
      <c r="B43" s="895"/>
      <c r="C43" s="898"/>
      <c r="D43" s="903" t="s">
        <v>16</v>
      </c>
      <c r="E43" s="904"/>
      <c r="F43" s="904"/>
      <c r="G43" s="905"/>
      <c r="H43" s="505">
        <f>H40+H41+H42</f>
        <v>5202.1270000000004</v>
      </c>
      <c r="I43" s="505">
        <f t="shared" ref="I43:Q43" si="26">I40+I41+I42</f>
        <v>5100.4390000000003</v>
      </c>
      <c r="J43" s="505">
        <f t="shared" si="26"/>
        <v>0</v>
      </c>
      <c r="K43" s="505">
        <f t="shared" si="26"/>
        <v>0</v>
      </c>
      <c r="L43" s="505">
        <f t="shared" si="26"/>
        <v>0</v>
      </c>
      <c r="M43" s="505">
        <f t="shared" si="26"/>
        <v>0</v>
      </c>
      <c r="N43" s="505">
        <f t="shared" si="26"/>
        <v>82.147000000000006</v>
      </c>
      <c r="O43" s="505">
        <f t="shared" si="26"/>
        <v>19.541</v>
      </c>
      <c r="P43" s="505">
        <f t="shared" si="26"/>
        <v>0</v>
      </c>
      <c r="Q43" s="505">
        <f t="shared" si="26"/>
        <v>0</v>
      </c>
      <c r="R43" s="505">
        <f>R40+R41+R42</f>
        <v>5202.1270000000004</v>
      </c>
      <c r="S43" s="505">
        <f t="shared" ref="S43:AA43" si="27">S40+S41+S42</f>
        <v>5100.4390000000003</v>
      </c>
      <c r="T43" s="505">
        <f t="shared" si="27"/>
        <v>0</v>
      </c>
      <c r="U43" s="505">
        <f t="shared" si="27"/>
        <v>0</v>
      </c>
      <c r="V43" s="505">
        <f t="shared" si="27"/>
        <v>0</v>
      </c>
      <c r="W43" s="505">
        <f t="shared" si="27"/>
        <v>0</v>
      </c>
      <c r="X43" s="505">
        <f t="shared" si="27"/>
        <v>82.147000000000006</v>
      </c>
      <c r="Y43" s="505">
        <f t="shared" si="27"/>
        <v>19.541</v>
      </c>
      <c r="Z43" s="505">
        <f t="shared" si="27"/>
        <v>0</v>
      </c>
      <c r="AA43" s="505">
        <f t="shared" si="27"/>
        <v>0</v>
      </c>
      <c r="AB43" s="817"/>
      <c r="AC43" s="817"/>
      <c r="AD43" s="817"/>
      <c r="AE43" s="817"/>
      <c r="AF43" s="817"/>
      <c r="AG43" s="818"/>
    </row>
    <row r="44" spans="1:33" s="4" customFormat="1" ht="15" customHeight="1">
      <c r="A44" s="913" t="s">
        <v>151</v>
      </c>
      <c r="B44" s="893" t="s">
        <v>152</v>
      </c>
      <c r="C44" s="896" t="s">
        <v>178</v>
      </c>
      <c r="D44" s="899" t="s">
        <v>162</v>
      </c>
      <c r="E44" s="901" t="s">
        <v>186</v>
      </c>
      <c r="F44" s="902"/>
      <c r="G44" s="522"/>
      <c r="H44" s="501"/>
      <c r="I44" s="501"/>
      <c r="J44" s="501"/>
      <c r="K44" s="501"/>
      <c r="L44" s="501"/>
      <c r="M44" s="501"/>
      <c r="N44" s="501"/>
      <c r="O44" s="501"/>
      <c r="P44" s="501"/>
      <c r="Q44" s="501"/>
      <c r="R44" s="501"/>
      <c r="S44" s="501"/>
      <c r="T44" s="501"/>
      <c r="U44" s="501"/>
      <c r="V44" s="501"/>
      <c r="W44" s="501"/>
      <c r="X44" s="501"/>
      <c r="Y44" s="501"/>
      <c r="Z44" s="501"/>
      <c r="AA44" s="501"/>
      <c r="AB44" s="551"/>
      <c r="AC44" s="524"/>
      <c r="AD44" s="525"/>
      <c r="AE44" s="525"/>
      <c r="AF44" s="525"/>
      <c r="AG44" s="526"/>
    </row>
    <row r="45" spans="1:33" s="4" customFormat="1" ht="30" customHeight="1">
      <c r="A45" s="913"/>
      <c r="B45" s="894"/>
      <c r="C45" s="897"/>
      <c r="D45" s="1082"/>
      <c r="E45" s="163" t="s">
        <v>11</v>
      </c>
      <c r="F45" s="167" t="s">
        <v>187</v>
      </c>
      <c r="G45" s="517" t="s">
        <v>147</v>
      </c>
      <c r="H45" s="507">
        <f>I45+J45+L45+M45+N45+O45+P45+Q45</f>
        <v>391.3</v>
      </c>
      <c r="I45" s="504"/>
      <c r="J45" s="504"/>
      <c r="K45" s="504"/>
      <c r="L45" s="504">
        <v>391.3</v>
      </c>
      <c r="M45" s="504"/>
      <c r="N45" s="504"/>
      <c r="O45" s="504"/>
      <c r="P45" s="504"/>
      <c r="Q45" s="504"/>
      <c r="R45" s="507">
        <f>S45+T45+V45+W45+X45+Y45+Z45+AA45</f>
        <v>391.3</v>
      </c>
      <c r="S45" s="504"/>
      <c r="T45" s="504"/>
      <c r="U45" s="504"/>
      <c r="V45" s="504">
        <v>391.3</v>
      </c>
      <c r="W45" s="504"/>
      <c r="X45" s="504"/>
      <c r="Y45" s="504"/>
      <c r="Z45" s="504"/>
      <c r="AA45" s="504"/>
      <c r="AB45" s="537" t="s">
        <v>188</v>
      </c>
      <c r="AC45" s="529" t="s">
        <v>189</v>
      </c>
      <c r="AD45" s="686" t="s">
        <v>1330</v>
      </c>
      <c r="AE45" s="517">
        <v>1418</v>
      </c>
      <c r="AF45" s="687">
        <v>1418</v>
      </c>
      <c r="AG45" s="542"/>
    </row>
    <row r="46" spans="1:33" s="4" customFormat="1" ht="15" customHeight="1">
      <c r="A46" s="913"/>
      <c r="B46" s="895"/>
      <c r="C46" s="898"/>
      <c r="D46" s="903" t="s">
        <v>16</v>
      </c>
      <c r="E46" s="904"/>
      <c r="F46" s="904"/>
      <c r="G46" s="905"/>
      <c r="H46" s="510">
        <f>H45</f>
        <v>391.3</v>
      </c>
      <c r="I46" s="510">
        <f t="shared" ref="I46:Q46" si="28">I45</f>
        <v>0</v>
      </c>
      <c r="J46" s="510">
        <f t="shared" si="28"/>
        <v>0</v>
      </c>
      <c r="K46" s="510"/>
      <c r="L46" s="510">
        <f t="shared" si="28"/>
        <v>391.3</v>
      </c>
      <c r="M46" s="510">
        <f t="shared" si="28"/>
        <v>0</v>
      </c>
      <c r="N46" s="510">
        <f t="shared" si="28"/>
        <v>0</v>
      </c>
      <c r="O46" s="510">
        <f t="shared" si="28"/>
        <v>0</v>
      </c>
      <c r="P46" s="510">
        <f t="shared" si="28"/>
        <v>0</v>
      </c>
      <c r="Q46" s="510">
        <f t="shared" si="28"/>
        <v>0</v>
      </c>
      <c r="R46" s="510">
        <f>R45</f>
        <v>391.3</v>
      </c>
      <c r="S46" s="510">
        <f t="shared" ref="S46:T46" si="29">S45</f>
        <v>0</v>
      </c>
      <c r="T46" s="510">
        <f t="shared" si="29"/>
        <v>0</v>
      </c>
      <c r="U46" s="510"/>
      <c r="V46" s="510">
        <f t="shared" ref="V46:AA46" si="30">V45</f>
        <v>391.3</v>
      </c>
      <c r="W46" s="510">
        <f t="shared" si="30"/>
        <v>0</v>
      </c>
      <c r="X46" s="510">
        <f t="shared" si="30"/>
        <v>0</v>
      </c>
      <c r="Y46" s="510">
        <f t="shared" si="30"/>
        <v>0</v>
      </c>
      <c r="Z46" s="510">
        <f t="shared" si="30"/>
        <v>0</v>
      </c>
      <c r="AA46" s="510">
        <f t="shared" si="30"/>
        <v>0</v>
      </c>
      <c r="AB46" s="826"/>
      <c r="AC46" s="826"/>
      <c r="AD46" s="826"/>
      <c r="AE46" s="826"/>
      <c r="AF46" s="826"/>
      <c r="AG46" s="827"/>
    </row>
    <row r="47" spans="1:33" s="4" customFormat="1" ht="15" customHeight="1">
      <c r="A47" s="913" t="s">
        <v>151</v>
      </c>
      <c r="B47" s="893" t="s">
        <v>152</v>
      </c>
      <c r="C47" s="896" t="s">
        <v>178</v>
      </c>
      <c r="D47" s="899" t="s">
        <v>170</v>
      </c>
      <c r="E47" s="901" t="s">
        <v>190</v>
      </c>
      <c r="F47" s="902"/>
      <c r="G47" s="522"/>
      <c r="H47" s="501"/>
      <c r="I47" s="501"/>
      <c r="J47" s="501"/>
      <c r="K47" s="501"/>
      <c r="L47" s="501"/>
      <c r="M47" s="501"/>
      <c r="N47" s="501"/>
      <c r="O47" s="501"/>
      <c r="P47" s="501"/>
      <c r="Q47" s="501"/>
      <c r="R47" s="501"/>
      <c r="S47" s="501"/>
      <c r="T47" s="501"/>
      <c r="U47" s="501"/>
      <c r="V47" s="501"/>
      <c r="W47" s="501"/>
      <c r="X47" s="501"/>
      <c r="Y47" s="501"/>
      <c r="Z47" s="501"/>
      <c r="AA47" s="501"/>
      <c r="AB47" s="551"/>
      <c r="AC47" s="524"/>
      <c r="AD47" s="525"/>
      <c r="AE47" s="525"/>
      <c r="AF47" s="525"/>
      <c r="AG47" s="526"/>
    </row>
    <row r="48" spans="1:33" s="4" customFormat="1" ht="26.25" customHeight="1">
      <c r="A48" s="913"/>
      <c r="B48" s="894"/>
      <c r="C48" s="897"/>
      <c r="D48" s="1082"/>
      <c r="E48" s="164" t="s">
        <v>11</v>
      </c>
      <c r="F48" s="171" t="s">
        <v>191</v>
      </c>
      <c r="G48" s="517" t="s">
        <v>15</v>
      </c>
      <c r="H48" s="507">
        <f>I48+J48+L48+M48+N48+O48+P48+Q48</f>
        <v>285.70800000000003</v>
      </c>
      <c r="I48" s="504">
        <v>285.70800000000003</v>
      </c>
      <c r="J48" s="504"/>
      <c r="K48" s="504"/>
      <c r="L48" s="504"/>
      <c r="M48" s="504"/>
      <c r="N48" s="504"/>
      <c r="O48" s="504"/>
      <c r="P48" s="504"/>
      <c r="Q48" s="504"/>
      <c r="R48" s="507">
        <f>S48+T48+V48+W48+X48+Y48+Z48+AA48</f>
        <v>285.70800000000003</v>
      </c>
      <c r="S48" s="504">
        <v>285.70800000000003</v>
      </c>
      <c r="T48" s="504"/>
      <c r="U48" s="504"/>
      <c r="V48" s="504"/>
      <c r="W48" s="504"/>
      <c r="X48" s="504"/>
      <c r="Y48" s="504"/>
      <c r="Z48" s="504"/>
      <c r="AA48" s="504"/>
      <c r="AB48" s="560" t="s">
        <v>192</v>
      </c>
      <c r="AC48" s="529" t="s">
        <v>193</v>
      </c>
      <c r="AD48" s="687" t="s">
        <v>159</v>
      </c>
      <c r="AE48" s="517">
        <v>671</v>
      </c>
      <c r="AF48" s="687">
        <v>671</v>
      </c>
      <c r="AG48" s="542"/>
    </row>
    <row r="49" spans="1:33" s="4" customFormat="1" ht="15" customHeight="1">
      <c r="A49" s="913"/>
      <c r="B49" s="895"/>
      <c r="C49" s="898"/>
      <c r="D49" s="903" t="s">
        <v>16</v>
      </c>
      <c r="E49" s="904"/>
      <c r="F49" s="904"/>
      <c r="G49" s="905"/>
      <c r="H49" s="505">
        <f>H48</f>
        <v>285.70800000000003</v>
      </c>
      <c r="I49" s="505">
        <f t="shared" ref="I49:Q49" si="31">I48</f>
        <v>285.70800000000003</v>
      </c>
      <c r="J49" s="505">
        <f t="shared" si="31"/>
        <v>0</v>
      </c>
      <c r="K49" s="505"/>
      <c r="L49" s="505">
        <f t="shared" si="31"/>
        <v>0</v>
      </c>
      <c r="M49" s="505">
        <f t="shared" si="31"/>
        <v>0</v>
      </c>
      <c r="N49" s="505">
        <f t="shared" si="31"/>
        <v>0</v>
      </c>
      <c r="O49" s="505">
        <f t="shared" si="31"/>
        <v>0</v>
      </c>
      <c r="P49" s="505">
        <f t="shared" si="31"/>
        <v>0</v>
      </c>
      <c r="Q49" s="505">
        <f t="shared" si="31"/>
        <v>0</v>
      </c>
      <c r="R49" s="505">
        <f>R48</f>
        <v>285.70800000000003</v>
      </c>
      <c r="S49" s="505">
        <f t="shared" ref="S49:T49" si="32">S48</f>
        <v>285.70800000000003</v>
      </c>
      <c r="T49" s="505">
        <f t="shared" si="32"/>
        <v>0</v>
      </c>
      <c r="U49" s="505"/>
      <c r="V49" s="505">
        <f t="shared" ref="V49:AA49" si="33">V48</f>
        <v>0</v>
      </c>
      <c r="W49" s="505">
        <f t="shared" si="33"/>
        <v>0</v>
      </c>
      <c r="X49" s="505">
        <f t="shared" si="33"/>
        <v>0</v>
      </c>
      <c r="Y49" s="505">
        <f t="shared" si="33"/>
        <v>0</v>
      </c>
      <c r="Z49" s="505">
        <f t="shared" si="33"/>
        <v>0</v>
      </c>
      <c r="AA49" s="505">
        <f t="shared" si="33"/>
        <v>0</v>
      </c>
      <c r="AB49" s="817"/>
      <c r="AC49" s="817"/>
      <c r="AD49" s="817"/>
      <c r="AE49" s="817"/>
      <c r="AF49" s="817"/>
      <c r="AG49" s="818"/>
    </row>
    <row r="50" spans="1:33" s="4" customFormat="1" ht="15" customHeight="1">
      <c r="A50" s="913" t="s">
        <v>151</v>
      </c>
      <c r="B50" s="893" t="s">
        <v>152</v>
      </c>
      <c r="C50" s="896" t="s">
        <v>178</v>
      </c>
      <c r="D50" s="899" t="s">
        <v>178</v>
      </c>
      <c r="E50" s="901" t="s">
        <v>194</v>
      </c>
      <c r="F50" s="902"/>
      <c r="G50" s="522"/>
      <c r="H50" s="501"/>
      <c r="I50" s="501"/>
      <c r="J50" s="501"/>
      <c r="K50" s="501"/>
      <c r="L50" s="501"/>
      <c r="M50" s="501"/>
      <c r="N50" s="501"/>
      <c r="O50" s="501"/>
      <c r="P50" s="501"/>
      <c r="Q50" s="501"/>
      <c r="R50" s="501"/>
      <c r="S50" s="501"/>
      <c r="T50" s="501"/>
      <c r="U50" s="501"/>
      <c r="V50" s="501"/>
      <c r="W50" s="501"/>
      <c r="X50" s="501"/>
      <c r="Y50" s="501"/>
      <c r="Z50" s="501"/>
      <c r="AA50" s="501"/>
      <c r="AB50" s="551"/>
      <c r="AC50" s="524"/>
      <c r="AD50" s="525"/>
      <c r="AE50" s="525"/>
      <c r="AF50" s="525"/>
      <c r="AG50" s="526"/>
    </row>
    <row r="51" spans="1:33" s="4" customFormat="1" ht="50.25" customHeight="1">
      <c r="A51" s="913"/>
      <c r="B51" s="894"/>
      <c r="C51" s="897"/>
      <c r="D51" s="1082"/>
      <c r="E51" s="163" t="s">
        <v>11</v>
      </c>
      <c r="F51" s="172" t="s">
        <v>195</v>
      </c>
      <c r="G51" s="517" t="s">
        <v>15</v>
      </c>
      <c r="H51" s="507">
        <f>I51+J51+L51+M51+N51+O51+P51+Q51</f>
        <v>125.453</v>
      </c>
      <c r="I51" s="504">
        <v>125.453</v>
      </c>
      <c r="J51" s="504"/>
      <c r="K51" s="504"/>
      <c r="L51" s="504"/>
      <c r="M51" s="504"/>
      <c r="N51" s="504"/>
      <c r="O51" s="504"/>
      <c r="P51" s="504"/>
      <c r="Q51" s="504"/>
      <c r="R51" s="507">
        <f>S51+T51+V51+W51+X51+Y51+Z51+AA51</f>
        <v>125.453</v>
      </c>
      <c r="S51" s="504">
        <v>125.453</v>
      </c>
      <c r="T51" s="504"/>
      <c r="U51" s="504"/>
      <c r="V51" s="504"/>
      <c r="W51" s="504"/>
      <c r="X51" s="504"/>
      <c r="Y51" s="504"/>
      <c r="Z51" s="504"/>
      <c r="AA51" s="504"/>
      <c r="AB51" s="537" t="s">
        <v>188</v>
      </c>
      <c r="AC51" s="529" t="s">
        <v>196</v>
      </c>
      <c r="AD51" s="686" t="s">
        <v>1330</v>
      </c>
      <c r="AE51" s="517">
        <v>947</v>
      </c>
      <c r="AF51" s="687">
        <v>947</v>
      </c>
      <c r="AG51" s="542"/>
    </row>
    <row r="52" spans="1:33" s="4" customFormat="1" ht="15" customHeight="1">
      <c r="A52" s="913"/>
      <c r="B52" s="895"/>
      <c r="C52" s="898"/>
      <c r="D52" s="903" t="s">
        <v>16</v>
      </c>
      <c r="E52" s="904"/>
      <c r="F52" s="904"/>
      <c r="G52" s="905"/>
      <c r="H52" s="510">
        <f>H51</f>
        <v>125.453</v>
      </c>
      <c r="I52" s="510">
        <f t="shared" ref="I52:Q52" si="34">I51</f>
        <v>125.453</v>
      </c>
      <c r="J52" s="510">
        <f t="shared" si="34"/>
        <v>0</v>
      </c>
      <c r="K52" s="510"/>
      <c r="L52" s="510">
        <f t="shared" si="34"/>
        <v>0</v>
      </c>
      <c r="M52" s="510">
        <f t="shared" si="34"/>
        <v>0</v>
      </c>
      <c r="N52" s="510">
        <f t="shared" si="34"/>
        <v>0</v>
      </c>
      <c r="O52" s="510">
        <f t="shared" si="34"/>
        <v>0</v>
      </c>
      <c r="P52" s="510">
        <f t="shared" si="34"/>
        <v>0</v>
      </c>
      <c r="Q52" s="510">
        <f t="shared" si="34"/>
        <v>0</v>
      </c>
      <c r="R52" s="510">
        <f>R51</f>
        <v>125.453</v>
      </c>
      <c r="S52" s="510">
        <f t="shared" ref="S52:T52" si="35">S51</f>
        <v>125.453</v>
      </c>
      <c r="T52" s="510">
        <f t="shared" si="35"/>
        <v>0</v>
      </c>
      <c r="U52" s="510"/>
      <c r="V52" s="510">
        <f t="shared" ref="V52:AA52" si="36">V51</f>
        <v>0</v>
      </c>
      <c r="W52" s="510">
        <f t="shared" si="36"/>
        <v>0</v>
      </c>
      <c r="X52" s="510">
        <f t="shared" si="36"/>
        <v>0</v>
      </c>
      <c r="Y52" s="510">
        <f t="shared" si="36"/>
        <v>0</v>
      </c>
      <c r="Z52" s="510">
        <f t="shared" si="36"/>
        <v>0</v>
      </c>
      <c r="AA52" s="510">
        <f t="shared" si="36"/>
        <v>0</v>
      </c>
      <c r="AB52" s="826"/>
      <c r="AC52" s="826"/>
      <c r="AD52" s="826"/>
      <c r="AE52" s="826"/>
      <c r="AF52" s="826"/>
      <c r="AG52" s="827"/>
    </row>
    <row r="53" spans="1:33" s="4" customFormat="1" ht="29.25" customHeight="1">
      <c r="A53" s="913" t="s">
        <v>151</v>
      </c>
      <c r="B53" s="893" t="s">
        <v>152</v>
      </c>
      <c r="C53" s="896" t="s">
        <v>178</v>
      </c>
      <c r="D53" s="899" t="s">
        <v>197</v>
      </c>
      <c r="E53" s="901" t="s">
        <v>198</v>
      </c>
      <c r="F53" s="902"/>
      <c r="G53" s="522"/>
      <c r="H53" s="501"/>
      <c r="I53" s="501"/>
      <c r="J53" s="501"/>
      <c r="K53" s="501"/>
      <c r="L53" s="501"/>
      <c r="M53" s="501"/>
      <c r="N53" s="501"/>
      <c r="O53" s="501"/>
      <c r="P53" s="501"/>
      <c r="Q53" s="501"/>
      <c r="R53" s="501"/>
      <c r="S53" s="501"/>
      <c r="T53" s="501"/>
      <c r="U53" s="501"/>
      <c r="V53" s="501"/>
      <c r="W53" s="501"/>
      <c r="X53" s="501"/>
      <c r="Y53" s="501"/>
      <c r="Z53" s="501"/>
      <c r="AA53" s="501"/>
      <c r="AB53" s="551"/>
      <c r="AC53" s="524"/>
      <c r="AD53" s="525"/>
      <c r="AE53" s="525"/>
      <c r="AF53" s="525"/>
      <c r="AG53" s="526"/>
    </row>
    <row r="54" spans="1:33" s="4" customFormat="1" ht="42.75" customHeight="1">
      <c r="A54" s="913"/>
      <c r="B54" s="894"/>
      <c r="C54" s="897"/>
      <c r="D54" s="1082"/>
      <c r="E54" s="170" t="s">
        <v>11</v>
      </c>
      <c r="F54" s="171" t="s">
        <v>199</v>
      </c>
      <c r="G54" s="517" t="s">
        <v>15</v>
      </c>
      <c r="H54" s="507">
        <f>I54+J54+L54+M54+N54+O54+P54+Q54</f>
        <v>1.8420000000000001</v>
      </c>
      <c r="I54" s="504">
        <v>1.8420000000000001</v>
      </c>
      <c r="J54" s="504"/>
      <c r="K54" s="504"/>
      <c r="L54" s="504"/>
      <c r="M54" s="504"/>
      <c r="N54" s="504"/>
      <c r="O54" s="504"/>
      <c r="P54" s="504"/>
      <c r="Q54" s="504"/>
      <c r="R54" s="507">
        <f>S54+T54+V54+W54+X54+Y54+Z54+AA54</f>
        <v>1.8420000000000001</v>
      </c>
      <c r="S54" s="504">
        <v>1.8420000000000001</v>
      </c>
      <c r="T54" s="504"/>
      <c r="U54" s="504"/>
      <c r="V54" s="504"/>
      <c r="W54" s="504"/>
      <c r="X54" s="504"/>
      <c r="Y54" s="504"/>
      <c r="Z54" s="504"/>
      <c r="AA54" s="504"/>
      <c r="AB54" s="560" t="s">
        <v>200</v>
      </c>
      <c r="AC54" s="554" t="s">
        <v>201</v>
      </c>
      <c r="AD54" s="561" t="s">
        <v>159</v>
      </c>
      <c r="AE54" s="517">
        <v>32</v>
      </c>
      <c r="AF54" s="684">
        <v>32</v>
      </c>
      <c r="AG54" s="542"/>
    </row>
    <row r="55" spans="1:33" s="4" customFormat="1" ht="15" customHeight="1">
      <c r="A55" s="913"/>
      <c r="B55" s="895"/>
      <c r="C55" s="898"/>
      <c r="D55" s="903" t="s">
        <v>16</v>
      </c>
      <c r="E55" s="904"/>
      <c r="F55" s="904"/>
      <c r="G55" s="905"/>
      <c r="H55" s="505">
        <f>H54</f>
        <v>1.8420000000000001</v>
      </c>
      <c r="I55" s="505">
        <f t="shared" ref="I55:Q55" si="37">I54</f>
        <v>1.8420000000000001</v>
      </c>
      <c r="J55" s="505">
        <f t="shared" si="37"/>
        <v>0</v>
      </c>
      <c r="K55" s="505"/>
      <c r="L55" s="505">
        <f t="shared" si="37"/>
        <v>0</v>
      </c>
      <c r="M55" s="505">
        <f t="shared" si="37"/>
        <v>0</v>
      </c>
      <c r="N55" s="505">
        <f t="shared" si="37"/>
        <v>0</v>
      </c>
      <c r="O55" s="505">
        <f t="shared" si="37"/>
        <v>0</v>
      </c>
      <c r="P55" s="505">
        <f t="shared" si="37"/>
        <v>0</v>
      </c>
      <c r="Q55" s="505">
        <f t="shared" si="37"/>
        <v>0</v>
      </c>
      <c r="R55" s="505">
        <f>R54</f>
        <v>1.8420000000000001</v>
      </c>
      <c r="S55" s="505">
        <f t="shared" ref="S55:T55" si="38">S54</f>
        <v>1.8420000000000001</v>
      </c>
      <c r="T55" s="505">
        <f t="shared" si="38"/>
        <v>0</v>
      </c>
      <c r="U55" s="505"/>
      <c r="V55" s="505">
        <f t="shared" ref="V55:AA55" si="39">V54</f>
        <v>0</v>
      </c>
      <c r="W55" s="505">
        <f t="shared" si="39"/>
        <v>0</v>
      </c>
      <c r="X55" s="505">
        <f t="shared" si="39"/>
        <v>0</v>
      </c>
      <c r="Y55" s="505">
        <f t="shared" si="39"/>
        <v>0</v>
      </c>
      <c r="Z55" s="505">
        <f t="shared" si="39"/>
        <v>0</v>
      </c>
      <c r="AA55" s="505">
        <f t="shared" si="39"/>
        <v>0</v>
      </c>
      <c r="AB55" s="817"/>
      <c r="AC55" s="817"/>
      <c r="AD55" s="817"/>
      <c r="AE55" s="817"/>
      <c r="AF55" s="817"/>
      <c r="AG55" s="818"/>
    </row>
    <row r="56" spans="1:33" s="4" customFormat="1" ht="55.5" customHeight="1">
      <c r="A56" s="913" t="s">
        <v>151</v>
      </c>
      <c r="B56" s="893" t="s">
        <v>152</v>
      </c>
      <c r="C56" s="896" t="s">
        <v>178</v>
      </c>
      <c r="D56" s="899" t="s">
        <v>202</v>
      </c>
      <c r="E56" s="901" t="s">
        <v>203</v>
      </c>
      <c r="F56" s="902"/>
      <c r="G56" s="522"/>
      <c r="H56" s="501"/>
      <c r="I56" s="501"/>
      <c r="J56" s="501"/>
      <c r="K56" s="501"/>
      <c r="L56" s="501"/>
      <c r="M56" s="501"/>
      <c r="N56" s="501"/>
      <c r="O56" s="501"/>
      <c r="P56" s="501"/>
      <c r="Q56" s="501"/>
      <c r="R56" s="501"/>
      <c r="S56" s="501"/>
      <c r="T56" s="501"/>
      <c r="U56" s="501"/>
      <c r="V56" s="501"/>
      <c r="W56" s="501"/>
      <c r="X56" s="501"/>
      <c r="Y56" s="501"/>
      <c r="Z56" s="501"/>
      <c r="AA56" s="501"/>
      <c r="AB56" s="551"/>
      <c r="AC56" s="524"/>
      <c r="AD56" s="525"/>
      <c r="AE56" s="525"/>
      <c r="AF56" s="525"/>
      <c r="AG56" s="526"/>
    </row>
    <row r="57" spans="1:33" s="4" customFormat="1" ht="27.75" customHeight="1">
      <c r="A57" s="913"/>
      <c r="B57" s="894"/>
      <c r="C57" s="897"/>
      <c r="D57" s="1082"/>
      <c r="E57" s="163" t="s">
        <v>11</v>
      </c>
      <c r="F57" s="167" t="s">
        <v>204</v>
      </c>
      <c r="G57" s="517" t="s">
        <v>15</v>
      </c>
      <c r="H57" s="507">
        <f>I57+J57+L57+M57+N57+O57+P57+Q57</f>
        <v>3.4119999999999999</v>
      </c>
      <c r="I57" s="504">
        <v>3.4119999999999999</v>
      </c>
      <c r="J57" s="504"/>
      <c r="K57" s="504"/>
      <c r="L57" s="504"/>
      <c r="M57" s="504"/>
      <c r="N57" s="504"/>
      <c r="O57" s="504"/>
      <c r="P57" s="504"/>
      <c r="Q57" s="504"/>
      <c r="R57" s="507">
        <f>S57+T57+V57+W57+X57+Y57+Z57+AA57</f>
        <v>3.4119999999999999</v>
      </c>
      <c r="S57" s="504">
        <v>3.4119999999999999</v>
      </c>
      <c r="T57" s="504"/>
      <c r="U57" s="504"/>
      <c r="V57" s="504"/>
      <c r="W57" s="504"/>
      <c r="X57" s="504"/>
      <c r="Y57" s="504"/>
      <c r="Z57" s="504"/>
      <c r="AA57" s="504"/>
      <c r="AB57" s="537" t="s">
        <v>165</v>
      </c>
      <c r="AC57" s="529" t="s">
        <v>205</v>
      </c>
      <c r="AD57" s="517" t="s">
        <v>159</v>
      </c>
      <c r="AE57" s="517">
        <v>55</v>
      </c>
      <c r="AF57" s="517">
        <v>55</v>
      </c>
      <c r="AG57" s="542"/>
    </row>
    <row r="58" spans="1:33" s="4" customFormat="1" ht="26.25" customHeight="1">
      <c r="A58" s="913"/>
      <c r="B58" s="894"/>
      <c r="C58" s="897"/>
      <c r="D58" s="1082"/>
      <c r="E58" s="163" t="s">
        <v>12</v>
      </c>
      <c r="F58" s="167" t="s">
        <v>206</v>
      </c>
      <c r="G58" s="517" t="s">
        <v>15</v>
      </c>
      <c r="H58" s="507">
        <f>I58+J58+L58+M58+N58+O58+P58+Q58</f>
        <v>0</v>
      </c>
      <c r="I58" s="504">
        <v>0</v>
      </c>
      <c r="J58" s="504"/>
      <c r="K58" s="504"/>
      <c r="L58" s="504"/>
      <c r="M58" s="504"/>
      <c r="N58" s="504"/>
      <c r="O58" s="504"/>
      <c r="P58" s="504"/>
      <c r="Q58" s="504"/>
      <c r="R58" s="507">
        <f>S58+T58+V58+W58+X58+Y58+Z58+AA58</f>
        <v>0</v>
      </c>
      <c r="S58" s="504">
        <v>0</v>
      </c>
      <c r="T58" s="504"/>
      <c r="U58" s="504"/>
      <c r="V58" s="504"/>
      <c r="W58" s="504"/>
      <c r="X58" s="504"/>
      <c r="Y58" s="504"/>
      <c r="Z58" s="504"/>
      <c r="AA58" s="504"/>
      <c r="AB58" s="537" t="s">
        <v>165</v>
      </c>
      <c r="AC58" s="529" t="s">
        <v>1232</v>
      </c>
      <c r="AD58" s="517" t="s">
        <v>159</v>
      </c>
      <c r="AE58" s="517">
        <v>30</v>
      </c>
      <c r="AF58" s="517">
        <v>0</v>
      </c>
      <c r="AG58" s="531" t="s">
        <v>1331</v>
      </c>
    </row>
    <row r="59" spans="1:33" s="4" customFormat="1" ht="27.75" customHeight="1">
      <c r="A59" s="913"/>
      <c r="B59" s="894"/>
      <c r="C59" s="897"/>
      <c r="D59" s="1083"/>
      <c r="E59" s="163" t="s">
        <v>13</v>
      </c>
      <c r="F59" s="171" t="s">
        <v>207</v>
      </c>
      <c r="G59" s="517" t="s">
        <v>15</v>
      </c>
      <c r="H59" s="507">
        <f>I59+J59+L59+M59+N59+O59+P59+Q59</f>
        <v>2</v>
      </c>
      <c r="I59" s="508">
        <v>2</v>
      </c>
      <c r="J59" s="508"/>
      <c r="K59" s="508"/>
      <c r="L59" s="508"/>
      <c r="M59" s="508"/>
      <c r="N59" s="508"/>
      <c r="O59" s="508"/>
      <c r="P59" s="508"/>
      <c r="Q59" s="508"/>
      <c r="R59" s="507">
        <f>S59+T59+V59+W59+X59+Y59+Z59+AA59</f>
        <v>2</v>
      </c>
      <c r="S59" s="508">
        <v>2</v>
      </c>
      <c r="T59" s="508"/>
      <c r="U59" s="508"/>
      <c r="V59" s="508"/>
      <c r="W59" s="508"/>
      <c r="X59" s="508"/>
      <c r="Y59" s="508"/>
      <c r="Z59" s="508"/>
      <c r="AA59" s="508"/>
      <c r="AB59" s="537" t="s">
        <v>165</v>
      </c>
      <c r="AC59" s="529" t="s">
        <v>208</v>
      </c>
      <c r="AD59" s="517" t="s">
        <v>159</v>
      </c>
      <c r="AE59" s="517">
        <v>15</v>
      </c>
      <c r="AF59" s="517">
        <v>20</v>
      </c>
      <c r="AG59" s="531" t="s">
        <v>1332</v>
      </c>
    </row>
    <row r="60" spans="1:33" s="4" customFormat="1" ht="18" customHeight="1">
      <c r="A60" s="913"/>
      <c r="B60" s="894"/>
      <c r="C60" s="897"/>
      <c r="D60" s="688"/>
      <c r="E60" s="164" t="s">
        <v>14</v>
      </c>
      <c r="F60" s="167" t="s">
        <v>209</v>
      </c>
      <c r="G60" s="517" t="s">
        <v>15</v>
      </c>
      <c r="H60" s="507">
        <f>I60+J60+L60+M60+N60+O60+P60+Q60</f>
        <v>0</v>
      </c>
      <c r="I60" s="508">
        <v>0</v>
      </c>
      <c r="J60" s="508"/>
      <c r="K60" s="508"/>
      <c r="L60" s="508"/>
      <c r="M60" s="508"/>
      <c r="N60" s="508"/>
      <c r="O60" s="508"/>
      <c r="P60" s="508"/>
      <c r="Q60" s="508"/>
      <c r="R60" s="507">
        <f>S60+T60+V60+W60+X60+Y60+Z60+AA60</f>
        <v>0</v>
      </c>
      <c r="S60" s="508">
        <v>0</v>
      </c>
      <c r="T60" s="508"/>
      <c r="U60" s="508"/>
      <c r="V60" s="508"/>
      <c r="W60" s="508"/>
      <c r="X60" s="508"/>
      <c r="Y60" s="508"/>
      <c r="Z60" s="508"/>
      <c r="AA60" s="508"/>
      <c r="AB60" s="689" t="s">
        <v>165</v>
      </c>
      <c r="AC60" s="690" t="s">
        <v>1233</v>
      </c>
      <c r="AD60" s="538" t="s">
        <v>159</v>
      </c>
      <c r="AE60" s="538">
        <v>3</v>
      </c>
      <c r="AF60" s="538">
        <v>0</v>
      </c>
      <c r="AG60" s="701" t="s">
        <v>1331</v>
      </c>
    </row>
    <row r="61" spans="1:33" s="4" customFormat="1" ht="15" customHeight="1">
      <c r="A61" s="913"/>
      <c r="B61" s="895"/>
      <c r="C61" s="898"/>
      <c r="D61" s="903" t="s">
        <v>16</v>
      </c>
      <c r="E61" s="904"/>
      <c r="F61" s="904"/>
      <c r="G61" s="905"/>
      <c r="H61" s="510">
        <f>H57+H58+H59+H60</f>
        <v>5.4119999999999999</v>
      </c>
      <c r="I61" s="510">
        <f t="shared" ref="I61:Q61" si="40">I57+I58+I59+I60</f>
        <v>5.4119999999999999</v>
      </c>
      <c r="J61" s="510">
        <f t="shared" si="40"/>
        <v>0</v>
      </c>
      <c r="K61" s="510"/>
      <c r="L61" s="510">
        <f t="shared" si="40"/>
        <v>0</v>
      </c>
      <c r="M61" s="510">
        <f t="shared" si="40"/>
        <v>0</v>
      </c>
      <c r="N61" s="510">
        <f t="shared" si="40"/>
        <v>0</v>
      </c>
      <c r="O61" s="510">
        <f t="shared" si="40"/>
        <v>0</v>
      </c>
      <c r="P61" s="510">
        <f t="shared" si="40"/>
        <v>0</v>
      </c>
      <c r="Q61" s="510">
        <f t="shared" si="40"/>
        <v>0</v>
      </c>
      <c r="R61" s="510">
        <f>R57+R58+R59+R60</f>
        <v>5.4119999999999999</v>
      </c>
      <c r="S61" s="510">
        <f t="shared" ref="S61:T61" si="41">S57+S58+S59+S60</f>
        <v>5.4119999999999999</v>
      </c>
      <c r="T61" s="510">
        <f t="shared" si="41"/>
        <v>0</v>
      </c>
      <c r="U61" s="510"/>
      <c r="V61" s="510">
        <f t="shared" ref="V61:AA61" si="42">V57+V58+V59+V60</f>
        <v>0</v>
      </c>
      <c r="W61" s="510">
        <f t="shared" si="42"/>
        <v>0</v>
      </c>
      <c r="X61" s="510">
        <f t="shared" si="42"/>
        <v>0</v>
      </c>
      <c r="Y61" s="510">
        <f t="shared" si="42"/>
        <v>0</v>
      </c>
      <c r="Z61" s="510">
        <f t="shared" si="42"/>
        <v>0</v>
      </c>
      <c r="AA61" s="692">
        <f t="shared" si="42"/>
        <v>0</v>
      </c>
      <c r="AB61" s="826"/>
      <c r="AC61" s="826"/>
      <c r="AD61" s="826"/>
      <c r="AE61" s="826"/>
      <c r="AF61" s="826"/>
      <c r="AG61" s="827"/>
    </row>
    <row r="62" spans="1:33" s="4" customFormat="1" ht="26.25" customHeight="1">
      <c r="A62" s="913" t="s">
        <v>151</v>
      </c>
      <c r="B62" s="893" t="s">
        <v>152</v>
      </c>
      <c r="C62" s="896" t="s">
        <v>178</v>
      </c>
      <c r="D62" s="899" t="s">
        <v>210</v>
      </c>
      <c r="E62" s="901" t="s">
        <v>211</v>
      </c>
      <c r="F62" s="902"/>
      <c r="G62" s="522"/>
      <c r="H62" s="501"/>
      <c r="I62" s="501"/>
      <c r="J62" s="501"/>
      <c r="K62" s="501"/>
      <c r="L62" s="501"/>
      <c r="M62" s="501"/>
      <c r="N62" s="501"/>
      <c r="O62" s="501"/>
      <c r="P62" s="501"/>
      <c r="Q62" s="501"/>
      <c r="R62" s="501"/>
      <c r="S62" s="501"/>
      <c r="T62" s="501"/>
      <c r="U62" s="501"/>
      <c r="V62" s="501"/>
      <c r="W62" s="501"/>
      <c r="X62" s="501"/>
      <c r="Y62" s="501"/>
      <c r="Z62" s="501"/>
      <c r="AA62" s="501"/>
      <c r="AB62" s="693"/>
      <c r="AC62" s="694"/>
      <c r="AD62" s="641"/>
      <c r="AE62" s="641"/>
      <c r="AF62" s="641"/>
      <c r="AG62" s="695"/>
    </row>
    <row r="63" spans="1:33" s="4" customFormat="1" ht="29.25" customHeight="1">
      <c r="A63" s="913"/>
      <c r="B63" s="894"/>
      <c r="C63" s="897"/>
      <c r="D63" s="1082"/>
      <c r="E63" s="163" t="s">
        <v>11</v>
      </c>
      <c r="F63" s="167" t="s">
        <v>212</v>
      </c>
      <c r="G63" s="517" t="s">
        <v>145</v>
      </c>
      <c r="H63" s="507">
        <f>I63+J63+L63+M63+N63+O63+P63+Q63</f>
        <v>8</v>
      </c>
      <c r="I63" s="504"/>
      <c r="J63" s="504"/>
      <c r="K63" s="504"/>
      <c r="L63" s="504"/>
      <c r="M63" s="504"/>
      <c r="N63" s="504"/>
      <c r="O63" s="504"/>
      <c r="P63" s="504"/>
      <c r="Q63" s="504">
        <v>8</v>
      </c>
      <c r="R63" s="507">
        <f>S63+T63+V63+W63+X63+Y63+Z63+AA63</f>
        <v>8</v>
      </c>
      <c r="S63" s="504"/>
      <c r="T63" s="504"/>
      <c r="U63" s="504"/>
      <c r="V63" s="504"/>
      <c r="W63" s="504"/>
      <c r="X63" s="504"/>
      <c r="Y63" s="504"/>
      <c r="Z63" s="504"/>
      <c r="AA63" s="504">
        <v>8</v>
      </c>
      <c r="AB63" s="537" t="s">
        <v>165</v>
      </c>
      <c r="AC63" s="554" t="s">
        <v>213</v>
      </c>
      <c r="AD63" s="517" t="s">
        <v>159</v>
      </c>
      <c r="AE63" s="517">
        <v>2000</v>
      </c>
      <c r="AF63" s="517">
        <v>1556</v>
      </c>
      <c r="AG63" s="542" t="s">
        <v>1333</v>
      </c>
    </row>
    <row r="64" spans="1:33" s="4" customFormat="1" ht="26.25" customHeight="1">
      <c r="A64" s="913"/>
      <c r="B64" s="894"/>
      <c r="C64" s="897"/>
      <c r="D64" s="1082"/>
      <c r="E64" s="173" t="s">
        <v>12</v>
      </c>
      <c r="F64" s="167" t="s">
        <v>214</v>
      </c>
      <c r="G64" s="517" t="s">
        <v>15</v>
      </c>
      <c r="H64" s="507">
        <f>I64+J64+L64+M64+N64+O64+P64+Q64</f>
        <v>0.43</v>
      </c>
      <c r="I64" s="504">
        <v>0.43</v>
      </c>
      <c r="J64" s="504"/>
      <c r="K64" s="504"/>
      <c r="L64" s="504"/>
      <c r="M64" s="504"/>
      <c r="N64" s="504"/>
      <c r="O64" s="504"/>
      <c r="P64" s="504"/>
      <c r="Q64" s="504"/>
      <c r="R64" s="507">
        <f>S64+T64+V64+W64+X64+Y64+Z64+AA64</f>
        <v>0.43</v>
      </c>
      <c r="S64" s="504">
        <v>0.43</v>
      </c>
      <c r="T64" s="504"/>
      <c r="U64" s="504"/>
      <c r="V64" s="504"/>
      <c r="W64" s="504"/>
      <c r="X64" s="504"/>
      <c r="Y64" s="504"/>
      <c r="Z64" s="504"/>
      <c r="AA64" s="504"/>
      <c r="AB64" s="689" t="s">
        <v>165</v>
      </c>
      <c r="AC64" s="690" t="s">
        <v>215</v>
      </c>
      <c r="AD64" s="538" t="s">
        <v>159</v>
      </c>
      <c r="AE64" s="538">
        <v>1050</v>
      </c>
      <c r="AF64" s="538">
        <v>965</v>
      </c>
      <c r="AG64" s="691" t="s">
        <v>1334</v>
      </c>
    </row>
    <row r="65" spans="1:33" s="4" customFormat="1" ht="15" customHeight="1">
      <c r="A65" s="913"/>
      <c r="B65" s="895"/>
      <c r="C65" s="898"/>
      <c r="D65" s="903" t="s">
        <v>16</v>
      </c>
      <c r="E65" s="904"/>
      <c r="F65" s="904"/>
      <c r="G65" s="905"/>
      <c r="H65" s="510">
        <f>H63+H64</f>
        <v>8.43</v>
      </c>
      <c r="I65" s="510">
        <f t="shared" ref="I65:Q65" si="43">I63+I64</f>
        <v>0.43</v>
      </c>
      <c r="J65" s="510">
        <f t="shared" si="43"/>
        <v>0</v>
      </c>
      <c r="K65" s="510"/>
      <c r="L65" s="510">
        <f t="shared" si="43"/>
        <v>0</v>
      </c>
      <c r="M65" s="510">
        <f t="shared" si="43"/>
        <v>0</v>
      </c>
      <c r="N65" s="510">
        <f t="shared" si="43"/>
        <v>0</v>
      </c>
      <c r="O65" s="510">
        <f t="shared" si="43"/>
        <v>0</v>
      </c>
      <c r="P65" s="510">
        <f t="shared" si="43"/>
        <v>0</v>
      </c>
      <c r="Q65" s="510">
        <f t="shared" si="43"/>
        <v>8</v>
      </c>
      <c r="R65" s="510">
        <f>R63+R64</f>
        <v>8.43</v>
      </c>
      <c r="S65" s="510">
        <f t="shared" ref="S65:T65" si="44">S63+S64</f>
        <v>0.43</v>
      </c>
      <c r="T65" s="510">
        <f t="shared" si="44"/>
        <v>0</v>
      </c>
      <c r="U65" s="510"/>
      <c r="V65" s="510">
        <f t="shared" ref="V65:AA65" si="45">V63+V64</f>
        <v>0</v>
      </c>
      <c r="W65" s="510">
        <f t="shared" si="45"/>
        <v>0</v>
      </c>
      <c r="X65" s="510">
        <f t="shared" si="45"/>
        <v>0</v>
      </c>
      <c r="Y65" s="510">
        <f t="shared" si="45"/>
        <v>0</v>
      </c>
      <c r="Z65" s="510">
        <f t="shared" si="45"/>
        <v>0</v>
      </c>
      <c r="AA65" s="692">
        <f t="shared" si="45"/>
        <v>8</v>
      </c>
      <c r="AB65" s="826"/>
      <c r="AC65" s="826"/>
      <c r="AD65" s="826"/>
      <c r="AE65" s="826"/>
      <c r="AF65" s="826"/>
      <c r="AG65" s="827"/>
    </row>
    <row r="66" spans="1:33" s="4" customFormat="1" ht="15" customHeight="1">
      <c r="A66" s="913" t="s">
        <v>151</v>
      </c>
      <c r="B66" s="893" t="s">
        <v>152</v>
      </c>
      <c r="C66" s="896" t="s">
        <v>178</v>
      </c>
      <c r="D66" s="899" t="s">
        <v>216</v>
      </c>
      <c r="E66" s="901" t="s">
        <v>217</v>
      </c>
      <c r="F66" s="902"/>
      <c r="G66" s="522"/>
      <c r="H66" s="501"/>
      <c r="I66" s="501"/>
      <c r="J66" s="501"/>
      <c r="K66" s="501"/>
      <c r="L66" s="501"/>
      <c r="M66" s="501"/>
      <c r="N66" s="501"/>
      <c r="O66" s="501"/>
      <c r="P66" s="501"/>
      <c r="Q66" s="501"/>
      <c r="R66" s="501"/>
      <c r="S66" s="501"/>
      <c r="T66" s="501"/>
      <c r="U66" s="501"/>
      <c r="V66" s="501"/>
      <c r="W66" s="501"/>
      <c r="X66" s="501"/>
      <c r="Y66" s="501"/>
      <c r="Z66" s="501"/>
      <c r="AA66" s="501"/>
      <c r="AB66" s="693"/>
      <c r="AC66" s="694"/>
      <c r="AD66" s="641"/>
      <c r="AE66" s="641"/>
      <c r="AF66" s="641"/>
      <c r="AG66" s="695"/>
    </row>
    <row r="67" spans="1:33" s="4" customFormat="1" ht="27" customHeight="1">
      <c r="A67" s="913"/>
      <c r="B67" s="894"/>
      <c r="C67" s="897"/>
      <c r="D67" s="1082"/>
      <c r="E67" s="164" t="s">
        <v>11</v>
      </c>
      <c r="F67" s="171" t="s">
        <v>218</v>
      </c>
      <c r="G67" s="517" t="s">
        <v>15</v>
      </c>
      <c r="H67" s="507">
        <f>I67+J67+L67+M67+N67+O67+P67+Q67</f>
        <v>509.9</v>
      </c>
      <c r="I67" s="504">
        <v>509.9</v>
      </c>
      <c r="J67" s="504"/>
      <c r="K67" s="504"/>
      <c r="L67" s="504"/>
      <c r="M67" s="504"/>
      <c r="N67" s="504"/>
      <c r="O67" s="504"/>
      <c r="P67" s="504"/>
      <c r="Q67" s="504"/>
      <c r="R67" s="507">
        <f>S67+T67+V67+W67+X67+Y67+Z67+AA67</f>
        <v>509.9</v>
      </c>
      <c r="S67" s="504">
        <v>509.9</v>
      </c>
      <c r="T67" s="504"/>
      <c r="U67" s="504"/>
      <c r="V67" s="504"/>
      <c r="W67" s="504"/>
      <c r="X67" s="504"/>
      <c r="Y67" s="504"/>
      <c r="Z67" s="504"/>
      <c r="AA67" s="504"/>
      <c r="AB67" s="689" t="s">
        <v>188</v>
      </c>
      <c r="AC67" s="696" t="s">
        <v>219</v>
      </c>
      <c r="AD67" s="697" t="s">
        <v>159</v>
      </c>
      <c r="AE67" s="538">
        <v>53</v>
      </c>
      <c r="AF67" s="698">
        <v>50</v>
      </c>
      <c r="AG67" s="691" t="s">
        <v>1335</v>
      </c>
    </row>
    <row r="68" spans="1:33" s="4" customFormat="1" ht="15" customHeight="1">
      <c r="A68" s="913"/>
      <c r="B68" s="895"/>
      <c r="C68" s="898"/>
      <c r="D68" s="903" t="s">
        <v>16</v>
      </c>
      <c r="E68" s="904"/>
      <c r="F68" s="904"/>
      <c r="G68" s="905"/>
      <c r="H68" s="505">
        <f>H67</f>
        <v>509.9</v>
      </c>
      <c r="I68" s="699">
        <f>I67</f>
        <v>509.9</v>
      </c>
      <c r="J68" s="699">
        <f t="shared" ref="J68:Q68" si="46">J67</f>
        <v>0</v>
      </c>
      <c r="K68" s="699"/>
      <c r="L68" s="699">
        <f t="shared" si="46"/>
        <v>0</v>
      </c>
      <c r="M68" s="699">
        <f t="shared" si="46"/>
        <v>0</v>
      </c>
      <c r="N68" s="699">
        <f t="shared" si="46"/>
        <v>0</v>
      </c>
      <c r="O68" s="699">
        <f t="shared" si="46"/>
        <v>0</v>
      </c>
      <c r="P68" s="699">
        <f t="shared" si="46"/>
        <v>0</v>
      </c>
      <c r="Q68" s="699">
        <f t="shared" si="46"/>
        <v>0</v>
      </c>
      <c r="R68" s="505">
        <f>R67</f>
        <v>509.9</v>
      </c>
      <c r="S68" s="699">
        <f>S67</f>
        <v>509.9</v>
      </c>
      <c r="T68" s="699">
        <f t="shared" ref="T68" si="47">T67</f>
        <v>0</v>
      </c>
      <c r="U68" s="699"/>
      <c r="V68" s="699">
        <f t="shared" ref="V68:AA68" si="48">V67</f>
        <v>0</v>
      </c>
      <c r="W68" s="699">
        <f t="shared" si="48"/>
        <v>0</v>
      </c>
      <c r="X68" s="699">
        <f t="shared" si="48"/>
        <v>0</v>
      </c>
      <c r="Y68" s="699">
        <f t="shared" si="48"/>
        <v>0</v>
      </c>
      <c r="Z68" s="699">
        <f t="shared" si="48"/>
        <v>0</v>
      </c>
      <c r="AA68" s="700">
        <f t="shared" si="48"/>
        <v>0</v>
      </c>
      <c r="AB68" s="817"/>
      <c r="AC68" s="817"/>
      <c r="AD68" s="817"/>
      <c r="AE68" s="817"/>
      <c r="AF68" s="817"/>
      <c r="AG68" s="818"/>
    </row>
    <row r="69" spans="1:33" s="4" customFormat="1" ht="15" customHeight="1">
      <c r="A69" s="229" t="s">
        <v>151</v>
      </c>
      <c r="B69" s="475" t="s">
        <v>152</v>
      </c>
      <c r="C69" s="465" t="s">
        <v>178</v>
      </c>
      <c r="D69" s="1027" t="s">
        <v>17</v>
      </c>
      <c r="E69" s="1028"/>
      <c r="F69" s="1028"/>
      <c r="G69" s="1029"/>
      <c r="H69" s="512">
        <f>H38+H43+H46+H49+H52+H55+H61+H65+H68</f>
        <v>12789.472</v>
      </c>
      <c r="I69" s="512">
        <f t="shared" ref="I69:Q69" si="49">I38+I43+I46+I49+I52+I55+I61+I65+I68</f>
        <v>6029.1840000000002</v>
      </c>
      <c r="J69" s="512">
        <f t="shared" si="49"/>
        <v>0</v>
      </c>
      <c r="K69" s="512"/>
      <c r="L69" s="512">
        <f t="shared" si="49"/>
        <v>6650.6</v>
      </c>
      <c r="M69" s="512">
        <f t="shared" si="49"/>
        <v>0</v>
      </c>
      <c r="N69" s="512">
        <f t="shared" si="49"/>
        <v>82.147000000000006</v>
      </c>
      <c r="O69" s="512">
        <f t="shared" si="49"/>
        <v>19.541</v>
      </c>
      <c r="P69" s="512">
        <f t="shared" si="49"/>
        <v>0</v>
      </c>
      <c r="Q69" s="512">
        <f t="shared" si="49"/>
        <v>8</v>
      </c>
      <c r="R69" s="512">
        <f>R38+R43+R46+R49+R52+R55+R61+R65+R68</f>
        <v>12789.472</v>
      </c>
      <c r="S69" s="512">
        <f t="shared" ref="S69:T69" si="50">S38+S43+S46+S49+S52+S55+S61+S65+S68</f>
        <v>6029.1840000000002</v>
      </c>
      <c r="T69" s="512">
        <f t="shared" si="50"/>
        <v>0</v>
      </c>
      <c r="U69" s="512"/>
      <c r="V69" s="512">
        <f t="shared" ref="V69:AA69" si="51">V38+V43+V46+V49+V52+V55+V61+V65+V68</f>
        <v>6650.6</v>
      </c>
      <c r="W69" s="512">
        <f t="shared" si="51"/>
        <v>0</v>
      </c>
      <c r="X69" s="512">
        <f t="shared" si="51"/>
        <v>82.147000000000006</v>
      </c>
      <c r="Y69" s="512">
        <f t="shared" si="51"/>
        <v>19.541</v>
      </c>
      <c r="Z69" s="512">
        <f t="shared" si="51"/>
        <v>0</v>
      </c>
      <c r="AA69" s="680">
        <f t="shared" si="51"/>
        <v>8</v>
      </c>
      <c r="AB69" s="820"/>
      <c r="AC69" s="820"/>
      <c r="AD69" s="820"/>
      <c r="AE69" s="820"/>
      <c r="AF69" s="820"/>
      <c r="AG69" s="821"/>
    </row>
    <row r="70" spans="1:33" s="72" customFormat="1" ht="15" customHeight="1">
      <c r="A70" s="229" t="s">
        <v>151</v>
      </c>
      <c r="B70" s="475" t="s">
        <v>152</v>
      </c>
      <c r="C70" s="1064" t="s">
        <v>18</v>
      </c>
      <c r="D70" s="1065"/>
      <c r="E70" s="1065"/>
      <c r="F70" s="1065"/>
      <c r="G70" s="1080"/>
      <c r="H70" s="660">
        <f>H19+H26+H34+H69</f>
        <v>12858.672</v>
      </c>
      <c r="I70" s="660">
        <f t="shared" ref="I70:Q70" si="52">I19+I26+I34+I69</f>
        <v>6029.1840000000002</v>
      </c>
      <c r="J70" s="660">
        <f t="shared" si="52"/>
        <v>0</v>
      </c>
      <c r="K70" s="660"/>
      <c r="L70" s="660">
        <f t="shared" si="52"/>
        <v>6650.6</v>
      </c>
      <c r="M70" s="660">
        <f t="shared" si="52"/>
        <v>0</v>
      </c>
      <c r="N70" s="660">
        <f t="shared" si="52"/>
        <v>88.347000000000008</v>
      </c>
      <c r="O70" s="660">
        <f t="shared" si="52"/>
        <v>19.541</v>
      </c>
      <c r="P70" s="660">
        <f t="shared" si="52"/>
        <v>0</v>
      </c>
      <c r="Q70" s="660">
        <f t="shared" si="52"/>
        <v>71</v>
      </c>
      <c r="R70" s="660">
        <f>R19+R26+R34+R69</f>
        <v>12825.371999999999</v>
      </c>
      <c r="S70" s="660">
        <f t="shared" ref="S70:T70" si="53">S19+S26+S34+S69</f>
        <v>6029.1840000000002</v>
      </c>
      <c r="T70" s="660">
        <f t="shared" si="53"/>
        <v>0</v>
      </c>
      <c r="U70" s="660"/>
      <c r="V70" s="660">
        <f t="shared" ref="V70:AA70" si="54">V19+V26+V34+V69</f>
        <v>6650.6</v>
      </c>
      <c r="W70" s="660">
        <f t="shared" si="54"/>
        <v>0</v>
      </c>
      <c r="X70" s="660">
        <f t="shared" si="54"/>
        <v>82.147000000000006</v>
      </c>
      <c r="Y70" s="660">
        <f t="shared" si="54"/>
        <v>19.541</v>
      </c>
      <c r="Z70" s="660">
        <f t="shared" si="54"/>
        <v>0</v>
      </c>
      <c r="AA70" s="660">
        <f t="shared" si="54"/>
        <v>43.9</v>
      </c>
      <c r="AB70" s="1086"/>
      <c r="AC70" s="1086"/>
      <c r="AD70" s="1086"/>
      <c r="AE70" s="1086"/>
      <c r="AF70" s="1086"/>
      <c r="AG70" s="1087"/>
    </row>
    <row r="71" spans="1:33" s="4" customFormat="1" ht="15" customHeight="1">
      <c r="A71" s="269" t="s">
        <v>151</v>
      </c>
      <c r="B71" s="406" t="s">
        <v>162</v>
      </c>
      <c r="C71" s="838" t="s">
        <v>220</v>
      </c>
      <c r="D71" s="839"/>
      <c r="E71" s="839"/>
      <c r="F71" s="839"/>
      <c r="G71" s="839"/>
      <c r="H71" s="839"/>
      <c r="I71" s="839"/>
      <c r="J71" s="839"/>
      <c r="K71" s="839"/>
      <c r="L71" s="839"/>
      <c r="M71" s="839"/>
      <c r="N71" s="839"/>
      <c r="O71" s="839"/>
      <c r="P71" s="839"/>
      <c r="Q71" s="839"/>
      <c r="R71" s="839"/>
      <c r="S71" s="839"/>
      <c r="T71" s="839"/>
      <c r="U71" s="839"/>
      <c r="V71" s="839"/>
      <c r="W71" s="839"/>
      <c r="X71" s="839"/>
      <c r="Y71" s="839"/>
      <c r="Z71" s="839"/>
      <c r="AA71" s="839"/>
      <c r="AB71" s="839"/>
      <c r="AC71" s="839"/>
      <c r="AD71" s="839"/>
      <c r="AE71" s="839"/>
      <c r="AF71" s="839"/>
      <c r="AG71" s="840"/>
    </row>
    <row r="72" spans="1:33" s="4" customFormat="1" ht="15" customHeight="1">
      <c r="A72" s="269" t="s">
        <v>151</v>
      </c>
      <c r="B72" s="475" t="s">
        <v>162</v>
      </c>
      <c r="C72" s="424" t="s">
        <v>151</v>
      </c>
      <c r="D72" s="850" t="s">
        <v>221</v>
      </c>
      <c r="E72" s="851"/>
      <c r="F72" s="851"/>
      <c r="G72" s="851"/>
      <c r="H72" s="851"/>
      <c r="I72" s="851"/>
      <c r="J72" s="851"/>
      <c r="K72" s="851"/>
      <c r="L72" s="851"/>
      <c r="M72" s="851"/>
      <c r="N72" s="851"/>
      <c r="O72" s="851"/>
      <c r="P72" s="851"/>
      <c r="Q72" s="851"/>
      <c r="R72" s="851"/>
      <c r="S72" s="851"/>
      <c r="T72" s="851"/>
      <c r="U72" s="851"/>
      <c r="V72" s="851"/>
      <c r="W72" s="851"/>
      <c r="X72" s="851"/>
      <c r="Y72" s="851"/>
      <c r="Z72" s="851"/>
      <c r="AA72" s="851"/>
      <c r="AB72" s="851"/>
      <c r="AC72" s="851"/>
      <c r="AD72" s="851"/>
      <c r="AE72" s="851"/>
      <c r="AF72" s="851"/>
      <c r="AG72" s="852"/>
    </row>
    <row r="73" spans="1:33" s="72" customFormat="1" ht="25.5" customHeight="1">
      <c r="A73" s="890" t="s">
        <v>151</v>
      </c>
      <c r="B73" s="893" t="s">
        <v>162</v>
      </c>
      <c r="C73" s="896" t="s">
        <v>151</v>
      </c>
      <c r="D73" s="899" t="s">
        <v>151</v>
      </c>
      <c r="E73" s="901" t="s">
        <v>222</v>
      </c>
      <c r="F73" s="902"/>
      <c r="G73" s="522"/>
      <c r="H73" s="501"/>
      <c r="I73" s="501"/>
      <c r="J73" s="501"/>
      <c r="K73" s="501"/>
      <c r="L73" s="501"/>
      <c r="M73" s="501"/>
      <c r="N73" s="501"/>
      <c r="O73" s="501"/>
      <c r="P73" s="501"/>
      <c r="Q73" s="501"/>
      <c r="R73" s="501"/>
      <c r="S73" s="501"/>
      <c r="T73" s="501"/>
      <c r="U73" s="501"/>
      <c r="V73" s="501"/>
      <c r="W73" s="501"/>
      <c r="X73" s="501"/>
      <c r="Y73" s="501"/>
      <c r="Z73" s="501"/>
      <c r="AA73" s="501"/>
      <c r="AB73" s="551"/>
      <c r="AC73" s="524"/>
      <c r="AD73" s="525"/>
      <c r="AE73" s="525"/>
      <c r="AF73" s="525"/>
      <c r="AG73" s="526"/>
    </row>
    <row r="74" spans="1:33" s="72" customFormat="1" ht="42.75" customHeight="1">
      <c r="A74" s="891"/>
      <c r="B74" s="894"/>
      <c r="C74" s="897"/>
      <c r="D74" s="1082"/>
      <c r="E74" s="163" t="s">
        <v>11</v>
      </c>
      <c r="F74" s="167" t="s">
        <v>223</v>
      </c>
      <c r="G74" s="517" t="s">
        <v>487</v>
      </c>
      <c r="H74" s="507">
        <f>I74+J74+L74+M74+N74+O74+P74+Q74</f>
        <v>70</v>
      </c>
      <c r="I74" s="504">
        <v>30</v>
      </c>
      <c r="J74" s="504"/>
      <c r="K74" s="504"/>
      <c r="L74" s="504"/>
      <c r="M74" s="504"/>
      <c r="N74" s="504"/>
      <c r="O74" s="504"/>
      <c r="P74" s="504"/>
      <c r="Q74" s="504">
        <v>40</v>
      </c>
      <c r="R74" s="507">
        <f>S74+T74+V74+W74+X74+Y74+Z74+AA74</f>
        <v>70</v>
      </c>
      <c r="S74" s="504">
        <v>30</v>
      </c>
      <c r="T74" s="504"/>
      <c r="U74" s="504"/>
      <c r="V74" s="504"/>
      <c r="W74" s="504"/>
      <c r="X74" s="504"/>
      <c r="Y74" s="504"/>
      <c r="Z74" s="504"/>
      <c r="AA74" s="504">
        <v>40</v>
      </c>
      <c r="AB74" s="560" t="s">
        <v>224</v>
      </c>
      <c r="AC74" s="554" t="s">
        <v>225</v>
      </c>
      <c r="AD74" s="517" t="s">
        <v>159</v>
      </c>
      <c r="AE74" s="517">
        <v>27</v>
      </c>
      <c r="AF74" s="517">
        <v>30</v>
      </c>
      <c r="AG74" s="542" t="s">
        <v>1336</v>
      </c>
    </row>
    <row r="75" spans="1:33" s="4" customFormat="1" ht="15" customHeight="1">
      <c r="A75" s="892"/>
      <c r="B75" s="895"/>
      <c r="C75" s="898"/>
      <c r="D75" s="903" t="s">
        <v>16</v>
      </c>
      <c r="E75" s="904"/>
      <c r="F75" s="904"/>
      <c r="G75" s="905"/>
      <c r="H75" s="505">
        <f>H74</f>
        <v>70</v>
      </c>
      <c r="I75" s="505">
        <f t="shared" ref="I75:Q75" si="55">I74</f>
        <v>30</v>
      </c>
      <c r="J75" s="505">
        <f t="shared" si="55"/>
        <v>0</v>
      </c>
      <c r="K75" s="505"/>
      <c r="L75" s="505">
        <f t="shared" si="55"/>
        <v>0</v>
      </c>
      <c r="M75" s="505">
        <f t="shared" si="55"/>
        <v>0</v>
      </c>
      <c r="N75" s="505">
        <f t="shared" si="55"/>
        <v>0</v>
      </c>
      <c r="O75" s="505">
        <f t="shared" si="55"/>
        <v>0</v>
      </c>
      <c r="P75" s="505">
        <f t="shared" si="55"/>
        <v>0</v>
      </c>
      <c r="Q75" s="505">
        <f t="shared" si="55"/>
        <v>40</v>
      </c>
      <c r="R75" s="505">
        <f>R74</f>
        <v>70</v>
      </c>
      <c r="S75" s="505">
        <f t="shared" ref="S75:T75" si="56">S74</f>
        <v>30</v>
      </c>
      <c r="T75" s="505">
        <f t="shared" si="56"/>
        <v>0</v>
      </c>
      <c r="U75" s="505"/>
      <c r="V75" s="505">
        <f t="shared" ref="V75:AA75" si="57">V74</f>
        <v>0</v>
      </c>
      <c r="W75" s="505">
        <f t="shared" si="57"/>
        <v>0</v>
      </c>
      <c r="X75" s="505">
        <f t="shared" si="57"/>
        <v>0</v>
      </c>
      <c r="Y75" s="505">
        <f t="shared" si="57"/>
        <v>0</v>
      </c>
      <c r="Z75" s="505">
        <f t="shared" si="57"/>
        <v>0</v>
      </c>
      <c r="AA75" s="505">
        <f t="shared" si="57"/>
        <v>40</v>
      </c>
      <c r="AB75" s="817"/>
      <c r="AC75" s="817"/>
      <c r="AD75" s="817"/>
      <c r="AE75" s="817"/>
      <c r="AF75" s="817"/>
      <c r="AG75" s="818"/>
    </row>
    <row r="76" spans="1:33" s="4" customFormat="1" ht="15" customHeight="1">
      <c r="A76" s="890" t="s">
        <v>151</v>
      </c>
      <c r="B76" s="893" t="s">
        <v>162</v>
      </c>
      <c r="C76" s="896" t="s">
        <v>151</v>
      </c>
      <c r="D76" s="899" t="s">
        <v>152</v>
      </c>
      <c r="E76" s="901" t="s">
        <v>226</v>
      </c>
      <c r="F76" s="902"/>
      <c r="G76" s="522"/>
      <c r="H76" s="501"/>
      <c r="I76" s="501"/>
      <c r="J76" s="501"/>
      <c r="K76" s="501"/>
      <c r="L76" s="501"/>
      <c r="M76" s="501"/>
      <c r="N76" s="501"/>
      <c r="O76" s="501"/>
      <c r="P76" s="501"/>
      <c r="Q76" s="501"/>
      <c r="R76" s="501"/>
      <c r="S76" s="501"/>
      <c r="T76" s="501"/>
      <c r="U76" s="501"/>
      <c r="V76" s="501"/>
      <c r="W76" s="501"/>
      <c r="X76" s="501"/>
      <c r="Y76" s="501"/>
      <c r="Z76" s="501"/>
      <c r="AA76" s="501"/>
      <c r="AB76" s="693"/>
      <c r="AC76" s="694"/>
      <c r="AD76" s="641"/>
      <c r="AE76" s="641"/>
      <c r="AF76" s="641"/>
      <c r="AG76" s="695"/>
    </row>
    <row r="77" spans="1:33" s="4" customFormat="1" ht="27" customHeight="1">
      <c r="A77" s="891"/>
      <c r="B77" s="894"/>
      <c r="C77" s="897"/>
      <c r="D77" s="1082"/>
      <c r="E77" s="170" t="s">
        <v>11</v>
      </c>
      <c r="F77" s="167" t="s">
        <v>227</v>
      </c>
      <c r="G77" s="517" t="s">
        <v>15</v>
      </c>
      <c r="H77" s="507">
        <f>I77+J77+L77+M77+N77+O77+P77+Q77</f>
        <v>43</v>
      </c>
      <c r="I77" s="504">
        <v>43</v>
      </c>
      <c r="J77" s="504"/>
      <c r="K77" s="504"/>
      <c r="L77" s="504"/>
      <c r="M77" s="504"/>
      <c r="N77" s="504"/>
      <c r="O77" s="504"/>
      <c r="P77" s="504"/>
      <c r="Q77" s="504"/>
      <c r="R77" s="507">
        <f>S77+T77+V77+W77+X77+Y77+Z77+AA77</f>
        <v>43</v>
      </c>
      <c r="S77" s="504">
        <v>43</v>
      </c>
      <c r="T77" s="504"/>
      <c r="U77" s="504"/>
      <c r="V77" s="504"/>
      <c r="W77" s="504"/>
      <c r="X77" s="504"/>
      <c r="Y77" s="504"/>
      <c r="Z77" s="504"/>
      <c r="AA77" s="504"/>
      <c r="AB77" s="560" t="s">
        <v>224</v>
      </c>
      <c r="AC77" s="554" t="s">
        <v>228</v>
      </c>
      <c r="AD77" s="561" t="s">
        <v>159</v>
      </c>
      <c r="AE77" s="517">
        <v>22</v>
      </c>
      <c r="AF77" s="684">
        <v>19</v>
      </c>
      <c r="AG77" s="542"/>
    </row>
    <row r="78" spans="1:33" s="4" customFormat="1" ht="15" customHeight="1">
      <c r="A78" s="892"/>
      <c r="B78" s="895"/>
      <c r="C78" s="898"/>
      <c r="D78" s="903" t="s">
        <v>16</v>
      </c>
      <c r="E78" s="904"/>
      <c r="F78" s="904"/>
      <c r="G78" s="905"/>
      <c r="H78" s="505">
        <f>H77</f>
        <v>43</v>
      </c>
      <c r="I78" s="505">
        <f t="shared" ref="I78:Q78" si="58">I77</f>
        <v>43</v>
      </c>
      <c r="J78" s="505">
        <f t="shared" si="58"/>
        <v>0</v>
      </c>
      <c r="K78" s="505"/>
      <c r="L78" s="505">
        <f t="shared" si="58"/>
        <v>0</v>
      </c>
      <c r="M78" s="505">
        <f t="shared" si="58"/>
        <v>0</v>
      </c>
      <c r="N78" s="505">
        <f t="shared" si="58"/>
        <v>0</v>
      </c>
      <c r="O78" s="505">
        <f t="shared" si="58"/>
        <v>0</v>
      </c>
      <c r="P78" s="505">
        <f t="shared" si="58"/>
        <v>0</v>
      </c>
      <c r="Q78" s="505">
        <f t="shared" si="58"/>
        <v>0</v>
      </c>
      <c r="R78" s="505">
        <f>R77</f>
        <v>43</v>
      </c>
      <c r="S78" s="505">
        <f t="shared" ref="S78:T78" si="59">S77</f>
        <v>43</v>
      </c>
      <c r="T78" s="505">
        <f t="shared" si="59"/>
        <v>0</v>
      </c>
      <c r="U78" s="505"/>
      <c r="V78" s="505">
        <f t="shared" ref="V78:AA78" si="60">V77</f>
        <v>0</v>
      </c>
      <c r="W78" s="505">
        <f t="shared" si="60"/>
        <v>0</v>
      </c>
      <c r="X78" s="505">
        <f t="shared" si="60"/>
        <v>0</v>
      </c>
      <c r="Y78" s="505">
        <f t="shared" si="60"/>
        <v>0</v>
      </c>
      <c r="Z78" s="505">
        <f t="shared" si="60"/>
        <v>0</v>
      </c>
      <c r="AA78" s="505">
        <f t="shared" si="60"/>
        <v>0</v>
      </c>
      <c r="AB78" s="817"/>
      <c r="AC78" s="817"/>
      <c r="AD78" s="817"/>
      <c r="AE78" s="817"/>
      <c r="AF78" s="817"/>
      <c r="AG78" s="818"/>
    </row>
    <row r="79" spans="1:33" s="4" customFormat="1" ht="13.5" customHeight="1">
      <c r="A79" s="890" t="s">
        <v>151</v>
      </c>
      <c r="B79" s="893" t="s">
        <v>162</v>
      </c>
      <c r="C79" s="896" t="s">
        <v>151</v>
      </c>
      <c r="D79" s="899" t="s">
        <v>162</v>
      </c>
      <c r="E79" s="901" t="s">
        <v>229</v>
      </c>
      <c r="F79" s="902"/>
      <c r="G79" s="522"/>
      <c r="H79" s="501"/>
      <c r="I79" s="501"/>
      <c r="J79" s="501"/>
      <c r="K79" s="501"/>
      <c r="L79" s="501"/>
      <c r="M79" s="501"/>
      <c r="N79" s="501"/>
      <c r="O79" s="501"/>
      <c r="P79" s="501"/>
      <c r="Q79" s="501"/>
      <c r="R79" s="501"/>
      <c r="S79" s="501"/>
      <c r="T79" s="501"/>
      <c r="U79" s="501"/>
      <c r="V79" s="501"/>
      <c r="W79" s="501"/>
      <c r="X79" s="501"/>
      <c r="Y79" s="501"/>
      <c r="Z79" s="501"/>
      <c r="AA79" s="501"/>
      <c r="AB79" s="693"/>
      <c r="AC79" s="694"/>
      <c r="AD79" s="641"/>
      <c r="AE79" s="641"/>
      <c r="AF79" s="641"/>
      <c r="AG79" s="695"/>
    </row>
    <row r="80" spans="1:33" s="4" customFormat="1" ht="27" customHeight="1">
      <c r="A80" s="891"/>
      <c r="B80" s="894"/>
      <c r="C80" s="897"/>
      <c r="D80" s="1082"/>
      <c r="E80" s="163" t="s">
        <v>11</v>
      </c>
      <c r="F80" s="167" t="s">
        <v>230</v>
      </c>
      <c r="G80" s="517" t="s">
        <v>15</v>
      </c>
      <c r="H80" s="507">
        <f>I80+J80+L80+M80+N80+O80+P80+Q80</f>
        <v>8.4</v>
      </c>
      <c r="I80" s="504">
        <v>8.4</v>
      </c>
      <c r="J80" s="504"/>
      <c r="K80" s="504"/>
      <c r="L80" s="504"/>
      <c r="M80" s="504"/>
      <c r="N80" s="504"/>
      <c r="O80" s="504"/>
      <c r="P80" s="504"/>
      <c r="Q80" s="504"/>
      <c r="R80" s="507">
        <f>S80+T80+V80+W80+X80+Y80+Z80+AA80</f>
        <v>8.4</v>
      </c>
      <c r="S80" s="504">
        <v>8.4</v>
      </c>
      <c r="T80" s="504"/>
      <c r="U80" s="504"/>
      <c r="V80" s="504"/>
      <c r="W80" s="504"/>
      <c r="X80" s="504"/>
      <c r="Y80" s="504"/>
      <c r="Z80" s="504"/>
      <c r="AA80" s="504"/>
      <c r="AB80" s="560" t="s">
        <v>224</v>
      </c>
      <c r="AC80" s="554" t="s">
        <v>231</v>
      </c>
      <c r="AD80" s="517" t="s">
        <v>159</v>
      </c>
      <c r="AE80" s="517">
        <v>40</v>
      </c>
      <c r="AF80" s="517">
        <v>40</v>
      </c>
      <c r="AG80" s="542"/>
    </row>
    <row r="81" spans="1:33" s="4" customFormat="1" ht="32.25" customHeight="1">
      <c r="A81" s="891"/>
      <c r="B81" s="894"/>
      <c r="C81" s="897"/>
      <c r="D81" s="1082"/>
      <c r="E81" s="173" t="s">
        <v>12</v>
      </c>
      <c r="F81" s="167" t="s">
        <v>232</v>
      </c>
      <c r="G81" s="517" t="s">
        <v>15</v>
      </c>
      <c r="H81" s="507">
        <f>I81+J81+L81+M81+N81+O81+P81+Q81</f>
        <v>6.6</v>
      </c>
      <c r="I81" s="504">
        <v>6.6</v>
      </c>
      <c r="J81" s="504"/>
      <c r="K81" s="504"/>
      <c r="L81" s="504"/>
      <c r="M81" s="504"/>
      <c r="N81" s="504"/>
      <c r="O81" s="504"/>
      <c r="P81" s="504"/>
      <c r="Q81" s="504"/>
      <c r="R81" s="507">
        <f>S81+T81+V81+W81+X81+Y81+Z81+AA81</f>
        <v>6.6</v>
      </c>
      <c r="S81" s="504">
        <v>6.6</v>
      </c>
      <c r="T81" s="504"/>
      <c r="U81" s="504"/>
      <c r="V81" s="504"/>
      <c r="W81" s="504"/>
      <c r="X81" s="504"/>
      <c r="Y81" s="504"/>
      <c r="Z81" s="504"/>
      <c r="AA81" s="504"/>
      <c r="AB81" s="560" t="s">
        <v>224</v>
      </c>
      <c r="AC81" s="554" t="s">
        <v>233</v>
      </c>
      <c r="AD81" s="517" t="s">
        <v>159</v>
      </c>
      <c r="AE81" s="517">
        <v>20</v>
      </c>
      <c r="AF81" s="517">
        <v>20</v>
      </c>
      <c r="AG81" s="542"/>
    </row>
    <row r="82" spans="1:33" s="4" customFormat="1" ht="15" customHeight="1">
      <c r="A82" s="892"/>
      <c r="B82" s="895"/>
      <c r="C82" s="898"/>
      <c r="D82" s="903" t="s">
        <v>16</v>
      </c>
      <c r="E82" s="904"/>
      <c r="F82" s="904"/>
      <c r="G82" s="905"/>
      <c r="H82" s="510">
        <f>H80+H81</f>
        <v>15</v>
      </c>
      <c r="I82" s="510">
        <f t="shared" ref="I82:Q82" si="61">I80+I81</f>
        <v>15</v>
      </c>
      <c r="J82" s="510">
        <f t="shared" si="61"/>
        <v>0</v>
      </c>
      <c r="K82" s="510"/>
      <c r="L82" s="510">
        <f t="shared" si="61"/>
        <v>0</v>
      </c>
      <c r="M82" s="510">
        <f t="shared" si="61"/>
        <v>0</v>
      </c>
      <c r="N82" s="510">
        <f t="shared" si="61"/>
        <v>0</v>
      </c>
      <c r="O82" s="510">
        <f t="shared" si="61"/>
        <v>0</v>
      </c>
      <c r="P82" s="510">
        <f t="shared" si="61"/>
        <v>0</v>
      </c>
      <c r="Q82" s="510">
        <f t="shared" si="61"/>
        <v>0</v>
      </c>
      <c r="R82" s="510">
        <f>R80+R81</f>
        <v>15</v>
      </c>
      <c r="S82" s="510">
        <f t="shared" ref="S82:T82" si="62">S80+S81</f>
        <v>15</v>
      </c>
      <c r="T82" s="510">
        <f t="shared" si="62"/>
        <v>0</v>
      </c>
      <c r="U82" s="510"/>
      <c r="V82" s="510">
        <f t="shared" ref="V82:AA82" si="63">V80+V81</f>
        <v>0</v>
      </c>
      <c r="W82" s="510">
        <f t="shared" si="63"/>
        <v>0</v>
      </c>
      <c r="X82" s="510">
        <f t="shared" si="63"/>
        <v>0</v>
      </c>
      <c r="Y82" s="510">
        <f t="shared" si="63"/>
        <v>0</v>
      </c>
      <c r="Z82" s="510">
        <f t="shared" si="63"/>
        <v>0</v>
      </c>
      <c r="AA82" s="510">
        <f t="shared" si="63"/>
        <v>0</v>
      </c>
      <c r="AB82" s="826"/>
      <c r="AC82" s="826"/>
      <c r="AD82" s="826"/>
      <c r="AE82" s="826"/>
      <c r="AF82" s="826"/>
      <c r="AG82" s="827"/>
    </row>
    <row r="83" spans="1:33" s="4" customFormat="1" ht="15" customHeight="1">
      <c r="A83" s="229" t="s">
        <v>151</v>
      </c>
      <c r="B83" s="475" t="s">
        <v>162</v>
      </c>
      <c r="C83" s="465" t="s">
        <v>151</v>
      </c>
      <c r="D83" s="1027" t="s">
        <v>17</v>
      </c>
      <c r="E83" s="1028"/>
      <c r="F83" s="1028"/>
      <c r="G83" s="1029"/>
      <c r="H83" s="512">
        <f t="shared" ref="H83:T83" si="64">H75+H78+H82</f>
        <v>128</v>
      </c>
      <c r="I83" s="512">
        <f t="shared" si="64"/>
        <v>88</v>
      </c>
      <c r="J83" s="512">
        <f t="shared" si="64"/>
        <v>0</v>
      </c>
      <c r="K83" s="512"/>
      <c r="L83" s="512">
        <f t="shared" si="64"/>
        <v>0</v>
      </c>
      <c r="M83" s="512">
        <f t="shared" si="64"/>
        <v>0</v>
      </c>
      <c r="N83" s="512">
        <f t="shared" si="64"/>
        <v>0</v>
      </c>
      <c r="O83" s="512">
        <f t="shared" si="64"/>
        <v>0</v>
      </c>
      <c r="P83" s="512">
        <f t="shared" si="64"/>
        <v>0</v>
      </c>
      <c r="Q83" s="512">
        <f t="shared" si="64"/>
        <v>40</v>
      </c>
      <c r="R83" s="512">
        <f t="shared" si="64"/>
        <v>128</v>
      </c>
      <c r="S83" s="512">
        <f t="shared" si="64"/>
        <v>88</v>
      </c>
      <c r="T83" s="512">
        <f t="shared" si="64"/>
        <v>0</v>
      </c>
      <c r="U83" s="512"/>
      <c r="V83" s="512">
        <f t="shared" ref="V83:AA83" si="65">V75+V78+V82</f>
        <v>0</v>
      </c>
      <c r="W83" s="512">
        <f t="shared" si="65"/>
        <v>0</v>
      </c>
      <c r="X83" s="512">
        <f t="shared" si="65"/>
        <v>0</v>
      </c>
      <c r="Y83" s="512">
        <f t="shared" si="65"/>
        <v>0</v>
      </c>
      <c r="Z83" s="512">
        <f t="shared" si="65"/>
        <v>0</v>
      </c>
      <c r="AA83" s="512">
        <f t="shared" si="65"/>
        <v>40</v>
      </c>
      <c r="AB83" s="820"/>
      <c r="AC83" s="820"/>
      <c r="AD83" s="820"/>
      <c r="AE83" s="820"/>
      <c r="AF83" s="820"/>
      <c r="AG83" s="821"/>
    </row>
    <row r="84" spans="1:33" s="72" customFormat="1" ht="15" customHeight="1">
      <c r="A84" s="229" t="s">
        <v>151</v>
      </c>
      <c r="B84" s="475" t="s">
        <v>162</v>
      </c>
      <c r="C84" s="883" t="s">
        <v>18</v>
      </c>
      <c r="D84" s="884"/>
      <c r="E84" s="884"/>
      <c r="F84" s="884"/>
      <c r="G84" s="885"/>
      <c r="H84" s="513">
        <f>H83</f>
        <v>128</v>
      </c>
      <c r="I84" s="513">
        <f t="shared" ref="I84:Q84" si="66">I83</f>
        <v>88</v>
      </c>
      <c r="J84" s="513">
        <f t="shared" si="66"/>
        <v>0</v>
      </c>
      <c r="K84" s="513"/>
      <c r="L84" s="513">
        <f t="shared" si="66"/>
        <v>0</v>
      </c>
      <c r="M84" s="513">
        <f t="shared" si="66"/>
        <v>0</v>
      </c>
      <c r="N84" s="513">
        <f t="shared" si="66"/>
        <v>0</v>
      </c>
      <c r="O84" s="513">
        <f t="shared" si="66"/>
        <v>0</v>
      </c>
      <c r="P84" s="513">
        <f t="shared" si="66"/>
        <v>0</v>
      </c>
      <c r="Q84" s="513">
        <f t="shared" si="66"/>
        <v>40</v>
      </c>
      <c r="R84" s="513">
        <f>R83</f>
        <v>128</v>
      </c>
      <c r="S84" s="513">
        <f t="shared" ref="S84:T84" si="67">S83</f>
        <v>88</v>
      </c>
      <c r="T84" s="513">
        <f t="shared" si="67"/>
        <v>0</v>
      </c>
      <c r="U84" s="513"/>
      <c r="V84" s="513">
        <f t="shared" ref="V84:AA84" si="68">V83</f>
        <v>0</v>
      </c>
      <c r="W84" s="513">
        <f t="shared" si="68"/>
        <v>0</v>
      </c>
      <c r="X84" s="513">
        <f t="shared" si="68"/>
        <v>0</v>
      </c>
      <c r="Y84" s="513">
        <f t="shared" si="68"/>
        <v>0</v>
      </c>
      <c r="Z84" s="513">
        <f t="shared" si="68"/>
        <v>0</v>
      </c>
      <c r="AA84" s="513">
        <f t="shared" si="68"/>
        <v>40</v>
      </c>
      <c r="AB84" s="1086"/>
      <c r="AC84" s="1086"/>
      <c r="AD84" s="1086"/>
      <c r="AE84" s="1086"/>
      <c r="AF84" s="1086"/>
      <c r="AG84" s="1087"/>
    </row>
    <row r="85" spans="1:33" s="72" customFormat="1" ht="15" customHeight="1">
      <c r="A85" s="229" t="s">
        <v>151</v>
      </c>
      <c r="B85" s="958" t="s">
        <v>1067</v>
      </c>
      <c r="C85" s="959"/>
      <c r="D85" s="959"/>
      <c r="E85" s="959"/>
      <c r="F85" s="959"/>
      <c r="G85" s="960"/>
      <c r="H85" s="515">
        <f>H70+H84</f>
        <v>12986.672</v>
      </c>
      <c r="I85" s="515">
        <f t="shared" ref="I85:P85" si="69">I70+I84</f>
        <v>6117.1840000000002</v>
      </c>
      <c r="J85" s="515">
        <f t="shared" si="69"/>
        <v>0</v>
      </c>
      <c r="K85" s="515"/>
      <c r="L85" s="515">
        <f t="shared" si="69"/>
        <v>6650.6</v>
      </c>
      <c r="M85" s="515">
        <f t="shared" si="69"/>
        <v>0</v>
      </c>
      <c r="N85" s="515">
        <f t="shared" si="69"/>
        <v>88.347000000000008</v>
      </c>
      <c r="O85" s="515">
        <f t="shared" si="69"/>
        <v>19.541</v>
      </c>
      <c r="P85" s="515">
        <f t="shared" si="69"/>
        <v>0</v>
      </c>
      <c r="Q85" s="515">
        <f>Q70+Q84</f>
        <v>111</v>
      </c>
      <c r="R85" s="515">
        <f>R70+R84</f>
        <v>12953.371999999999</v>
      </c>
      <c r="S85" s="515">
        <f t="shared" ref="S85:T85" si="70">S70+S84</f>
        <v>6117.1840000000002</v>
      </c>
      <c r="T85" s="515">
        <f t="shared" si="70"/>
        <v>0</v>
      </c>
      <c r="U85" s="515"/>
      <c r="V85" s="515">
        <f t="shared" ref="V85:Z85" si="71">V70+V84</f>
        <v>6650.6</v>
      </c>
      <c r="W85" s="515">
        <f t="shared" si="71"/>
        <v>0</v>
      </c>
      <c r="X85" s="515">
        <f t="shared" si="71"/>
        <v>82.147000000000006</v>
      </c>
      <c r="Y85" s="515">
        <f t="shared" si="71"/>
        <v>19.541</v>
      </c>
      <c r="Z85" s="515">
        <f t="shared" si="71"/>
        <v>0</v>
      </c>
      <c r="AA85" s="515">
        <f>AA70+AA84</f>
        <v>83.9</v>
      </c>
      <c r="AB85" s="843"/>
      <c r="AC85" s="843"/>
      <c r="AD85" s="843"/>
      <c r="AE85" s="843"/>
      <c r="AF85" s="843"/>
      <c r="AG85" s="844"/>
    </row>
    <row r="86" spans="1:33" ht="18" customHeight="1">
      <c r="A86" s="973" t="s">
        <v>1048</v>
      </c>
      <c r="B86" s="833"/>
      <c r="C86" s="833"/>
      <c r="D86" s="833"/>
      <c r="E86" s="833"/>
      <c r="F86" s="833"/>
      <c r="G86" s="833"/>
      <c r="H86" s="833"/>
      <c r="I86" s="833"/>
      <c r="J86" s="833"/>
      <c r="K86" s="833"/>
      <c r="L86" s="833"/>
      <c r="M86" s="833"/>
      <c r="N86" s="833"/>
      <c r="O86" s="833"/>
      <c r="P86" s="833"/>
      <c r="Q86" s="833"/>
      <c r="R86" s="833"/>
      <c r="S86" s="833"/>
      <c r="T86" s="833"/>
      <c r="U86" s="833"/>
      <c r="V86" s="833"/>
      <c r="W86" s="833"/>
      <c r="X86" s="833"/>
      <c r="Y86" s="833"/>
      <c r="Z86" s="833"/>
      <c r="AA86" s="833"/>
      <c r="AB86" s="833"/>
      <c r="AC86" s="833"/>
      <c r="AD86" s="833"/>
      <c r="AE86" s="833"/>
      <c r="AF86" s="833"/>
      <c r="AG86" s="834"/>
    </row>
    <row r="87" spans="1:33" s="4" customFormat="1" ht="15" customHeight="1">
      <c r="A87" s="469" t="s">
        <v>170</v>
      </c>
      <c r="B87" s="853" t="s">
        <v>234</v>
      </c>
      <c r="C87" s="854"/>
      <c r="D87" s="854"/>
      <c r="E87" s="854"/>
      <c r="F87" s="854"/>
      <c r="G87" s="854"/>
      <c r="H87" s="854"/>
      <c r="I87" s="854"/>
      <c r="J87" s="854"/>
      <c r="K87" s="854"/>
      <c r="L87" s="854"/>
      <c r="M87" s="854"/>
      <c r="N87" s="854"/>
      <c r="O87" s="854"/>
      <c r="P87" s="854"/>
      <c r="Q87" s="854"/>
      <c r="R87" s="854"/>
      <c r="S87" s="854"/>
      <c r="T87" s="854"/>
      <c r="U87" s="854"/>
      <c r="V87" s="854"/>
      <c r="W87" s="854"/>
      <c r="X87" s="854"/>
      <c r="Y87" s="854"/>
      <c r="Z87" s="854"/>
      <c r="AA87" s="854"/>
      <c r="AB87" s="854"/>
      <c r="AC87" s="854"/>
      <c r="AD87" s="854"/>
      <c r="AE87" s="854"/>
      <c r="AF87" s="854"/>
      <c r="AG87" s="855"/>
    </row>
    <row r="88" spans="1:33" s="4" customFormat="1" ht="15" customHeight="1">
      <c r="A88" s="468" t="s">
        <v>170</v>
      </c>
      <c r="B88" s="457" t="s">
        <v>151</v>
      </c>
      <c r="C88" s="838" t="s">
        <v>235</v>
      </c>
      <c r="D88" s="839"/>
      <c r="E88" s="839"/>
      <c r="F88" s="839"/>
      <c r="G88" s="839"/>
      <c r="H88" s="839"/>
      <c r="I88" s="839"/>
      <c r="J88" s="839"/>
      <c r="K88" s="839"/>
      <c r="L88" s="839"/>
      <c r="M88" s="839"/>
      <c r="N88" s="839"/>
      <c r="O88" s="839"/>
      <c r="P88" s="839"/>
      <c r="Q88" s="839"/>
      <c r="R88" s="839"/>
      <c r="S88" s="839"/>
      <c r="T88" s="839"/>
      <c r="U88" s="839"/>
      <c r="V88" s="839"/>
      <c r="W88" s="839"/>
      <c r="X88" s="839"/>
      <c r="Y88" s="839"/>
      <c r="Z88" s="839"/>
      <c r="AA88" s="839"/>
      <c r="AB88" s="839"/>
      <c r="AC88" s="839"/>
      <c r="AD88" s="839"/>
      <c r="AE88" s="839"/>
      <c r="AF88" s="839"/>
      <c r="AG88" s="840"/>
    </row>
    <row r="89" spans="1:33" s="4" customFormat="1" ht="15" customHeight="1">
      <c r="A89" s="468" t="s">
        <v>170</v>
      </c>
      <c r="B89" s="475" t="s">
        <v>151</v>
      </c>
      <c r="C89" s="471" t="s">
        <v>151</v>
      </c>
      <c r="D89" s="783" t="s">
        <v>236</v>
      </c>
      <c r="E89" s="784"/>
      <c r="F89" s="784"/>
      <c r="G89" s="784"/>
      <c r="H89" s="784"/>
      <c r="I89" s="784"/>
      <c r="J89" s="784"/>
      <c r="K89" s="784"/>
      <c r="L89" s="784"/>
      <c r="M89" s="784"/>
      <c r="N89" s="784"/>
      <c r="O89" s="784"/>
      <c r="P89" s="784"/>
      <c r="Q89" s="784"/>
      <c r="R89" s="784"/>
      <c r="S89" s="784"/>
      <c r="T89" s="784"/>
      <c r="U89" s="784"/>
      <c r="V89" s="784"/>
      <c r="W89" s="784"/>
      <c r="X89" s="784"/>
      <c r="Y89" s="784"/>
      <c r="Z89" s="784"/>
      <c r="AA89" s="784"/>
      <c r="AB89" s="784"/>
      <c r="AC89" s="784"/>
      <c r="AD89" s="784"/>
      <c r="AE89" s="784"/>
      <c r="AF89" s="784"/>
      <c r="AG89" s="785"/>
    </row>
    <row r="90" spans="1:33" s="72" customFormat="1" ht="39" customHeight="1">
      <c r="A90" s="974" t="s">
        <v>170</v>
      </c>
      <c r="B90" s="921" t="s">
        <v>151</v>
      </c>
      <c r="C90" s="919" t="s">
        <v>151</v>
      </c>
      <c r="D90" s="906" t="s">
        <v>170</v>
      </c>
      <c r="E90" s="977" t="s">
        <v>237</v>
      </c>
      <c r="F90" s="978"/>
      <c r="G90" s="413"/>
      <c r="H90" s="414"/>
      <c r="I90" s="415"/>
      <c r="J90" s="415"/>
      <c r="K90" s="415"/>
      <c r="L90" s="415"/>
      <c r="M90" s="416"/>
      <c r="N90" s="416"/>
      <c r="O90" s="415"/>
      <c r="P90" s="415"/>
      <c r="Q90" s="415"/>
      <c r="R90" s="638"/>
      <c r="S90" s="639"/>
      <c r="T90" s="639"/>
      <c r="U90" s="639"/>
      <c r="V90" s="639"/>
      <c r="W90" s="640"/>
      <c r="X90" s="640"/>
      <c r="Y90" s="639"/>
      <c r="Z90" s="639"/>
      <c r="AA90" s="639"/>
      <c r="AB90" s="409"/>
      <c r="AC90" s="410"/>
      <c r="AD90" s="411"/>
      <c r="AE90" s="411"/>
      <c r="AF90" s="641"/>
      <c r="AG90" s="411"/>
    </row>
    <row r="91" spans="1:33" s="72" customFormat="1" ht="14.25" customHeight="1">
      <c r="A91" s="975"/>
      <c r="B91" s="921"/>
      <c r="C91" s="919"/>
      <c r="D91" s="906"/>
      <c r="E91" s="163" t="s">
        <v>11</v>
      </c>
      <c r="F91" s="181" t="s">
        <v>238</v>
      </c>
      <c r="G91" s="478" t="s">
        <v>145</v>
      </c>
      <c r="H91" s="222">
        <f>I91+J91+L91+M91+N91+O91+P91+Q91</f>
        <v>251.01</v>
      </c>
      <c r="I91" s="182"/>
      <c r="J91" s="182"/>
      <c r="K91" s="182"/>
      <c r="L91" s="182"/>
      <c r="M91" s="183"/>
      <c r="N91" s="183"/>
      <c r="O91" s="182"/>
      <c r="P91" s="182"/>
      <c r="Q91" s="184">
        <v>251.01</v>
      </c>
      <c r="R91" s="516">
        <f>S91+T91+V91+W91+X91+Y91+Z91+AA91</f>
        <v>251.01</v>
      </c>
      <c r="S91" s="528"/>
      <c r="T91" s="528"/>
      <c r="U91" s="528"/>
      <c r="V91" s="528"/>
      <c r="W91" s="504"/>
      <c r="X91" s="504"/>
      <c r="Y91" s="528"/>
      <c r="Z91" s="528"/>
      <c r="AA91" s="642">
        <v>251.01</v>
      </c>
      <c r="AB91" s="185" t="s">
        <v>239</v>
      </c>
      <c r="AC91" s="263" t="s">
        <v>240</v>
      </c>
      <c r="AD91" s="478" t="s">
        <v>159</v>
      </c>
      <c r="AE91" s="478">
        <v>1</v>
      </c>
      <c r="AF91" s="517">
        <v>1</v>
      </c>
      <c r="AG91" s="238"/>
    </row>
    <row r="92" spans="1:33" s="4" customFormat="1" ht="15" customHeight="1">
      <c r="A92" s="976"/>
      <c r="B92" s="921"/>
      <c r="C92" s="919"/>
      <c r="D92" s="915" t="s">
        <v>16</v>
      </c>
      <c r="E92" s="915"/>
      <c r="F92" s="915"/>
      <c r="G92" s="915"/>
      <c r="H92" s="187">
        <f t="shared" ref="H92:T92" si="72">H91</f>
        <v>251.01</v>
      </c>
      <c r="I92" s="187">
        <f t="shared" si="72"/>
        <v>0</v>
      </c>
      <c r="J92" s="187">
        <f t="shared" si="72"/>
        <v>0</v>
      </c>
      <c r="K92" s="187"/>
      <c r="L92" s="187">
        <f t="shared" si="72"/>
        <v>0</v>
      </c>
      <c r="M92" s="188">
        <f t="shared" si="72"/>
        <v>0</v>
      </c>
      <c r="N92" s="188">
        <f t="shared" si="72"/>
        <v>0</v>
      </c>
      <c r="O92" s="187">
        <f t="shared" si="72"/>
        <v>0</v>
      </c>
      <c r="P92" s="187">
        <f t="shared" si="72"/>
        <v>0</v>
      </c>
      <c r="Q92" s="187">
        <f t="shared" si="72"/>
        <v>251.01</v>
      </c>
      <c r="R92" s="518">
        <f t="shared" si="72"/>
        <v>251.01</v>
      </c>
      <c r="S92" s="518">
        <f t="shared" si="72"/>
        <v>0</v>
      </c>
      <c r="T92" s="518">
        <f t="shared" si="72"/>
        <v>0</v>
      </c>
      <c r="U92" s="518"/>
      <c r="V92" s="518">
        <f t="shared" ref="V92:AA92" si="73">V91</f>
        <v>0</v>
      </c>
      <c r="W92" s="505">
        <f t="shared" si="73"/>
        <v>0</v>
      </c>
      <c r="X92" s="505">
        <f t="shared" si="73"/>
        <v>0</v>
      </c>
      <c r="Y92" s="518">
        <f t="shared" si="73"/>
        <v>0</v>
      </c>
      <c r="Z92" s="518">
        <f t="shared" si="73"/>
        <v>0</v>
      </c>
      <c r="AA92" s="518">
        <f t="shared" si="73"/>
        <v>251.01</v>
      </c>
      <c r="AB92" s="802"/>
      <c r="AC92" s="802"/>
      <c r="AD92" s="802"/>
      <c r="AE92" s="802"/>
      <c r="AF92" s="802"/>
      <c r="AG92" s="803"/>
    </row>
    <row r="93" spans="1:33" s="4" customFormat="1" ht="39.75" customHeight="1">
      <c r="A93" s="979" t="s">
        <v>170</v>
      </c>
      <c r="B93" s="921" t="s">
        <v>151</v>
      </c>
      <c r="C93" s="919" t="s">
        <v>151</v>
      </c>
      <c r="D93" s="899" t="s">
        <v>202</v>
      </c>
      <c r="E93" s="846" t="s">
        <v>241</v>
      </c>
      <c r="F93" s="847"/>
      <c r="G93" s="355"/>
      <c r="H93" s="178"/>
      <c r="I93" s="176"/>
      <c r="J93" s="176"/>
      <c r="K93" s="176"/>
      <c r="L93" s="176"/>
      <c r="M93" s="177"/>
      <c r="N93" s="177"/>
      <c r="O93" s="176"/>
      <c r="P93" s="176"/>
      <c r="Q93" s="176"/>
      <c r="R93" s="550"/>
      <c r="S93" s="523"/>
      <c r="T93" s="523"/>
      <c r="U93" s="523"/>
      <c r="V93" s="523"/>
      <c r="W93" s="501"/>
      <c r="X93" s="501"/>
      <c r="Y93" s="523"/>
      <c r="Z93" s="523"/>
      <c r="AA93" s="523"/>
      <c r="AB93" s="260"/>
      <c r="AC93" s="261"/>
      <c r="AD93" s="180"/>
      <c r="AE93" s="180"/>
      <c r="AF93" s="525"/>
      <c r="AG93" s="180"/>
    </row>
    <row r="94" spans="1:33" s="4" customFormat="1" ht="58.5" customHeight="1">
      <c r="A94" s="979"/>
      <c r="B94" s="921"/>
      <c r="C94" s="919"/>
      <c r="D94" s="906"/>
      <c r="E94" s="164" t="s">
        <v>11</v>
      </c>
      <c r="F94" s="181" t="s">
        <v>242</v>
      </c>
      <c r="G94" s="478" t="s">
        <v>145</v>
      </c>
      <c r="H94" s="222">
        <f t="shared" ref="H94:H99" si="74">I94+J94+L94+M94+N94+O94+P94+Q94</f>
        <v>20</v>
      </c>
      <c r="I94" s="182"/>
      <c r="J94" s="182"/>
      <c r="K94" s="182"/>
      <c r="L94" s="182"/>
      <c r="M94" s="183"/>
      <c r="N94" s="183"/>
      <c r="O94" s="182"/>
      <c r="P94" s="182"/>
      <c r="Q94" s="189">
        <v>20</v>
      </c>
      <c r="R94" s="516">
        <f t="shared" ref="R94:R99" si="75">S94+T94+V94+W94+X94+Y94+Z94+AA94</f>
        <v>9</v>
      </c>
      <c r="S94" s="528"/>
      <c r="T94" s="528"/>
      <c r="U94" s="528"/>
      <c r="V94" s="528"/>
      <c r="W94" s="504"/>
      <c r="X94" s="504"/>
      <c r="Y94" s="528"/>
      <c r="Z94" s="528"/>
      <c r="AA94" s="643">
        <v>9</v>
      </c>
      <c r="AB94" s="185" t="s">
        <v>239</v>
      </c>
      <c r="AC94" s="263" t="s">
        <v>243</v>
      </c>
      <c r="AD94" s="478" t="s">
        <v>159</v>
      </c>
      <c r="AE94" s="478">
        <v>3</v>
      </c>
      <c r="AF94" s="544">
        <v>3</v>
      </c>
      <c r="AG94" s="199" t="s">
        <v>1281</v>
      </c>
    </row>
    <row r="95" spans="1:33" s="4" customFormat="1" ht="81" customHeight="1">
      <c r="A95" s="979"/>
      <c r="B95" s="921"/>
      <c r="C95" s="919"/>
      <c r="D95" s="906"/>
      <c r="E95" s="164" t="s">
        <v>12</v>
      </c>
      <c r="F95" s="190" t="s">
        <v>244</v>
      </c>
      <c r="G95" s="478" t="s">
        <v>145</v>
      </c>
      <c r="H95" s="222">
        <f t="shared" si="74"/>
        <v>29.81</v>
      </c>
      <c r="I95" s="182"/>
      <c r="J95" s="182"/>
      <c r="K95" s="182"/>
      <c r="L95" s="182"/>
      <c r="M95" s="183"/>
      <c r="N95" s="183"/>
      <c r="O95" s="182"/>
      <c r="P95" s="182"/>
      <c r="Q95" s="182">
        <v>29.81</v>
      </c>
      <c r="R95" s="516">
        <f t="shared" si="75"/>
        <v>3.55</v>
      </c>
      <c r="S95" s="528"/>
      <c r="T95" s="528"/>
      <c r="U95" s="528"/>
      <c r="V95" s="528"/>
      <c r="W95" s="504"/>
      <c r="X95" s="504"/>
      <c r="Y95" s="528"/>
      <c r="Z95" s="528"/>
      <c r="AA95" s="528">
        <v>3.55</v>
      </c>
      <c r="AB95" s="185" t="s">
        <v>239</v>
      </c>
      <c r="AC95" s="263" t="s">
        <v>245</v>
      </c>
      <c r="AD95" s="221" t="s">
        <v>246</v>
      </c>
      <c r="AE95" s="478">
        <v>4</v>
      </c>
      <c r="AF95" s="644">
        <v>2</v>
      </c>
      <c r="AG95" s="645" t="s">
        <v>1282</v>
      </c>
    </row>
    <row r="96" spans="1:33" s="4" customFormat="1" ht="141" customHeight="1">
      <c r="A96" s="979"/>
      <c r="B96" s="921"/>
      <c r="C96" s="919"/>
      <c r="D96" s="900"/>
      <c r="E96" s="165" t="s">
        <v>13</v>
      </c>
      <c r="F96" s="191" t="s">
        <v>247</v>
      </c>
      <c r="G96" s="478" t="s">
        <v>145</v>
      </c>
      <c r="H96" s="222">
        <f t="shared" si="74"/>
        <v>130.29</v>
      </c>
      <c r="I96" s="192"/>
      <c r="J96" s="192"/>
      <c r="K96" s="192"/>
      <c r="L96" s="192"/>
      <c r="M96" s="193"/>
      <c r="N96" s="193">
        <v>130.29</v>
      </c>
      <c r="O96" s="192"/>
      <c r="P96" s="192"/>
      <c r="Q96" s="192"/>
      <c r="R96" s="516">
        <f t="shared" si="75"/>
        <v>0</v>
      </c>
      <c r="S96" s="540"/>
      <c r="T96" s="540"/>
      <c r="U96" s="540"/>
      <c r="V96" s="540"/>
      <c r="W96" s="508"/>
      <c r="X96" s="508"/>
      <c r="Y96" s="540"/>
      <c r="Z96" s="540"/>
      <c r="AA96" s="540">
        <v>0</v>
      </c>
      <c r="AB96" s="194" t="s">
        <v>248</v>
      </c>
      <c r="AC96" s="263" t="s">
        <v>249</v>
      </c>
      <c r="AD96" s="221" t="s">
        <v>159</v>
      </c>
      <c r="AE96" s="478">
        <v>7</v>
      </c>
      <c r="AF96" s="644">
        <v>6</v>
      </c>
      <c r="AG96" s="645" t="s">
        <v>1283</v>
      </c>
    </row>
    <row r="97" spans="1:33" s="4" customFormat="1" ht="40.5" customHeight="1">
      <c r="A97" s="979"/>
      <c r="B97" s="921"/>
      <c r="C97" s="919"/>
      <c r="D97" s="472"/>
      <c r="E97" s="164" t="s">
        <v>14</v>
      </c>
      <c r="F97" s="181" t="s">
        <v>1284</v>
      </c>
      <c r="G97" s="478" t="s">
        <v>145</v>
      </c>
      <c r="H97" s="222">
        <f t="shared" si="74"/>
        <v>0</v>
      </c>
      <c r="I97" s="182"/>
      <c r="J97" s="182"/>
      <c r="K97" s="182"/>
      <c r="L97" s="182"/>
      <c r="M97" s="183"/>
      <c r="N97" s="183"/>
      <c r="O97" s="182"/>
      <c r="P97" s="182"/>
      <c r="Q97" s="189"/>
      <c r="R97" s="516">
        <f t="shared" si="75"/>
        <v>1.8540000000000001</v>
      </c>
      <c r="S97" s="528"/>
      <c r="T97" s="528"/>
      <c r="U97" s="528"/>
      <c r="V97" s="528"/>
      <c r="W97" s="504"/>
      <c r="X97" s="504"/>
      <c r="Y97" s="528"/>
      <c r="Z97" s="528"/>
      <c r="AA97" s="540">
        <v>1.8540000000000001</v>
      </c>
      <c r="AB97" s="185" t="s">
        <v>239</v>
      </c>
      <c r="AC97" s="263" t="s">
        <v>243</v>
      </c>
      <c r="AD97" s="478" t="s">
        <v>159</v>
      </c>
      <c r="AE97" s="478">
        <v>6</v>
      </c>
      <c r="AF97" s="644">
        <v>6</v>
      </c>
      <c r="AG97" s="305" t="s">
        <v>1285</v>
      </c>
    </row>
    <row r="98" spans="1:33" s="4" customFormat="1" ht="40.5" customHeight="1">
      <c r="A98" s="979"/>
      <c r="B98" s="921"/>
      <c r="C98" s="919"/>
      <c r="D98" s="472"/>
      <c r="E98" s="164" t="s">
        <v>23</v>
      </c>
      <c r="F98" s="190" t="s">
        <v>1286</v>
      </c>
      <c r="G98" s="478" t="s">
        <v>145</v>
      </c>
      <c r="H98" s="222">
        <f t="shared" si="74"/>
        <v>0</v>
      </c>
      <c r="I98" s="182"/>
      <c r="J98" s="182"/>
      <c r="K98" s="182"/>
      <c r="L98" s="182"/>
      <c r="M98" s="183"/>
      <c r="N98" s="183"/>
      <c r="O98" s="182"/>
      <c r="P98" s="182"/>
      <c r="Q98" s="182"/>
      <c r="R98" s="516">
        <f t="shared" si="75"/>
        <v>0.5</v>
      </c>
      <c r="S98" s="528"/>
      <c r="T98" s="528"/>
      <c r="U98" s="528"/>
      <c r="V98" s="528"/>
      <c r="W98" s="504"/>
      <c r="X98" s="504"/>
      <c r="Y98" s="528"/>
      <c r="Z98" s="528"/>
      <c r="AA98" s="540">
        <v>0.5</v>
      </c>
      <c r="AB98" s="185" t="s">
        <v>239</v>
      </c>
      <c r="AC98" s="263" t="s">
        <v>245</v>
      </c>
      <c r="AD98" s="221" t="s">
        <v>246</v>
      </c>
      <c r="AE98" s="478">
        <v>2</v>
      </c>
      <c r="AF98" s="644">
        <v>2</v>
      </c>
      <c r="AG98" s="305" t="s">
        <v>1285</v>
      </c>
    </row>
    <row r="99" spans="1:33" s="4" customFormat="1" ht="66.75" customHeight="1">
      <c r="A99" s="979"/>
      <c r="B99" s="921"/>
      <c r="C99" s="919"/>
      <c r="D99" s="472"/>
      <c r="E99" s="165" t="s">
        <v>25</v>
      </c>
      <c r="F99" s="191" t="s">
        <v>1287</v>
      </c>
      <c r="G99" s="478" t="s">
        <v>145</v>
      </c>
      <c r="H99" s="222">
        <f t="shared" si="74"/>
        <v>0</v>
      </c>
      <c r="I99" s="192"/>
      <c r="J99" s="192"/>
      <c r="K99" s="192"/>
      <c r="L99" s="192"/>
      <c r="M99" s="193"/>
      <c r="N99" s="193"/>
      <c r="O99" s="192"/>
      <c r="P99" s="192"/>
      <c r="Q99" s="192"/>
      <c r="R99" s="516">
        <f t="shared" si="75"/>
        <v>0</v>
      </c>
      <c r="S99" s="540"/>
      <c r="T99" s="540"/>
      <c r="U99" s="540"/>
      <c r="V99" s="540"/>
      <c r="W99" s="508"/>
      <c r="X99" s="508"/>
      <c r="Y99" s="540"/>
      <c r="Z99" s="540"/>
      <c r="AA99" s="540">
        <v>0</v>
      </c>
      <c r="AB99" s="194" t="s">
        <v>248</v>
      </c>
      <c r="AC99" s="263" t="s">
        <v>249</v>
      </c>
      <c r="AD99" s="221" t="s">
        <v>159</v>
      </c>
      <c r="AE99" s="478">
        <v>1</v>
      </c>
      <c r="AF99" s="644">
        <v>1</v>
      </c>
      <c r="AG99" s="305" t="s">
        <v>1288</v>
      </c>
    </row>
    <row r="100" spans="1:33" s="4" customFormat="1" ht="15" customHeight="1">
      <c r="A100" s="979"/>
      <c r="B100" s="921"/>
      <c r="C100" s="919"/>
      <c r="D100" s="848" t="s">
        <v>16</v>
      </c>
      <c r="E100" s="848"/>
      <c r="F100" s="848"/>
      <c r="G100" s="848"/>
      <c r="H100" s="187">
        <f>H94+H95+H96</f>
        <v>180.1</v>
      </c>
      <c r="I100" s="187">
        <f t="shared" ref="I100:Q100" si="76">I94+I95+I96</f>
        <v>0</v>
      </c>
      <c r="J100" s="187">
        <f t="shared" si="76"/>
        <v>0</v>
      </c>
      <c r="K100" s="187"/>
      <c r="L100" s="187">
        <f t="shared" si="76"/>
        <v>0</v>
      </c>
      <c r="M100" s="188">
        <f t="shared" si="76"/>
        <v>0</v>
      </c>
      <c r="N100" s="188">
        <f t="shared" si="76"/>
        <v>130.29</v>
      </c>
      <c r="O100" s="187">
        <f t="shared" si="76"/>
        <v>0</v>
      </c>
      <c r="P100" s="187">
        <f t="shared" si="76"/>
        <v>0</v>
      </c>
      <c r="Q100" s="187">
        <f t="shared" si="76"/>
        <v>49.81</v>
      </c>
      <c r="R100" s="518">
        <f>R94+R95+R96</f>
        <v>12.55</v>
      </c>
      <c r="S100" s="518">
        <f t="shared" ref="S100:T100" si="77">S94+S95+S96</f>
        <v>0</v>
      </c>
      <c r="T100" s="518">
        <f t="shared" si="77"/>
        <v>0</v>
      </c>
      <c r="U100" s="518"/>
      <c r="V100" s="518">
        <f t="shared" ref="V100:AA100" si="78">V94+V95+V96</f>
        <v>0</v>
      </c>
      <c r="W100" s="505">
        <f t="shared" si="78"/>
        <v>0</v>
      </c>
      <c r="X100" s="505">
        <f t="shared" si="78"/>
        <v>0</v>
      </c>
      <c r="Y100" s="518">
        <f t="shared" si="78"/>
        <v>0</v>
      </c>
      <c r="Z100" s="518">
        <f t="shared" si="78"/>
        <v>0</v>
      </c>
      <c r="AA100" s="518">
        <f t="shared" si="78"/>
        <v>12.55</v>
      </c>
      <c r="AB100" s="385"/>
      <c r="AC100" s="385"/>
      <c r="AD100" s="385"/>
      <c r="AE100" s="385"/>
      <c r="AF100" s="646"/>
      <c r="AG100" s="448"/>
    </row>
    <row r="101" spans="1:33" s="4" customFormat="1" ht="15" customHeight="1">
      <c r="A101" s="476" t="s">
        <v>170</v>
      </c>
      <c r="B101" s="475" t="s">
        <v>151</v>
      </c>
      <c r="C101" s="465" t="s">
        <v>151</v>
      </c>
      <c r="D101" s="1060" t="s">
        <v>17</v>
      </c>
      <c r="E101" s="1060"/>
      <c r="F101" s="1060"/>
      <c r="G101" s="1060"/>
      <c r="H101" s="166">
        <f>H92+H100</f>
        <v>431.11</v>
      </c>
      <c r="I101" s="166">
        <f t="shared" ref="I101:Q101" si="79">I92+I100</f>
        <v>0</v>
      </c>
      <c r="J101" s="166">
        <f t="shared" si="79"/>
        <v>0</v>
      </c>
      <c r="K101" s="166"/>
      <c r="L101" s="166">
        <f t="shared" si="79"/>
        <v>0</v>
      </c>
      <c r="M101" s="195">
        <f t="shared" si="79"/>
        <v>0</v>
      </c>
      <c r="N101" s="195">
        <f t="shared" si="79"/>
        <v>130.29</v>
      </c>
      <c r="O101" s="166">
        <f t="shared" si="79"/>
        <v>0</v>
      </c>
      <c r="P101" s="166">
        <f t="shared" si="79"/>
        <v>0</v>
      </c>
      <c r="Q101" s="166">
        <f t="shared" si="79"/>
        <v>300.82</v>
      </c>
      <c r="R101" s="519">
        <f>R92+R100</f>
        <v>263.56</v>
      </c>
      <c r="S101" s="519">
        <f t="shared" ref="S101:T101" si="80">S92+S100</f>
        <v>0</v>
      </c>
      <c r="T101" s="519">
        <f t="shared" si="80"/>
        <v>0</v>
      </c>
      <c r="U101" s="519"/>
      <c r="V101" s="519">
        <f t="shared" ref="V101:AA101" si="81">V92+V100</f>
        <v>0</v>
      </c>
      <c r="W101" s="512">
        <f t="shared" si="81"/>
        <v>0</v>
      </c>
      <c r="X101" s="512">
        <f t="shared" si="81"/>
        <v>0</v>
      </c>
      <c r="Y101" s="519">
        <f t="shared" si="81"/>
        <v>0</v>
      </c>
      <c r="Z101" s="519">
        <f t="shared" si="81"/>
        <v>0</v>
      </c>
      <c r="AA101" s="519">
        <f t="shared" si="81"/>
        <v>263.56</v>
      </c>
      <c r="AB101" s="790"/>
      <c r="AC101" s="790"/>
      <c r="AD101" s="790"/>
      <c r="AE101" s="790"/>
      <c r="AF101" s="790"/>
      <c r="AG101" s="791"/>
    </row>
    <row r="102" spans="1:33" s="447" customFormat="1" ht="15" customHeight="1">
      <c r="A102" s="476" t="s">
        <v>170</v>
      </c>
      <c r="B102" s="446" t="s">
        <v>151</v>
      </c>
      <c r="C102" s="477" t="s">
        <v>152</v>
      </c>
      <c r="D102" s="798" t="s">
        <v>250</v>
      </c>
      <c r="E102" s="799"/>
      <c r="F102" s="799"/>
      <c r="G102" s="799"/>
      <c r="H102" s="799"/>
      <c r="I102" s="799"/>
      <c r="J102" s="799"/>
      <c r="K102" s="799"/>
      <c r="L102" s="799"/>
      <c r="M102" s="799"/>
      <c r="N102" s="799"/>
      <c r="O102" s="799"/>
      <c r="P102" s="799"/>
      <c r="Q102" s="799"/>
      <c r="R102" s="799"/>
      <c r="S102" s="799"/>
      <c r="T102" s="799"/>
      <c r="U102" s="799"/>
      <c r="V102" s="799"/>
      <c r="W102" s="799"/>
      <c r="X102" s="799"/>
      <c r="Y102" s="799"/>
      <c r="Z102" s="799"/>
      <c r="AA102" s="799"/>
      <c r="AB102" s="799"/>
      <c r="AC102" s="799"/>
      <c r="AD102" s="799"/>
      <c r="AE102" s="799"/>
      <c r="AF102" s="799"/>
      <c r="AG102" s="800"/>
    </row>
    <row r="103" spans="1:33" s="4" customFormat="1" ht="26.25" customHeight="1">
      <c r="A103" s="979" t="s">
        <v>170</v>
      </c>
      <c r="B103" s="921" t="s">
        <v>151</v>
      </c>
      <c r="C103" s="919" t="s">
        <v>152</v>
      </c>
      <c r="D103" s="899" t="s">
        <v>151</v>
      </c>
      <c r="E103" s="846" t="s">
        <v>251</v>
      </c>
      <c r="F103" s="847"/>
      <c r="G103" s="355"/>
      <c r="H103" s="178"/>
      <c r="I103" s="176"/>
      <c r="J103" s="176"/>
      <c r="K103" s="176"/>
      <c r="L103" s="176"/>
      <c r="M103" s="177"/>
      <c r="N103" s="177"/>
      <c r="O103" s="176"/>
      <c r="P103" s="176"/>
      <c r="Q103" s="176"/>
      <c r="R103" s="550"/>
      <c r="S103" s="523"/>
      <c r="T103" s="523"/>
      <c r="U103" s="523"/>
      <c r="V103" s="523"/>
      <c r="W103" s="501"/>
      <c r="X103" s="501"/>
      <c r="Y103" s="523"/>
      <c r="Z103" s="523"/>
      <c r="AA103" s="523"/>
      <c r="AB103" s="260"/>
      <c r="AC103" s="261"/>
      <c r="AD103" s="180"/>
      <c r="AE103" s="180"/>
      <c r="AF103" s="525"/>
      <c r="AG103" s="180"/>
    </row>
    <row r="104" spans="1:33" s="4" customFormat="1" ht="27" customHeight="1">
      <c r="A104" s="979"/>
      <c r="B104" s="921"/>
      <c r="C104" s="919"/>
      <c r="D104" s="906"/>
      <c r="E104" s="163" t="s">
        <v>11</v>
      </c>
      <c r="F104" s="181" t="s">
        <v>252</v>
      </c>
      <c r="G104" s="478" t="s">
        <v>142</v>
      </c>
      <c r="H104" s="222">
        <f>I104+J104+L104+M104+N104+O104+P104+Q104</f>
        <v>1.3199999</v>
      </c>
      <c r="I104" s="182"/>
      <c r="J104" s="182"/>
      <c r="K104" s="182"/>
      <c r="L104" s="182"/>
      <c r="M104" s="183">
        <v>1.3199999</v>
      </c>
      <c r="N104" s="183"/>
      <c r="O104" s="182"/>
      <c r="P104" s="182"/>
      <c r="Q104" s="182"/>
      <c r="R104" s="516">
        <f>S104+T104+V104+W104+X104+Y104+Z104+AA104</f>
        <v>1.319</v>
      </c>
      <c r="S104" s="528"/>
      <c r="T104" s="528"/>
      <c r="U104" s="528"/>
      <c r="V104" s="528"/>
      <c r="W104" s="504">
        <v>1.319</v>
      </c>
      <c r="X104" s="504"/>
      <c r="Y104" s="528"/>
      <c r="Z104" s="528"/>
      <c r="AA104" s="528"/>
      <c r="AB104" s="185" t="s">
        <v>253</v>
      </c>
      <c r="AC104" s="223" t="s">
        <v>254</v>
      </c>
      <c r="AD104" s="196" t="s">
        <v>255</v>
      </c>
      <c r="AE104" s="196">
        <v>0.84</v>
      </c>
      <c r="AF104" s="530">
        <v>0.84</v>
      </c>
      <c r="AG104" s="200"/>
    </row>
    <row r="105" spans="1:33" s="4" customFormat="1" ht="26.25" customHeight="1">
      <c r="A105" s="979"/>
      <c r="B105" s="921"/>
      <c r="C105" s="919"/>
      <c r="D105" s="906"/>
      <c r="E105" s="163" t="s">
        <v>12</v>
      </c>
      <c r="F105" s="181" t="s">
        <v>256</v>
      </c>
      <c r="G105" s="478" t="s">
        <v>142</v>
      </c>
      <c r="H105" s="222">
        <f>I105+J105+L105+M105+N105+O105+P105+Q105</f>
        <v>0.16249</v>
      </c>
      <c r="I105" s="182"/>
      <c r="J105" s="182"/>
      <c r="K105" s="182"/>
      <c r="L105" s="182"/>
      <c r="M105" s="183">
        <v>0.16249</v>
      </c>
      <c r="N105" s="183"/>
      <c r="O105" s="182"/>
      <c r="P105" s="182"/>
      <c r="Q105" s="182"/>
      <c r="R105" s="516">
        <f>S105+T105+V105+W105+X105+Y105+Z105+AA105</f>
        <v>0.16249</v>
      </c>
      <c r="S105" s="528"/>
      <c r="T105" s="528"/>
      <c r="U105" s="528"/>
      <c r="V105" s="528"/>
      <c r="W105" s="504">
        <v>0.16249</v>
      </c>
      <c r="X105" s="504"/>
      <c r="Y105" s="528"/>
      <c r="Z105" s="528"/>
      <c r="AA105" s="528"/>
      <c r="AB105" s="185" t="s">
        <v>253</v>
      </c>
      <c r="AC105" s="263" t="s">
        <v>257</v>
      </c>
      <c r="AD105" s="196" t="s">
        <v>159</v>
      </c>
      <c r="AE105" s="196">
        <v>8</v>
      </c>
      <c r="AF105" s="530">
        <v>8</v>
      </c>
      <c r="AG105" s="200"/>
    </row>
    <row r="106" spans="1:33" s="4" customFormat="1" ht="15" customHeight="1">
      <c r="A106" s="979"/>
      <c r="B106" s="921"/>
      <c r="C106" s="919"/>
      <c r="D106" s="903" t="s">
        <v>16</v>
      </c>
      <c r="E106" s="904"/>
      <c r="F106" s="904"/>
      <c r="G106" s="905"/>
      <c r="H106" s="306">
        <f>H104+H105</f>
        <v>1.4824899</v>
      </c>
      <c r="I106" s="197">
        <f t="shared" ref="I106:Q106" si="82">I104+I105</f>
        <v>0</v>
      </c>
      <c r="J106" s="197">
        <f t="shared" si="82"/>
        <v>0</v>
      </c>
      <c r="K106" s="197"/>
      <c r="L106" s="197">
        <f t="shared" si="82"/>
        <v>0</v>
      </c>
      <c r="M106" s="198">
        <f t="shared" si="82"/>
        <v>1.4824899</v>
      </c>
      <c r="N106" s="198">
        <f t="shared" si="82"/>
        <v>0</v>
      </c>
      <c r="O106" s="197">
        <f t="shared" si="82"/>
        <v>0</v>
      </c>
      <c r="P106" s="197">
        <f t="shared" si="82"/>
        <v>0</v>
      </c>
      <c r="Q106" s="197">
        <f t="shared" si="82"/>
        <v>0</v>
      </c>
      <c r="R106" s="647">
        <f>R104+R105</f>
        <v>1.48149</v>
      </c>
      <c r="S106" s="559">
        <f t="shared" ref="S106:T106" si="83">S104+S105</f>
        <v>0</v>
      </c>
      <c r="T106" s="559">
        <f t="shared" si="83"/>
        <v>0</v>
      </c>
      <c r="U106" s="559"/>
      <c r="V106" s="559">
        <f t="shared" ref="V106:AA106" si="84">V104+V105</f>
        <v>0</v>
      </c>
      <c r="W106" s="510">
        <f t="shared" si="84"/>
        <v>1.48149</v>
      </c>
      <c r="X106" s="510">
        <f t="shared" si="84"/>
        <v>0</v>
      </c>
      <c r="Y106" s="559">
        <f t="shared" si="84"/>
        <v>0</v>
      </c>
      <c r="Z106" s="559">
        <f t="shared" si="84"/>
        <v>0</v>
      </c>
      <c r="AA106" s="559">
        <f t="shared" si="84"/>
        <v>0</v>
      </c>
      <c r="AB106" s="805"/>
      <c r="AC106" s="805"/>
      <c r="AD106" s="805"/>
      <c r="AE106" s="805"/>
      <c r="AF106" s="805"/>
      <c r="AG106" s="806"/>
    </row>
    <row r="107" spans="1:33" s="4" customFormat="1" ht="28.5" customHeight="1">
      <c r="A107" s="979" t="s">
        <v>170</v>
      </c>
      <c r="B107" s="921" t="s">
        <v>151</v>
      </c>
      <c r="C107" s="919" t="s">
        <v>152</v>
      </c>
      <c r="D107" s="899" t="s">
        <v>152</v>
      </c>
      <c r="E107" s="901" t="s">
        <v>258</v>
      </c>
      <c r="F107" s="902"/>
      <c r="G107" s="355"/>
      <c r="H107" s="178"/>
      <c r="I107" s="176"/>
      <c r="J107" s="176"/>
      <c r="K107" s="176"/>
      <c r="L107" s="176"/>
      <c r="M107" s="177"/>
      <c r="N107" s="177"/>
      <c r="O107" s="176"/>
      <c r="P107" s="176"/>
      <c r="Q107" s="176"/>
      <c r="R107" s="550"/>
      <c r="S107" s="523"/>
      <c r="T107" s="523"/>
      <c r="U107" s="523"/>
      <c r="V107" s="523"/>
      <c r="W107" s="501"/>
      <c r="X107" s="501"/>
      <c r="Y107" s="523"/>
      <c r="Z107" s="523"/>
      <c r="AA107" s="523"/>
      <c r="AB107" s="260"/>
      <c r="AC107" s="261"/>
      <c r="AD107" s="180"/>
      <c r="AE107" s="180"/>
      <c r="AF107" s="525"/>
      <c r="AG107" s="180"/>
    </row>
    <row r="108" spans="1:33" s="4" customFormat="1" ht="30" customHeight="1">
      <c r="A108" s="979"/>
      <c r="B108" s="921"/>
      <c r="C108" s="919"/>
      <c r="D108" s="906"/>
      <c r="E108" s="164" t="s">
        <v>11</v>
      </c>
      <c r="F108" s="181" t="s">
        <v>252</v>
      </c>
      <c r="G108" s="478" t="s">
        <v>142</v>
      </c>
      <c r="H108" s="222">
        <f>I108+J108+L108+M108+N108+O108+P108+Q108</f>
        <v>2.5674000000000001</v>
      </c>
      <c r="I108" s="182"/>
      <c r="J108" s="182"/>
      <c r="K108" s="182"/>
      <c r="L108" s="182"/>
      <c r="M108" s="183">
        <v>2.5674000000000001</v>
      </c>
      <c r="N108" s="183"/>
      <c r="O108" s="182"/>
      <c r="P108" s="182"/>
      <c r="Q108" s="182"/>
      <c r="R108" s="516">
        <f>S108+T108+V108+W108+X108+Y108+Z108+AA108</f>
        <v>2.5663</v>
      </c>
      <c r="S108" s="528"/>
      <c r="T108" s="528"/>
      <c r="U108" s="528"/>
      <c r="V108" s="528"/>
      <c r="W108" s="504">
        <v>2.5663</v>
      </c>
      <c r="X108" s="504"/>
      <c r="Y108" s="528"/>
      <c r="Z108" s="528"/>
      <c r="AA108" s="528"/>
      <c r="AB108" s="185" t="s">
        <v>253</v>
      </c>
      <c r="AC108" s="264" t="s">
        <v>259</v>
      </c>
      <c r="AD108" s="196" t="s">
        <v>255</v>
      </c>
      <c r="AE108" s="200">
        <v>2.2799999999999998</v>
      </c>
      <c r="AF108" s="648">
        <v>2.2799999999999998</v>
      </c>
      <c r="AG108" s="200"/>
    </row>
    <row r="109" spans="1:33" s="4" customFormat="1" ht="15.75" customHeight="1">
      <c r="A109" s="979"/>
      <c r="B109" s="921"/>
      <c r="C109" s="919"/>
      <c r="D109" s="906"/>
      <c r="E109" s="164" t="s">
        <v>12</v>
      </c>
      <c r="F109" s="190" t="s">
        <v>256</v>
      </c>
      <c r="G109" s="478" t="s">
        <v>142</v>
      </c>
      <c r="H109" s="222">
        <f>I109+J109+L109+M109+N109+O109+P109+Q109</f>
        <v>0.27209</v>
      </c>
      <c r="I109" s="182"/>
      <c r="J109" s="182"/>
      <c r="K109" s="182"/>
      <c r="L109" s="182"/>
      <c r="M109" s="183">
        <v>0.27209</v>
      </c>
      <c r="N109" s="183"/>
      <c r="O109" s="182"/>
      <c r="P109" s="182"/>
      <c r="Q109" s="182"/>
      <c r="R109" s="516">
        <f>S109+T109+V109+W109+X109+Y109+Z109+AA109</f>
        <v>0.27205000000000001</v>
      </c>
      <c r="S109" s="528"/>
      <c r="T109" s="528"/>
      <c r="U109" s="528"/>
      <c r="V109" s="528"/>
      <c r="W109" s="504">
        <v>0.27205000000000001</v>
      </c>
      <c r="X109" s="504"/>
      <c r="Y109" s="528"/>
      <c r="Z109" s="528"/>
      <c r="AA109" s="528"/>
      <c r="AB109" s="185" t="s">
        <v>253</v>
      </c>
      <c r="AC109" s="264" t="s">
        <v>257</v>
      </c>
      <c r="AD109" s="200" t="s">
        <v>159</v>
      </c>
      <c r="AE109" s="200">
        <v>8</v>
      </c>
      <c r="AF109" s="648">
        <v>8</v>
      </c>
      <c r="AG109" s="200"/>
    </row>
    <row r="110" spans="1:33" s="4" customFormat="1" ht="15" customHeight="1">
      <c r="A110" s="979"/>
      <c r="B110" s="921"/>
      <c r="C110" s="919"/>
      <c r="D110" s="903" t="s">
        <v>16</v>
      </c>
      <c r="E110" s="904"/>
      <c r="F110" s="904"/>
      <c r="G110" s="905"/>
      <c r="H110" s="187">
        <f>H108+H109</f>
        <v>2.8394900000000001</v>
      </c>
      <c r="I110" s="187">
        <f t="shared" ref="I110:Q110" si="85">I108+I109</f>
        <v>0</v>
      </c>
      <c r="J110" s="187">
        <f t="shared" si="85"/>
        <v>0</v>
      </c>
      <c r="K110" s="187"/>
      <c r="L110" s="187">
        <f t="shared" si="85"/>
        <v>0</v>
      </c>
      <c r="M110" s="188">
        <f t="shared" si="85"/>
        <v>2.8394900000000001</v>
      </c>
      <c r="N110" s="188">
        <f t="shared" si="85"/>
        <v>0</v>
      </c>
      <c r="O110" s="187">
        <f t="shared" si="85"/>
        <v>0</v>
      </c>
      <c r="P110" s="187">
        <f t="shared" si="85"/>
        <v>0</v>
      </c>
      <c r="Q110" s="187">
        <f t="shared" si="85"/>
        <v>0</v>
      </c>
      <c r="R110" s="505">
        <f>R108+R109</f>
        <v>2.8383500000000002</v>
      </c>
      <c r="S110" s="518">
        <f t="shared" ref="S110:T110" si="86">S108+S109</f>
        <v>0</v>
      </c>
      <c r="T110" s="518">
        <f t="shared" si="86"/>
        <v>0</v>
      </c>
      <c r="U110" s="518"/>
      <c r="V110" s="518">
        <f t="shared" ref="V110:AA110" si="87">V108+V109</f>
        <v>0</v>
      </c>
      <c r="W110" s="505">
        <f t="shared" si="87"/>
        <v>2.8383500000000002</v>
      </c>
      <c r="X110" s="505">
        <f t="shared" si="87"/>
        <v>0</v>
      </c>
      <c r="Y110" s="518">
        <f t="shared" si="87"/>
        <v>0</v>
      </c>
      <c r="Z110" s="518">
        <f t="shared" si="87"/>
        <v>0</v>
      </c>
      <c r="AA110" s="518">
        <f t="shared" si="87"/>
        <v>0</v>
      </c>
      <c r="AB110" s="802"/>
      <c r="AC110" s="802"/>
      <c r="AD110" s="802"/>
      <c r="AE110" s="802"/>
      <c r="AF110" s="802"/>
      <c r="AG110" s="803"/>
    </row>
    <row r="111" spans="1:33" s="4" customFormat="1" ht="40.5" customHeight="1">
      <c r="A111" s="979" t="s">
        <v>170</v>
      </c>
      <c r="B111" s="921" t="s">
        <v>151</v>
      </c>
      <c r="C111" s="919" t="s">
        <v>152</v>
      </c>
      <c r="D111" s="899" t="s">
        <v>178</v>
      </c>
      <c r="E111" s="901" t="s">
        <v>260</v>
      </c>
      <c r="F111" s="902"/>
      <c r="G111" s="355"/>
      <c r="H111" s="178"/>
      <c r="I111" s="176"/>
      <c r="J111" s="176"/>
      <c r="K111" s="176"/>
      <c r="L111" s="176"/>
      <c r="M111" s="177"/>
      <c r="N111" s="177"/>
      <c r="O111" s="176"/>
      <c r="P111" s="176"/>
      <c r="Q111" s="176"/>
      <c r="R111" s="550"/>
      <c r="S111" s="523"/>
      <c r="T111" s="523"/>
      <c r="U111" s="523"/>
      <c r="V111" s="523"/>
      <c r="W111" s="501"/>
      <c r="X111" s="501"/>
      <c r="Y111" s="523"/>
      <c r="Z111" s="523"/>
      <c r="AA111" s="523"/>
      <c r="AB111" s="260"/>
      <c r="AC111" s="261"/>
      <c r="AD111" s="180"/>
      <c r="AE111" s="180"/>
      <c r="AF111" s="525"/>
      <c r="AG111" s="180"/>
    </row>
    <row r="112" spans="1:33" s="4" customFormat="1" ht="31.5" customHeight="1">
      <c r="A112" s="979"/>
      <c r="B112" s="921"/>
      <c r="C112" s="919"/>
      <c r="D112" s="906"/>
      <c r="E112" s="163" t="s">
        <v>11</v>
      </c>
      <c r="F112" s="181" t="s">
        <v>252</v>
      </c>
      <c r="G112" s="478" t="s">
        <v>142</v>
      </c>
      <c r="H112" s="222">
        <f>I112+J112+L112+M112+N112+O112+P112+Q112</f>
        <v>1.8709899999999999</v>
      </c>
      <c r="I112" s="182"/>
      <c r="J112" s="182"/>
      <c r="K112" s="182"/>
      <c r="L112" s="182"/>
      <c r="M112" s="183">
        <v>1.8709899999999999</v>
      </c>
      <c r="N112" s="183"/>
      <c r="O112" s="182"/>
      <c r="P112" s="182"/>
      <c r="Q112" s="182"/>
      <c r="R112" s="516">
        <f>S112+T112+V112+W112+X112+Y112+Z112+AA112</f>
        <v>1.8709</v>
      </c>
      <c r="S112" s="528"/>
      <c r="T112" s="528"/>
      <c r="U112" s="528"/>
      <c r="V112" s="528"/>
      <c r="W112" s="504">
        <v>1.8709</v>
      </c>
      <c r="X112" s="504"/>
      <c r="Y112" s="528"/>
      <c r="Z112" s="528"/>
      <c r="AA112" s="528"/>
      <c r="AB112" s="185" t="s">
        <v>253</v>
      </c>
      <c r="AC112" s="223" t="s">
        <v>259</v>
      </c>
      <c r="AD112" s="196" t="s">
        <v>255</v>
      </c>
      <c r="AE112" s="196">
        <v>0.84</v>
      </c>
      <c r="AF112" s="530">
        <v>0.84</v>
      </c>
      <c r="AG112" s="196"/>
    </row>
    <row r="113" spans="1:33" s="4" customFormat="1" ht="24.75" customHeight="1">
      <c r="A113" s="979"/>
      <c r="B113" s="921"/>
      <c r="C113" s="919"/>
      <c r="D113" s="906"/>
      <c r="E113" s="163" t="s">
        <v>12</v>
      </c>
      <c r="F113" s="181" t="s">
        <v>256</v>
      </c>
      <c r="G113" s="478" t="s">
        <v>142</v>
      </c>
      <c r="H113" s="222">
        <f>I113+J113+L113+M113+N113+O113+P113+Q113</f>
        <v>0.162409</v>
      </c>
      <c r="I113" s="182"/>
      <c r="J113" s="182"/>
      <c r="K113" s="182"/>
      <c r="L113" s="182"/>
      <c r="M113" s="183">
        <v>0.162409</v>
      </c>
      <c r="N113" s="183"/>
      <c r="O113" s="182"/>
      <c r="P113" s="182"/>
      <c r="Q113" s="182"/>
      <c r="R113" s="516">
        <f>S113+T113+V113+W113+X113+Y113+Z113+AA113</f>
        <v>0.16240499999999999</v>
      </c>
      <c r="S113" s="528"/>
      <c r="T113" s="528"/>
      <c r="U113" s="528"/>
      <c r="V113" s="528"/>
      <c r="W113" s="504">
        <v>0.16240499999999999</v>
      </c>
      <c r="X113" s="504"/>
      <c r="Y113" s="528"/>
      <c r="Z113" s="528"/>
      <c r="AA113" s="528"/>
      <c r="AB113" s="185" t="s">
        <v>253</v>
      </c>
      <c r="AC113" s="223" t="s">
        <v>257</v>
      </c>
      <c r="AD113" s="196" t="s">
        <v>159</v>
      </c>
      <c r="AE113" s="196">
        <v>8</v>
      </c>
      <c r="AF113" s="530">
        <v>8</v>
      </c>
      <c r="AG113" s="196"/>
    </row>
    <row r="114" spans="1:33" s="4" customFormat="1" ht="46.5" customHeight="1">
      <c r="A114" s="979"/>
      <c r="B114" s="921"/>
      <c r="C114" s="919"/>
      <c r="D114" s="900"/>
      <c r="E114" s="163" t="s">
        <v>13</v>
      </c>
      <c r="F114" s="201" t="s">
        <v>261</v>
      </c>
      <c r="G114" s="478" t="s">
        <v>142</v>
      </c>
      <c r="H114" s="222">
        <f>I114+J114+L114+M114+N114+O114+P114+Q114</f>
        <v>0.96</v>
      </c>
      <c r="I114" s="192"/>
      <c r="J114" s="192"/>
      <c r="K114" s="192"/>
      <c r="L114" s="192"/>
      <c r="M114" s="193">
        <v>0.96</v>
      </c>
      <c r="N114" s="193"/>
      <c r="O114" s="192"/>
      <c r="P114" s="192"/>
      <c r="Q114" s="192"/>
      <c r="R114" s="516">
        <f>S114+T114+V114+W114+X114+Y114+Z114+AA114</f>
        <v>0.95850000000000002</v>
      </c>
      <c r="S114" s="540"/>
      <c r="T114" s="540"/>
      <c r="U114" s="540"/>
      <c r="V114" s="540"/>
      <c r="W114" s="508">
        <v>0.95850000000000002</v>
      </c>
      <c r="X114" s="508"/>
      <c r="Y114" s="540"/>
      <c r="Z114" s="540"/>
      <c r="AA114" s="540"/>
      <c r="AB114" s="185" t="s">
        <v>253</v>
      </c>
      <c r="AC114" s="223" t="s">
        <v>262</v>
      </c>
      <c r="AD114" s="196" t="s">
        <v>263</v>
      </c>
      <c r="AE114" s="196">
        <v>100</v>
      </c>
      <c r="AF114" s="530">
        <v>130</v>
      </c>
      <c r="AG114" s="370" t="s">
        <v>1289</v>
      </c>
    </row>
    <row r="115" spans="1:33" s="4" customFormat="1" ht="15" customHeight="1">
      <c r="A115" s="979"/>
      <c r="B115" s="921"/>
      <c r="C115" s="919"/>
      <c r="D115" s="903" t="s">
        <v>16</v>
      </c>
      <c r="E115" s="904"/>
      <c r="F115" s="904"/>
      <c r="G115" s="905"/>
      <c r="H115" s="306">
        <f>H112+H113+H114</f>
        <v>2.9933989999999997</v>
      </c>
      <c r="I115" s="197">
        <f t="shared" ref="I115:Q115" si="88">I112+I113+I114</f>
        <v>0</v>
      </c>
      <c r="J115" s="197">
        <f t="shared" si="88"/>
        <v>0</v>
      </c>
      <c r="K115" s="197"/>
      <c r="L115" s="197">
        <f t="shared" si="88"/>
        <v>0</v>
      </c>
      <c r="M115" s="198">
        <f t="shared" si="88"/>
        <v>2.9933989999999997</v>
      </c>
      <c r="N115" s="198">
        <f t="shared" si="88"/>
        <v>0</v>
      </c>
      <c r="O115" s="197">
        <f t="shared" si="88"/>
        <v>0</v>
      </c>
      <c r="P115" s="197">
        <f t="shared" si="88"/>
        <v>0</v>
      </c>
      <c r="Q115" s="197">
        <f t="shared" si="88"/>
        <v>0</v>
      </c>
      <c r="R115" s="647">
        <f>R112+R113+R114</f>
        <v>2.9918049999999998</v>
      </c>
      <c r="S115" s="559">
        <f t="shared" ref="S115:T115" si="89">S112+S113+S114</f>
        <v>0</v>
      </c>
      <c r="T115" s="559">
        <f t="shared" si="89"/>
        <v>0</v>
      </c>
      <c r="U115" s="559"/>
      <c r="V115" s="559">
        <f t="shared" ref="V115:AA115" si="90">V112+V113+V114</f>
        <v>0</v>
      </c>
      <c r="W115" s="510">
        <f t="shared" si="90"/>
        <v>2.9918049999999998</v>
      </c>
      <c r="X115" s="510">
        <f t="shared" si="90"/>
        <v>0</v>
      </c>
      <c r="Y115" s="559">
        <f t="shared" si="90"/>
        <v>0</v>
      </c>
      <c r="Z115" s="559">
        <f t="shared" si="90"/>
        <v>0</v>
      </c>
      <c r="AA115" s="559">
        <f t="shared" si="90"/>
        <v>0</v>
      </c>
      <c r="AB115" s="805"/>
      <c r="AC115" s="805"/>
      <c r="AD115" s="805"/>
      <c r="AE115" s="805"/>
      <c r="AF115" s="805"/>
      <c r="AG115" s="805"/>
    </row>
    <row r="116" spans="1:33" s="4" customFormat="1" ht="42" customHeight="1">
      <c r="A116" s="979" t="s">
        <v>170</v>
      </c>
      <c r="B116" s="921" t="s">
        <v>151</v>
      </c>
      <c r="C116" s="919" t="s">
        <v>152</v>
      </c>
      <c r="D116" s="899" t="s">
        <v>202</v>
      </c>
      <c r="E116" s="846" t="s">
        <v>264</v>
      </c>
      <c r="F116" s="847"/>
      <c r="G116" s="355"/>
      <c r="H116" s="178"/>
      <c r="I116" s="176"/>
      <c r="J116" s="176"/>
      <c r="K116" s="176"/>
      <c r="L116" s="176"/>
      <c r="M116" s="177"/>
      <c r="N116" s="177"/>
      <c r="O116" s="176"/>
      <c r="P116" s="176"/>
      <c r="Q116" s="176"/>
      <c r="R116" s="550"/>
      <c r="S116" s="523"/>
      <c r="T116" s="523"/>
      <c r="U116" s="523"/>
      <c r="V116" s="523"/>
      <c r="W116" s="501"/>
      <c r="X116" s="501"/>
      <c r="Y116" s="523"/>
      <c r="Z116" s="523"/>
      <c r="AA116" s="523"/>
      <c r="AB116" s="260"/>
      <c r="AC116" s="261"/>
      <c r="AD116" s="180"/>
      <c r="AE116" s="180"/>
      <c r="AF116" s="525"/>
      <c r="AG116" s="180"/>
    </row>
    <row r="117" spans="1:33" s="4" customFormat="1" ht="28.5" customHeight="1">
      <c r="A117" s="979"/>
      <c r="B117" s="921"/>
      <c r="C117" s="919"/>
      <c r="D117" s="906"/>
      <c r="E117" s="164" t="s">
        <v>11</v>
      </c>
      <c r="F117" s="181" t="s">
        <v>265</v>
      </c>
      <c r="G117" s="478" t="s">
        <v>142</v>
      </c>
      <c r="H117" s="222">
        <f>I117+J117+L117+M117+N117+O117+P117+Q117</f>
        <v>1.8954089999999999</v>
      </c>
      <c r="I117" s="182"/>
      <c r="J117" s="182"/>
      <c r="K117" s="182"/>
      <c r="L117" s="182"/>
      <c r="M117" s="183">
        <v>1.8954089999999999</v>
      </c>
      <c r="N117" s="183"/>
      <c r="O117" s="182"/>
      <c r="P117" s="182"/>
      <c r="Q117" s="182"/>
      <c r="R117" s="516">
        <f>S117+T117+V117+W117+X117+Y117+Z117+AA117</f>
        <v>1.8954089999999999</v>
      </c>
      <c r="S117" s="528"/>
      <c r="T117" s="528"/>
      <c r="U117" s="528"/>
      <c r="V117" s="528"/>
      <c r="W117" s="504">
        <v>1.8954089999999999</v>
      </c>
      <c r="X117" s="504"/>
      <c r="Y117" s="528"/>
      <c r="Z117" s="528"/>
      <c r="AA117" s="528"/>
      <c r="AB117" s="185" t="s">
        <v>253</v>
      </c>
      <c r="AC117" s="223" t="s">
        <v>266</v>
      </c>
      <c r="AD117" s="196" t="s">
        <v>255</v>
      </c>
      <c r="AE117" s="196">
        <v>0.44</v>
      </c>
      <c r="AF117" s="530">
        <v>0.44</v>
      </c>
      <c r="AG117" s="196"/>
    </row>
    <row r="118" spans="1:33" s="4" customFormat="1" ht="15.75" customHeight="1">
      <c r="A118" s="979"/>
      <c r="B118" s="921"/>
      <c r="C118" s="919"/>
      <c r="D118" s="906"/>
      <c r="E118" s="164" t="s">
        <v>12</v>
      </c>
      <c r="F118" s="190" t="s">
        <v>256</v>
      </c>
      <c r="G118" s="478" t="s">
        <v>142</v>
      </c>
      <c r="H118" s="222">
        <f>I118+J118+L118+M118+N118+O118+P118+Q118</f>
        <v>0.16209000000000001</v>
      </c>
      <c r="I118" s="182"/>
      <c r="J118" s="182"/>
      <c r="K118" s="182"/>
      <c r="L118" s="182"/>
      <c r="M118" s="183">
        <v>0.16209000000000001</v>
      </c>
      <c r="N118" s="183"/>
      <c r="O118" s="182"/>
      <c r="P118" s="182"/>
      <c r="Q118" s="182"/>
      <c r="R118" s="516">
        <f>S118+T118+V118+W118+X118+Y118+Z118+AA118</f>
        <v>0.16209000000000001</v>
      </c>
      <c r="S118" s="528"/>
      <c r="T118" s="528"/>
      <c r="U118" s="528"/>
      <c r="V118" s="528"/>
      <c r="W118" s="504">
        <v>0.16209000000000001</v>
      </c>
      <c r="X118" s="504"/>
      <c r="Y118" s="528"/>
      <c r="Z118" s="528"/>
      <c r="AA118" s="528"/>
      <c r="AB118" s="185" t="s">
        <v>253</v>
      </c>
      <c r="AC118" s="263" t="s">
        <v>257</v>
      </c>
      <c r="AD118" s="221" t="s">
        <v>159</v>
      </c>
      <c r="AE118" s="196">
        <v>8</v>
      </c>
      <c r="AF118" s="564">
        <v>8</v>
      </c>
      <c r="AG118" s="196"/>
    </row>
    <row r="119" spans="1:33" s="4" customFormat="1" ht="36" customHeight="1">
      <c r="A119" s="979"/>
      <c r="B119" s="921"/>
      <c r="C119" s="919"/>
      <c r="D119" s="900"/>
      <c r="E119" s="165" t="s">
        <v>13</v>
      </c>
      <c r="F119" s="191" t="s">
        <v>267</v>
      </c>
      <c r="G119" s="478" t="s">
        <v>142</v>
      </c>
      <c r="H119" s="222">
        <f>I119+J119+L119+M119+N119+O119+P119+Q119</f>
        <v>0.32800000000000001</v>
      </c>
      <c r="I119" s="192"/>
      <c r="J119" s="192"/>
      <c r="K119" s="192"/>
      <c r="L119" s="192"/>
      <c r="M119" s="193">
        <v>0.32800000000000001</v>
      </c>
      <c r="N119" s="193"/>
      <c r="O119" s="192"/>
      <c r="P119" s="192"/>
      <c r="Q119" s="192"/>
      <c r="R119" s="516">
        <f>S119+T119+V119+W119+X119+Y119+Z119+AA119</f>
        <v>0.32800000000000001</v>
      </c>
      <c r="S119" s="540"/>
      <c r="T119" s="540"/>
      <c r="U119" s="540"/>
      <c r="V119" s="540"/>
      <c r="W119" s="508">
        <v>0.32800000000000001</v>
      </c>
      <c r="X119" s="508"/>
      <c r="Y119" s="540"/>
      <c r="Z119" s="540"/>
      <c r="AA119" s="540"/>
      <c r="AB119" s="185" t="s">
        <v>253</v>
      </c>
      <c r="AC119" s="223" t="s">
        <v>262</v>
      </c>
      <c r="AD119" s="221" t="s">
        <v>268</v>
      </c>
      <c r="AE119" s="478">
        <v>20</v>
      </c>
      <c r="AF119" s="644">
        <v>40</v>
      </c>
      <c r="AG119" s="370" t="s">
        <v>1289</v>
      </c>
    </row>
    <row r="120" spans="1:33" s="4" customFormat="1" ht="21" customHeight="1">
      <c r="A120" s="979"/>
      <c r="B120" s="921"/>
      <c r="C120" s="919"/>
      <c r="D120" s="903" t="s">
        <v>16</v>
      </c>
      <c r="E120" s="904"/>
      <c r="F120" s="904"/>
      <c r="G120" s="905"/>
      <c r="H120" s="188">
        <f>H117+H118+H119</f>
        <v>2.3854989999999998</v>
      </c>
      <c r="I120" s="187">
        <f t="shared" ref="I120:Q120" si="91">I117+I118+I119</f>
        <v>0</v>
      </c>
      <c r="J120" s="187">
        <f t="shared" si="91"/>
        <v>0</v>
      </c>
      <c r="K120" s="187"/>
      <c r="L120" s="187">
        <f t="shared" si="91"/>
        <v>0</v>
      </c>
      <c r="M120" s="188">
        <f>M117+M118+M119</f>
        <v>2.3854989999999998</v>
      </c>
      <c r="N120" s="188">
        <f t="shared" si="91"/>
        <v>0</v>
      </c>
      <c r="O120" s="187">
        <f t="shared" si="91"/>
        <v>0</v>
      </c>
      <c r="P120" s="187">
        <f t="shared" si="91"/>
        <v>0</v>
      </c>
      <c r="Q120" s="187">
        <f t="shared" si="91"/>
        <v>0</v>
      </c>
      <c r="R120" s="505">
        <f>R117+R118+R119</f>
        <v>2.3854989999999998</v>
      </c>
      <c r="S120" s="518">
        <f t="shared" ref="S120:T120" si="92">S117+S118+S119</f>
        <v>0</v>
      </c>
      <c r="T120" s="518">
        <f t="shared" si="92"/>
        <v>0</v>
      </c>
      <c r="U120" s="518"/>
      <c r="V120" s="518">
        <f t="shared" ref="V120" si="93">V117+V118+V119</f>
        <v>0</v>
      </c>
      <c r="W120" s="505">
        <f>W117+W118+W119</f>
        <v>2.3854989999999998</v>
      </c>
      <c r="X120" s="505">
        <f t="shared" ref="X120:AA120" si="94">X117+X118+X119</f>
        <v>0</v>
      </c>
      <c r="Y120" s="518">
        <f t="shared" si="94"/>
        <v>0</v>
      </c>
      <c r="Z120" s="518">
        <f t="shared" si="94"/>
        <v>0</v>
      </c>
      <c r="AA120" s="518">
        <f t="shared" si="94"/>
        <v>0</v>
      </c>
      <c r="AB120" s="802"/>
      <c r="AC120" s="802"/>
      <c r="AD120" s="802"/>
      <c r="AE120" s="802"/>
      <c r="AF120" s="802"/>
      <c r="AG120" s="803"/>
    </row>
    <row r="121" spans="1:33" s="4" customFormat="1" ht="15" customHeight="1">
      <c r="A121" s="476" t="s">
        <v>170</v>
      </c>
      <c r="B121" s="475" t="s">
        <v>151</v>
      </c>
      <c r="C121" s="465" t="s">
        <v>152</v>
      </c>
      <c r="D121" s="914" t="s">
        <v>17</v>
      </c>
      <c r="E121" s="914"/>
      <c r="F121" s="914"/>
      <c r="G121" s="914"/>
      <c r="H121" s="307">
        <f>H106+H110+H115+H120</f>
        <v>9.7008779000000001</v>
      </c>
      <c r="I121" s="166">
        <f t="shared" ref="I121:Q121" si="95">I106+I110+I115+I120</f>
        <v>0</v>
      </c>
      <c r="J121" s="166">
        <f t="shared" si="95"/>
        <v>0</v>
      </c>
      <c r="K121" s="166"/>
      <c r="L121" s="166">
        <f t="shared" si="95"/>
        <v>0</v>
      </c>
      <c r="M121" s="195">
        <f>M106+M110+M115+M120</f>
        <v>9.7008779000000001</v>
      </c>
      <c r="N121" s="195">
        <f t="shared" si="95"/>
        <v>0</v>
      </c>
      <c r="O121" s="166">
        <f t="shared" si="95"/>
        <v>0</v>
      </c>
      <c r="P121" s="166">
        <f t="shared" si="95"/>
        <v>0</v>
      </c>
      <c r="Q121" s="166">
        <f t="shared" si="95"/>
        <v>0</v>
      </c>
      <c r="R121" s="649">
        <f>R106+R110+R115+R120</f>
        <v>9.6971439999999998</v>
      </c>
      <c r="S121" s="519">
        <f t="shared" ref="S121:T121" si="96">S106+S110+S115+S120</f>
        <v>0</v>
      </c>
      <c r="T121" s="519">
        <f t="shared" si="96"/>
        <v>0</v>
      </c>
      <c r="U121" s="519"/>
      <c r="V121" s="519">
        <f t="shared" ref="V121" si="97">V106+V110+V115+V120</f>
        <v>0</v>
      </c>
      <c r="W121" s="512">
        <f>W106+W110+W115+W120</f>
        <v>9.6971439999999998</v>
      </c>
      <c r="X121" s="512">
        <f t="shared" ref="X121:AA121" si="98">X106+X110+X115+X120</f>
        <v>0</v>
      </c>
      <c r="Y121" s="519">
        <f t="shared" si="98"/>
        <v>0</v>
      </c>
      <c r="Z121" s="519">
        <f t="shared" si="98"/>
        <v>0</v>
      </c>
      <c r="AA121" s="519">
        <f t="shared" si="98"/>
        <v>0</v>
      </c>
      <c r="AB121" s="790"/>
      <c r="AC121" s="790"/>
      <c r="AD121" s="790"/>
      <c r="AE121" s="790"/>
      <c r="AF121" s="790"/>
      <c r="AG121" s="791"/>
    </row>
    <row r="122" spans="1:33" s="4" customFormat="1" ht="14.25" customHeight="1">
      <c r="A122" s="476" t="s">
        <v>170</v>
      </c>
      <c r="B122" s="475" t="s">
        <v>151</v>
      </c>
      <c r="C122" s="465" t="s">
        <v>162</v>
      </c>
      <c r="D122" s="822" t="s">
        <v>269</v>
      </c>
      <c r="E122" s="823"/>
      <c r="F122" s="823"/>
      <c r="G122" s="823"/>
      <c r="H122" s="823"/>
      <c r="I122" s="823"/>
      <c r="J122" s="823"/>
      <c r="K122" s="823"/>
      <c r="L122" s="823"/>
      <c r="M122" s="823"/>
      <c r="N122" s="823"/>
      <c r="O122" s="823"/>
      <c r="P122" s="823"/>
      <c r="Q122" s="823"/>
      <c r="R122" s="823"/>
      <c r="S122" s="823"/>
      <c r="T122" s="823"/>
      <c r="U122" s="823"/>
      <c r="V122" s="823"/>
      <c r="W122" s="823"/>
      <c r="X122" s="823"/>
      <c r="Y122" s="823"/>
      <c r="Z122" s="823"/>
      <c r="AA122" s="823"/>
      <c r="AB122" s="823"/>
      <c r="AC122" s="823"/>
      <c r="AD122" s="823"/>
      <c r="AE122" s="823"/>
      <c r="AF122" s="823"/>
      <c r="AG122" s="824"/>
    </row>
    <row r="123" spans="1:33" s="294" customFormat="1" ht="27" customHeight="1">
      <c r="A123" s="979" t="s">
        <v>170</v>
      </c>
      <c r="B123" s="921" t="s">
        <v>151</v>
      </c>
      <c r="C123" s="919" t="s">
        <v>162</v>
      </c>
      <c r="D123" s="899" t="s">
        <v>170</v>
      </c>
      <c r="E123" s="846" t="s">
        <v>1153</v>
      </c>
      <c r="F123" s="847"/>
      <c r="G123" s="355"/>
      <c r="H123" s="178"/>
      <c r="I123" s="176"/>
      <c r="J123" s="176"/>
      <c r="K123" s="176"/>
      <c r="L123" s="176"/>
      <c r="M123" s="177"/>
      <c r="N123" s="177"/>
      <c r="O123" s="176"/>
      <c r="P123" s="176"/>
      <c r="Q123" s="176"/>
      <c r="R123" s="550"/>
      <c r="S123" s="523"/>
      <c r="T123" s="523"/>
      <c r="U123" s="523"/>
      <c r="V123" s="523"/>
      <c r="W123" s="501"/>
      <c r="X123" s="501"/>
      <c r="Y123" s="523"/>
      <c r="Z123" s="523"/>
      <c r="AA123" s="523"/>
      <c r="AB123" s="260"/>
      <c r="AC123" s="261"/>
      <c r="AD123" s="180"/>
      <c r="AE123" s="180"/>
      <c r="AF123" s="525"/>
      <c r="AG123" s="180"/>
    </row>
    <row r="124" spans="1:33" s="294" customFormat="1" ht="43.5" customHeight="1">
      <c r="A124" s="979"/>
      <c r="B124" s="921"/>
      <c r="C124" s="919"/>
      <c r="D124" s="906"/>
      <c r="E124" s="163" t="s">
        <v>11</v>
      </c>
      <c r="F124" s="181" t="s">
        <v>1154</v>
      </c>
      <c r="G124" s="478" t="s">
        <v>142</v>
      </c>
      <c r="H124" s="222">
        <f>I124+J124+L124+M124+N124+O124+P124+Q124</f>
        <v>14.9</v>
      </c>
      <c r="I124" s="182"/>
      <c r="J124" s="182"/>
      <c r="K124" s="182"/>
      <c r="L124" s="182"/>
      <c r="M124" s="206">
        <v>14.9</v>
      </c>
      <c r="N124" s="183"/>
      <c r="O124" s="182"/>
      <c r="P124" s="182"/>
      <c r="Q124" s="182"/>
      <c r="R124" s="516">
        <f>S124+T124+V124+W124+X124+Y124+Z124+AA124</f>
        <v>14.9</v>
      </c>
      <c r="S124" s="528"/>
      <c r="T124" s="528"/>
      <c r="U124" s="528"/>
      <c r="V124" s="528"/>
      <c r="W124" s="509">
        <v>14.9</v>
      </c>
      <c r="X124" s="504"/>
      <c r="Y124" s="528"/>
      <c r="Z124" s="528"/>
      <c r="AA124" s="528"/>
      <c r="AB124" s="185" t="s">
        <v>253</v>
      </c>
      <c r="AC124" s="223" t="s">
        <v>1155</v>
      </c>
      <c r="AD124" s="196" t="s">
        <v>159</v>
      </c>
      <c r="AE124" s="196">
        <v>1</v>
      </c>
      <c r="AF124" s="648">
        <v>1</v>
      </c>
      <c r="AG124" s="196"/>
    </row>
    <row r="125" spans="1:33" s="294" customFormat="1" ht="15" customHeight="1">
      <c r="A125" s="979"/>
      <c r="B125" s="921"/>
      <c r="C125" s="919"/>
      <c r="D125" s="879" t="s">
        <v>16</v>
      </c>
      <c r="E125" s="880"/>
      <c r="F125" s="880"/>
      <c r="G125" s="881"/>
      <c r="H125" s="306">
        <f>H124</f>
        <v>14.9</v>
      </c>
      <c r="I125" s="197">
        <f t="shared" ref="I125:Q125" si="99">I124</f>
        <v>0</v>
      </c>
      <c r="J125" s="197">
        <f t="shared" si="99"/>
        <v>0</v>
      </c>
      <c r="K125" s="197"/>
      <c r="L125" s="197">
        <f t="shared" si="99"/>
        <v>0</v>
      </c>
      <c r="M125" s="306">
        <f t="shared" si="99"/>
        <v>14.9</v>
      </c>
      <c r="N125" s="197">
        <f t="shared" si="99"/>
        <v>0</v>
      </c>
      <c r="O125" s="197">
        <f t="shared" si="99"/>
        <v>0</v>
      </c>
      <c r="P125" s="197">
        <f t="shared" si="99"/>
        <v>0</v>
      </c>
      <c r="Q125" s="197">
        <f t="shared" si="99"/>
        <v>0</v>
      </c>
      <c r="R125" s="647">
        <f>R124</f>
        <v>14.9</v>
      </c>
      <c r="S125" s="559">
        <f t="shared" ref="S125:T125" si="100">S124</f>
        <v>0</v>
      </c>
      <c r="T125" s="559">
        <f t="shared" si="100"/>
        <v>0</v>
      </c>
      <c r="U125" s="559"/>
      <c r="V125" s="559">
        <f t="shared" ref="V125:AA125" si="101">V124</f>
        <v>0</v>
      </c>
      <c r="W125" s="647">
        <f t="shared" si="101"/>
        <v>14.9</v>
      </c>
      <c r="X125" s="559">
        <f t="shared" si="101"/>
        <v>0</v>
      </c>
      <c r="Y125" s="559">
        <f t="shared" si="101"/>
        <v>0</v>
      </c>
      <c r="Z125" s="559">
        <f t="shared" si="101"/>
        <v>0</v>
      </c>
      <c r="AA125" s="559">
        <f t="shared" si="101"/>
        <v>0</v>
      </c>
      <c r="AB125" s="805"/>
      <c r="AC125" s="805"/>
      <c r="AD125" s="805"/>
      <c r="AE125" s="806"/>
      <c r="AF125" s="650"/>
      <c r="AG125" s="384"/>
    </row>
    <row r="126" spans="1:33" s="4" customFormat="1" ht="45.75" customHeight="1">
      <c r="A126" s="979" t="s">
        <v>170</v>
      </c>
      <c r="B126" s="921" t="s">
        <v>151</v>
      </c>
      <c r="C126" s="919" t="s">
        <v>162</v>
      </c>
      <c r="D126" s="899" t="s">
        <v>202</v>
      </c>
      <c r="E126" s="901" t="s">
        <v>1178</v>
      </c>
      <c r="F126" s="902"/>
      <c r="G126" s="355"/>
      <c r="H126" s="178"/>
      <c r="I126" s="176"/>
      <c r="J126" s="176"/>
      <c r="K126" s="176"/>
      <c r="L126" s="176"/>
      <c r="M126" s="177"/>
      <c r="N126" s="177"/>
      <c r="O126" s="176"/>
      <c r="P126" s="176"/>
      <c r="Q126" s="176"/>
      <c r="R126" s="550"/>
      <c r="S126" s="523"/>
      <c r="T126" s="523"/>
      <c r="U126" s="523"/>
      <c r="V126" s="523"/>
      <c r="W126" s="501"/>
      <c r="X126" s="501"/>
      <c r="Y126" s="523"/>
      <c r="Z126" s="523"/>
      <c r="AA126" s="523"/>
      <c r="AB126" s="260"/>
      <c r="AC126" s="261"/>
      <c r="AD126" s="180"/>
      <c r="AE126" s="180"/>
      <c r="AF126" s="525"/>
      <c r="AG126" s="180"/>
    </row>
    <row r="127" spans="1:33" s="4" customFormat="1" ht="26.25" customHeight="1">
      <c r="A127" s="979"/>
      <c r="B127" s="921"/>
      <c r="C127" s="919"/>
      <c r="D127" s="906"/>
      <c r="E127" s="163" t="s">
        <v>11</v>
      </c>
      <c r="F127" s="181" t="s">
        <v>270</v>
      </c>
      <c r="G127" s="478" t="s">
        <v>142</v>
      </c>
      <c r="H127" s="222">
        <f>I127+J127+L127+M127+N127+O127+P127+Q127</f>
        <v>5</v>
      </c>
      <c r="I127" s="182"/>
      <c r="J127" s="182"/>
      <c r="K127" s="182"/>
      <c r="L127" s="182"/>
      <c r="M127" s="206">
        <v>5</v>
      </c>
      <c r="N127" s="183"/>
      <c r="O127" s="182"/>
      <c r="P127" s="182"/>
      <c r="Q127" s="182"/>
      <c r="R127" s="516">
        <f>S127+T127+V127+W127+X127+Y127+Z127+AA127</f>
        <v>4.9550000000000001</v>
      </c>
      <c r="S127" s="528"/>
      <c r="T127" s="528"/>
      <c r="U127" s="528"/>
      <c r="V127" s="528"/>
      <c r="W127" s="509">
        <v>4.9550000000000001</v>
      </c>
      <c r="X127" s="504"/>
      <c r="Y127" s="528"/>
      <c r="Z127" s="528"/>
      <c r="AA127" s="528"/>
      <c r="AB127" s="185" t="s">
        <v>271</v>
      </c>
      <c r="AC127" s="223" t="s">
        <v>272</v>
      </c>
      <c r="AD127" s="196" t="s">
        <v>159</v>
      </c>
      <c r="AE127" s="196">
        <v>1</v>
      </c>
      <c r="AF127" s="530">
        <v>1</v>
      </c>
      <c r="AG127" s="196"/>
    </row>
    <row r="128" spans="1:33" s="4" customFormat="1" ht="15" customHeight="1">
      <c r="A128" s="979"/>
      <c r="B128" s="921"/>
      <c r="C128" s="919"/>
      <c r="D128" s="903" t="s">
        <v>16</v>
      </c>
      <c r="E128" s="904"/>
      <c r="F128" s="904"/>
      <c r="G128" s="905"/>
      <c r="H128" s="197">
        <f>H127</f>
        <v>5</v>
      </c>
      <c r="I128" s="197">
        <f t="shared" ref="I128:Q128" si="102">I127</f>
        <v>0</v>
      </c>
      <c r="J128" s="197">
        <f t="shared" si="102"/>
        <v>0</v>
      </c>
      <c r="K128" s="197"/>
      <c r="L128" s="197">
        <f t="shared" si="102"/>
        <v>0</v>
      </c>
      <c r="M128" s="198">
        <f t="shared" si="102"/>
        <v>5</v>
      </c>
      <c r="N128" s="198">
        <f t="shared" si="102"/>
        <v>0</v>
      </c>
      <c r="O128" s="197">
        <f t="shared" si="102"/>
        <v>0</v>
      </c>
      <c r="P128" s="197">
        <f t="shared" si="102"/>
        <v>0</v>
      </c>
      <c r="Q128" s="197">
        <f t="shared" si="102"/>
        <v>0</v>
      </c>
      <c r="R128" s="559">
        <f>R127</f>
        <v>4.9550000000000001</v>
      </c>
      <c r="S128" s="559">
        <f t="shared" ref="S128:T128" si="103">S127</f>
        <v>0</v>
      </c>
      <c r="T128" s="559">
        <f t="shared" si="103"/>
        <v>0</v>
      </c>
      <c r="U128" s="559"/>
      <c r="V128" s="559">
        <f t="shared" ref="V128:AA128" si="104">V127</f>
        <v>0</v>
      </c>
      <c r="W128" s="510">
        <f t="shared" si="104"/>
        <v>4.9550000000000001</v>
      </c>
      <c r="X128" s="510">
        <f t="shared" si="104"/>
        <v>0</v>
      </c>
      <c r="Y128" s="559">
        <f t="shared" si="104"/>
        <v>0</v>
      </c>
      <c r="Z128" s="559">
        <f t="shared" si="104"/>
        <v>0</v>
      </c>
      <c r="AA128" s="559">
        <f t="shared" si="104"/>
        <v>0</v>
      </c>
      <c r="AB128" s="805"/>
      <c r="AC128" s="805"/>
      <c r="AD128" s="805"/>
      <c r="AE128" s="806"/>
      <c r="AF128" s="614"/>
      <c r="AG128" s="463"/>
    </row>
    <row r="129" spans="1:33" s="4" customFormat="1" ht="28.5" customHeight="1">
      <c r="A129" s="979" t="s">
        <v>170</v>
      </c>
      <c r="B129" s="921" t="s">
        <v>151</v>
      </c>
      <c r="C129" s="919" t="s">
        <v>162</v>
      </c>
      <c r="D129" s="899" t="s">
        <v>273</v>
      </c>
      <c r="E129" s="901" t="s">
        <v>274</v>
      </c>
      <c r="F129" s="902"/>
      <c r="G129" s="355"/>
      <c r="H129" s="178"/>
      <c r="I129" s="176"/>
      <c r="J129" s="176"/>
      <c r="K129" s="176"/>
      <c r="L129" s="176"/>
      <c r="M129" s="177"/>
      <c r="N129" s="177"/>
      <c r="O129" s="176"/>
      <c r="P129" s="176"/>
      <c r="Q129" s="176"/>
      <c r="R129" s="550"/>
      <c r="S129" s="523"/>
      <c r="T129" s="523"/>
      <c r="U129" s="523"/>
      <c r="V129" s="523"/>
      <c r="W129" s="501"/>
      <c r="X129" s="501"/>
      <c r="Y129" s="523"/>
      <c r="Z129" s="523"/>
      <c r="AA129" s="523"/>
      <c r="AB129" s="260"/>
      <c r="AC129" s="261"/>
      <c r="AD129" s="180"/>
      <c r="AE129" s="180"/>
      <c r="AF129" s="525"/>
      <c r="AG129" s="180"/>
    </row>
    <row r="130" spans="1:33" s="4" customFormat="1" ht="52.5" customHeight="1">
      <c r="A130" s="979"/>
      <c r="B130" s="921"/>
      <c r="C130" s="919"/>
      <c r="D130" s="906"/>
      <c r="E130" s="164" t="s">
        <v>11</v>
      </c>
      <c r="F130" s="181" t="s">
        <v>270</v>
      </c>
      <c r="G130" s="478" t="s">
        <v>142</v>
      </c>
      <c r="H130" s="222">
        <f>I130+J130+L130+M130+N130+O130+P130+Q130</f>
        <v>0</v>
      </c>
      <c r="I130" s="182"/>
      <c r="J130" s="182"/>
      <c r="K130" s="182"/>
      <c r="L130" s="182"/>
      <c r="M130" s="206">
        <v>0</v>
      </c>
      <c r="N130" s="183"/>
      <c r="O130" s="182"/>
      <c r="P130" s="182"/>
      <c r="Q130" s="182"/>
      <c r="R130" s="516">
        <f>S130+T130+V130+W130+X130+Y130+Z130+AA130</f>
        <v>0</v>
      </c>
      <c r="S130" s="528"/>
      <c r="T130" s="528"/>
      <c r="U130" s="528"/>
      <c r="V130" s="528"/>
      <c r="W130" s="509">
        <f>5-1.95-3.05</f>
        <v>0</v>
      </c>
      <c r="X130" s="504"/>
      <c r="Y130" s="528"/>
      <c r="Z130" s="528"/>
      <c r="AA130" s="528"/>
      <c r="AB130" s="185" t="s">
        <v>271</v>
      </c>
      <c r="AC130" s="223" t="s">
        <v>272</v>
      </c>
      <c r="AD130" s="196" t="s">
        <v>159</v>
      </c>
      <c r="AE130" s="196">
        <v>1</v>
      </c>
      <c r="AF130" s="648">
        <v>0</v>
      </c>
      <c r="AG130" s="199" t="s">
        <v>1290</v>
      </c>
    </row>
    <row r="131" spans="1:33" s="4" customFormat="1" ht="15" customHeight="1">
      <c r="A131" s="979"/>
      <c r="B131" s="921"/>
      <c r="C131" s="919"/>
      <c r="D131" s="903" t="s">
        <v>16</v>
      </c>
      <c r="E131" s="904"/>
      <c r="F131" s="904"/>
      <c r="G131" s="905"/>
      <c r="H131" s="187">
        <f>H130</f>
        <v>0</v>
      </c>
      <c r="I131" s="187">
        <f t="shared" ref="I131:Q131" si="105">I130</f>
        <v>0</v>
      </c>
      <c r="J131" s="187">
        <f t="shared" si="105"/>
        <v>0</v>
      </c>
      <c r="K131" s="187"/>
      <c r="L131" s="187">
        <f t="shared" si="105"/>
        <v>0</v>
      </c>
      <c r="M131" s="188">
        <f t="shared" si="105"/>
        <v>0</v>
      </c>
      <c r="N131" s="188">
        <f t="shared" si="105"/>
        <v>0</v>
      </c>
      <c r="O131" s="187">
        <f t="shared" si="105"/>
        <v>0</v>
      </c>
      <c r="P131" s="187">
        <f t="shared" si="105"/>
        <v>0</v>
      </c>
      <c r="Q131" s="187">
        <f t="shared" si="105"/>
        <v>0</v>
      </c>
      <c r="R131" s="518">
        <f>R130</f>
        <v>0</v>
      </c>
      <c r="S131" s="518">
        <f t="shared" ref="S131:T131" si="106">S130</f>
        <v>0</v>
      </c>
      <c r="T131" s="518">
        <f t="shared" si="106"/>
        <v>0</v>
      </c>
      <c r="U131" s="518"/>
      <c r="V131" s="518">
        <f t="shared" ref="V131:AA131" si="107">V130</f>
        <v>0</v>
      </c>
      <c r="W131" s="505">
        <f t="shared" si="107"/>
        <v>0</v>
      </c>
      <c r="X131" s="505">
        <f t="shared" si="107"/>
        <v>0</v>
      </c>
      <c r="Y131" s="518">
        <f t="shared" si="107"/>
        <v>0</v>
      </c>
      <c r="Z131" s="518">
        <f t="shared" si="107"/>
        <v>0</v>
      </c>
      <c r="AA131" s="518">
        <f t="shared" si="107"/>
        <v>0</v>
      </c>
      <c r="AB131" s="802"/>
      <c r="AC131" s="802"/>
      <c r="AD131" s="802"/>
      <c r="AE131" s="802"/>
      <c r="AF131" s="802"/>
      <c r="AG131" s="803"/>
    </row>
    <row r="132" spans="1:33" s="4" customFormat="1" ht="15" customHeight="1">
      <c r="A132" s="476" t="s">
        <v>170</v>
      </c>
      <c r="B132" s="475" t="s">
        <v>151</v>
      </c>
      <c r="C132" s="465" t="s">
        <v>162</v>
      </c>
      <c r="D132" s="914" t="s">
        <v>17</v>
      </c>
      <c r="E132" s="914"/>
      <c r="F132" s="914"/>
      <c r="G132" s="914"/>
      <c r="H132" s="166">
        <f>H125+H128+H131</f>
        <v>19.899999999999999</v>
      </c>
      <c r="I132" s="166">
        <f t="shared" ref="I132:Q132" si="108">I125+I128+I131</f>
        <v>0</v>
      </c>
      <c r="J132" s="166">
        <f t="shared" si="108"/>
        <v>0</v>
      </c>
      <c r="K132" s="166"/>
      <c r="L132" s="166">
        <f t="shared" si="108"/>
        <v>0</v>
      </c>
      <c r="M132" s="166">
        <f t="shared" si="108"/>
        <v>19.899999999999999</v>
      </c>
      <c r="N132" s="166">
        <f t="shared" si="108"/>
        <v>0</v>
      </c>
      <c r="O132" s="166">
        <f t="shared" si="108"/>
        <v>0</v>
      </c>
      <c r="P132" s="166">
        <f t="shared" si="108"/>
        <v>0</v>
      </c>
      <c r="Q132" s="166">
        <f t="shared" si="108"/>
        <v>0</v>
      </c>
      <c r="R132" s="519">
        <f>R125+R128+R131</f>
        <v>19.855</v>
      </c>
      <c r="S132" s="519">
        <f t="shared" ref="S132:T132" si="109">S125+S128+S131</f>
        <v>0</v>
      </c>
      <c r="T132" s="519">
        <f t="shared" si="109"/>
        <v>0</v>
      </c>
      <c r="U132" s="519"/>
      <c r="V132" s="519">
        <f t="shared" ref="V132:AA132" si="110">V125+V128+V131</f>
        <v>0</v>
      </c>
      <c r="W132" s="519">
        <f t="shared" si="110"/>
        <v>19.855</v>
      </c>
      <c r="X132" s="519">
        <f t="shared" si="110"/>
        <v>0</v>
      </c>
      <c r="Y132" s="519">
        <f t="shared" si="110"/>
        <v>0</v>
      </c>
      <c r="Z132" s="519">
        <f t="shared" si="110"/>
        <v>0</v>
      </c>
      <c r="AA132" s="519">
        <f t="shared" si="110"/>
        <v>0</v>
      </c>
      <c r="AB132" s="1061"/>
      <c r="AC132" s="1061"/>
      <c r="AD132" s="1061"/>
      <c r="AE132" s="1061"/>
      <c r="AF132" s="1061"/>
      <c r="AG132" s="1062"/>
    </row>
    <row r="133" spans="1:33" s="4" customFormat="1" ht="14.25" customHeight="1">
      <c r="A133" s="476" t="s">
        <v>170</v>
      </c>
      <c r="B133" s="475" t="s">
        <v>151</v>
      </c>
      <c r="C133" s="465" t="s">
        <v>170</v>
      </c>
      <c r="D133" s="386" t="s">
        <v>275</v>
      </c>
      <c r="E133" s="386"/>
      <c r="F133" s="386"/>
      <c r="G133" s="386"/>
      <c r="H133" s="386"/>
      <c r="I133" s="386"/>
      <c r="J133" s="386"/>
      <c r="K133" s="386"/>
      <c r="L133" s="386"/>
      <c r="M133" s="386"/>
      <c r="N133" s="386"/>
      <c r="O133" s="386"/>
      <c r="P133" s="386"/>
      <c r="Q133" s="386"/>
      <c r="R133" s="386"/>
      <c r="S133" s="386"/>
      <c r="T133" s="386"/>
      <c r="U133" s="386"/>
      <c r="V133" s="386"/>
      <c r="W133" s="386"/>
      <c r="X133" s="386"/>
      <c r="Y133" s="386"/>
      <c r="Z133" s="386"/>
      <c r="AA133" s="386"/>
      <c r="AB133" s="820"/>
      <c r="AC133" s="820"/>
      <c r="AD133" s="820"/>
      <c r="AE133" s="820"/>
      <c r="AF133" s="820"/>
      <c r="AG133" s="821"/>
    </row>
    <row r="134" spans="1:33" s="4" customFormat="1" ht="31.5" customHeight="1">
      <c r="A134" s="979" t="s">
        <v>170</v>
      </c>
      <c r="B134" s="921" t="s">
        <v>151</v>
      </c>
      <c r="C134" s="919" t="s">
        <v>170</v>
      </c>
      <c r="D134" s="899" t="s">
        <v>178</v>
      </c>
      <c r="E134" s="901" t="s">
        <v>276</v>
      </c>
      <c r="F134" s="902"/>
      <c r="G134" s="355"/>
      <c r="H134" s="178"/>
      <c r="I134" s="176"/>
      <c r="J134" s="176"/>
      <c r="K134" s="176"/>
      <c r="L134" s="176"/>
      <c r="M134" s="177"/>
      <c r="N134" s="177"/>
      <c r="O134" s="176"/>
      <c r="P134" s="176"/>
      <c r="Q134" s="176"/>
      <c r="R134" s="550"/>
      <c r="S134" s="523"/>
      <c r="T134" s="523"/>
      <c r="U134" s="523"/>
      <c r="V134" s="523"/>
      <c r="W134" s="501"/>
      <c r="X134" s="501"/>
      <c r="Y134" s="523"/>
      <c r="Z134" s="523"/>
      <c r="AA134" s="523"/>
      <c r="AB134" s="409"/>
      <c r="AC134" s="410"/>
      <c r="AD134" s="411"/>
      <c r="AE134" s="411"/>
      <c r="AF134" s="641"/>
      <c r="AG134" s="411"/>
    </row>
    <row r="135" spans="1:33" s="4" customFormat="1" ht="104.25" customHeight="1">
      <c r="A135" s="979"/>
      <c r="B135" s="921"/>
      <c r="C135" s="919"/>
      <c r="D135" s="906"/>
      <c r="E135" s="163" t="s">
        <v>11</v>
      </c>
      <c r="F135" s="181" t="s">
        <v>277</v>
      </c>
      <c r="G135" s="478" t="s">
        <v>142</v>
      </c>
      <c r="H135" s="222">
        <f>I135+J135+L135+M135+N135+O135+P135+Q135</f>
        <v>0</v>
      </c>
      <c r="I135" s="182"/>
      <c r="J135" s="182"/>
      <c r="K135" s="182"/>
      <c r="L135" s="182"/>
      <c r="M135" s="206">
        <v>0</v>
      </c>
      <c r="N135" s="183"/>
      <c r="O135" s="182"/>
      <c r="P135" s="182"/>
      <c r="Q135" s="182"/>
      <c r="R135" s="516">
        <f>S135+T135+V135+W135+X135+Y135+Z135+AA135</f>
        <v>0</v>
      </c>
      <c r="S135" s="528"/>
      <c r="T135" s="528"/>
      <c r="U135" s="528"/>
      <c r="V135" s="528"/>
      <c r="W135" s="509">
        <f>21-0.148-20.852</f>
        <v>0</v>
      </c>
      <c r="X135" s="504"/>
      <c r="Y135" s="528"/>
      <c r="Z135" s="528"/>
      <c r="AA135" s="528"/>
      <c r="AB135" s="185" t="s">
        <v>278</v>
      </c>
      <c r="AC135" s="223" t="s">
        <v>249</v>
      </c>
      <c r="AD135" s="196" t="s">
        <v>159</v>
      </c>
      <c r="AE135" s="200">
        <v>1</v>
      </c>
      <c r="AF135" s="651">
        <v>0</v>
      </c>
      <c r="AG135" s="199" t="s">
        <v>1291</v>
      </c>
    </row>
    <row r="136" spans="1:33" s="4" customFormat="1" ht="15" customHeight="1">
      <c r="A136" s="979"/>
      <c r="B136" s="921"/>
      <c r="C136" s="919"/>
      <c r="D136" s="903" t="s">
        <v>16</v>
      </c>
      <c r="E136" s="904"/>
      <c r="F136" s="904"/>
      <c r="G136" s="905"/>
      <c r="H136" s="197">
        <f>H135</f>
        <v>0</v>
      </c>
      <c r="I136" s="197">
        <f t="shared" ref="I136:Q136" si="111">I135</f>
        <v>0</v>
      </c>
      <c r="J136" s="197">
        <f t="shared" si="111"/>
        <v>0</v>
      </c>
      <c r="K136" s="197"/>
      <c r="L136" s="197">
        <f t="shared" si="111"/>
        <v>0</v>
      </c>
      <c r="M136" s="198">
        <f t="shared" si="111"/>
        <v>0</v>
      </c>
      <c r="N136" s="198">
        <f t="shared" si="111"/>
        <v>0</v>
      </c>
      <c r="O136" s="197">
        <f t="shared" si="111"/>
        <v>0</v>
      </c>
      <c r="P136" s="197">
        <f t="shared" si="111"/>
        <v>0</v>
      </c>
      <c r="Q136" s="197">
        <f t="shared" si="111"/>
        <v>0</v>
      </c>
      <c r="R136" s="559">
        <f>R135</f>
        <v>0</v>
      </c>
      <c r="S136" s="559">
        <f t="shared" ref="S136:T136" si="112">S135</f>
        <v>0</v>
      </c>
      <c r="T136" s="559">
        <f t="shared" si="112"/>
        <v>0</v>
      </c>
      <c r="U136" s="559"/>
      <c r="V136" s="559">
        <f t="shared" ref="V136:AA136" si="113">V135</f>
        <v>0</v>
      </c>
      <c r="W136" s="510">
        <f t="shared" si="113"/>
        <v>0</v>
      </c>
      <c r="X136" s="510">
        <f t="shared" si="113"/>
        <v>0</v>
      </c>
      <c r="Y136" s="559">
        <f t="shared" si="113"/>
        <v>0</v>
      </c>
      <c r="Z136" s="559">
        <f t="shared" si="113"/>
        <v>0</v>
      </c>
      <c r="AA136" s="559">
        <f t="shared" si="113"/>
        <v>0</v>
      </c>
      <c r="AB136" s="805"/>
      <c r="AC136" s="805"/>
      <c r="AD136" s="805"/>
      <c r="AE136" s="805"/>
      <c r="AF136" s="805"/>
      <c r="AG136" s="806"/>
    </row>
    <row r="137" spans="1:33" s="4" customFormat="1" ht="45" customHeight="1">
      <c r="A137" s="979" t="s">
        <v>170</v>
      </c>
      <c r="B137" s="921" t="s">
        <v>151</v>
      </c>
      <c r="C137" s="919" t="s">
        <v>170</v>
      </c>
      <c r="D137" s="899" t="s">
        <v>202</v>
      </c>
      <c r="E137" s="901" t="s">
        <v>1194</v>
      </c>
      <c r="F137" s="902"/>
      <c r="G137" s="355"/>
      <c r="H137" s="178"/>
      <c r="I137" s="176"/>
      <c r="J137" s="176"/>
      <c r="K137" s="176"/>
      <c r="L137" s="176"/>
      <c r="M137" s="177"/>
      <c r="N137" s="177"/>
      <c r="O137" s="176"/>
      <c r="P137" s="176"/>
      <c r="Q137" s="176"/>
      <c r="R137" s="550"/>
      <c r="S137" s="523"/>
      <c r="T137" s="523"/>
      <c r="U137" s="523"/>
      <c r="V137" s="523"/>
      <c r="W137" s="501"/>
      <c r="X137" s="501"/>
      <c r="Y137" s="523"/>
      <c r="Z137" s="523"/>
      <c r="AA137" s="523"/>
      <c r="AB137" s="260"/>
      <c r="AC137" s="261"/>
      <c r="AD137" s="180"/>
      <c r="AE137" s="180"/>
      <c r="AF137" s="525"/>
      <c r="AG137" s="180"/>
    </row>
    <row r="138" spans="1:33" s="4" customFormat="1" ht="57" customHeight="1">
      <c r="A138" s="979"/>
      <c r="B138" s="921"/>
      <c r="C138" s="919"/>
      <c r="D138" s="906"/>
      <c r="E138" s="163" t="s">
        <v>11</v>
      </c>
      <c r="F138" s="162" t="s">
        <v>1195</v>
      </c>
      <c r="G138" s="478" t="s">
        <v>15</v>
      </c>
      <c r="H138" s="222">
        <f>I138+J138+L138+M138+N138+O138+P138+Q138</f>
        <v>5.25</v>
      </c>
      <c r="I138" s="652">
        <v>5.25</v>
      </c>
      <c r="J138" s="182"/>
      <c r="K138" s="182"/>
      <c r="L138" s="182"/>
      <c r="M138" s="183"/>
      <c r="N138" s="183"/>
      <c r="O138" s="182"/>
      <c r="P138" s="182"/>
      <c r="Q138" s="182"/>
      <c r="R138" s="516">
        <f>S138+T138+V138+W138+X138+Y138+Z138+AA138</f>
        <v>5.15</v>
      </c>
      <c r="S138" s="527">
        <v>5.15</v>
      </c>
      <c r="T138" s="528"/>
      <c r="U138" s="528"/>
      <c r="V138" s="528"/>
      <c r="W138" s="504"/>
      <c r="X138" s="504"/>
      <c r="Y138" s="528"/>
      <c r="Z138" s="528"/>
      <c r="AA138" s="528"/>
      <c r="AB138" s="185" t="s">
        <v>278</v>
      </c>
      <c r="AC138" s="223" t="s">
        <v>1196</v>
      </c>
      <c r="AD138" s="196" t="s">
        <v>159</v>
      </c>
      <c r="AE138" s="196">
        <v>1</v>
      </c>
      <c r="AF138" s="530">
        <v>1</v>
      </c>
      <c r="AG138" s="370" t="s">
        <v>1292</v>
      </c>
    </row>
    <row r="139" spans="1:33" s="4" customFormat="1" ht="15" customHeight="1">
      <c r="A139" s="979"/>
      <c r="B139" s="921"/>
      <c r="C139" s="919"/>
      <c r="D139" s="903" t="s">
        <v>16</v>
      </c>
      <c r="E139" s="904"/>
      <c r="F139" s="904"/>
      <c r="G139" s="905"/>
      <c r="H139" s="197">
        <f>H138</f>
        <v>5.25</v>
      </c>
      <c r="I139" s="197">
        <f t="shared" ref="I139:J139" si="114">I138</f>
        <v>5.25</v>
      </c>
      <c r="J139" s="197">
        <f t="shared" si="114"/>
        <v>0</v>
      </c>
      <c r="K139" s="197"/>
      <c r="L139" s="197">
        <f t="shared" ref="L139:Q139" si="115">L138</f>
        <v>0</v>
      </c>
      <c r="M139" s="198">
        <f t="shared" si="115"/>
        <v>0</v>
      </c>
      <c r="N139" s="198">
        <f t="shared" si="115"/>
        <v>0</v>
      </c>
      <c r="O139" s="197">
        <f t="shared" si="115"/>
        <v>0</v>
      </c>
      <c r="P139" s="197">
        <f t="shared" si="115"/>
        <v>0</v>
      </c>
      <c r="Q139" s="197">
        <f t="shared" si="115"/>
        <v>0</v>
      </c>
      <c r="R139" s="647">
        <f>R138</f>
        <v>5.15</v>
      </c>
      <c r="S139" s="559">
        <f t="shared" ref="S139:T139" si="116">S138</f>
        <v>5.15</v>
      </c>
      <c r="T139" s="559">
        <f t="shared" si="116"/>
        <v>0</v>
      </c>
      <c r="U139" s="559"/>
      <c r="V139" s="559">
        <f t="shared" ref="V139:AA139" si="117">V138</f>
        <v>0</v>
      </c>
      <c r="W139" s="510">
        <f t="shared" si="117"/>
        <v>0</v>
      </c>
      <c r="X139" s="510">
        <f t="shared" si="117"/>
        <v>0</v>
      </c>
      <c r="Y139" s="559">
        <f t="shared" si="117"/>
        <v>0</v>
      </c>
      <c r="Z139" s="559">
        <f t="shared" si="117"/>
        <v>0</v>
      </c>
      <c r="AA139" s="559">
        <f t="shared" si="117"/>
        <v>0</v>
      </c>
      <c r="AB139" s="805"/>
      <c r="AC139" s="805"/>
      <c r="AD139" s="805"/>
      <c r="AE139" s="805"/>
      <c r="AF139" s="805"/>
      <c r="AG139" s="806"/>
    </row>
    <row r="140" spans="1:33" s="4" customFormat="1" ht="15" customHeight="1">
      <c r="A140" s="476" t="s">
        <v>170</v>
      </c>
      <c r="B140" s="475" t="s">
        <v>151</v>
      </c>
      <c r="C140" s="465" t="s">
        <v>162</v>
      </c>
      <c r="D140" s="1063" t="s">
        <v>17</v>
      </c>
      <c r="E140" s="1063"/>
      <c r="F140" s="1063"/>
      <c r="G140" s="1063"/>
      <c r="H140" s="417">
        <f>H136+H139</f>
        <v>5.25</v>
      </c>
      <c r="I140" s="418">
        <f t="shared" ref="I140:Q140" si="118">I136+I139</f>
        <v>5.25</v>
      </c>
      <c r="J140" s="418">
        <f t="shared" si="118"/>
        <v>0</v>
      </c>
      <c r="K140" s="418"/>
      <c r="L140" s="418">
        <f t="shared" si="118"/>
        <v>0</v>
      </c>
      <c r="M140" s="417">
        <f t="shared" si="118"/>
        <v>0</v>
      </c>
      <c r="N140" s="418">
        <f t="shared" si="118"/>
        <v>0</v>
      </c>
      <c r="O140" s="418">
        <f t="shared" si="118"/>
        <v>0</v>
      </c>
      <c r="P140" s="418">
        <f t="shared" si="118"/>
        <v>0</v>
      </c>
      <c r="Q140" s="418">
        <f t="shared" si="118"/>
        <v>0</v>
      </c>
      <c r="R140" s="653">
        <f>R136+R139</f>
        <v>5.15</v>
      </c>
      <c r="S140" s="654">
        <f t="shared" ref="S140:T140" si="119">S136+S139</f>
        <v>5.15</v>
      </c>
      <c r="T140" s="654">
        <f t="shared" si="119"/>
        <v>0</v>
      </c>
      <c r="U140" s="654"/>
      <c r="V140" s="654">
        <f t="shared" ref="V140:AA140" si="120">V136+V139</f>
        <v>0</v>
      </c>
      <c r="W140" s="653">
        <f t="shared" si="120"/>
        <v>0</v>
      </c>
      <c r="X140" s="654">
        <f t="shared" si="120"/>
        <v>0</v>
      </c>
      <c r="Y140" s="654">
        <f t="shared" si="120"/>
        <v>0</v>
      </c>
      <c r="Z140" s="654">
        <f t="shared" si="120"/>
        <v>0</v>
      </c>
      <c r="AA140" s="654">
        <f t="shared" si="120"/>
        <v>0</v>
      </c>
      <c r="AB140" s="790"/>
      <c r="AC140" s="790"/>
      <c r="AD140" s="790"/>
      <c r="AE140" s="790"/>
      <c r="AF140" s="790"/>
      <c r="AG140" s="791"/>
    </row>
    <row r="141" spans="1:33" s="204" customFormat="1" ht="15" customHeight="1">
      <c r="A141" s="468" t="s">
        <v>170</v>
      </c>
      <c r="B141" s="475" t="s">
        <v>151</v>
      </c>
      <c r="C141" s="465" t="s">
        <v>178</v>
      </c>
      <c r="D141" s="783" t="s">
        <v>1293</v>
      </c>
      <c r="E141" s="784"/>
      <c r="F141" s="784"/>
      <c r="G141" s="784"/>
      <c r="H141" s="784"/>
      <c r="I141" s="784"/>
      <c r="J141" s="784"/>
      <c r="K141" s="784"/>
      <c r="L141" s="784"/>
      <c r="M141" s="784"/>
      <c r="N141" s="784"/>
      <c r="O141" s="784"/>
      <c r="P141" s="784"/>
      <c r="Q141" s="784"/>
      <c r="R141" s="784"/>
      <c r="S141" s="784"/>
      <c r="T141" s="784"/>
      <c r="U141" s="784"/>
      <c r="V141" s="784"/>
      <c r="W141" s="784"/>
      <c r="X141" s="784"/>
      <c r="Y141" s="784"/>
      <c r="Z141" s="784"/>
      <c r="AA141" s="784"/>
      <c r="AB141" s="784"/>
      <c r="AC141" s="784"/>
      <c r="AD141" s="784"/>
      <c r="AE141" s="784"/>
      <c r="AF141" s="784"/>
      <c r="AG141" s="785"/>
    </row>
    <row r="142" spans="1:33" s="72" customFormat="1" ht="30" customHeight="1">
      <c r="A142" s="974" t="s">
        <v>170</v>
      </c>
      <c r="B142" s="921" t="s">
        <v>151</v>
      </c>
      <c r="C142" s="919" t="s">
        <v>178</v>
      </c>
      <c r="D142" s="906" t="s">
        <v>151</v>
      </c>
      <c r="E142" s="977" t="s">
        <v>1217</v>
      </c>
      <c r="F142" s="978"/>
      <c r="G142" s="413"/>
      <c r="H142" s="414"/>
      <c r="I142" s="415"/>
      <c r="J142" s="415"/>
      <c r="K142" s="415"/>
      <c r="L142" s="415"/>
      <c r="M142" s="416"/>
      <c r="N142" s="416"/>
      <c r="O142" s="415"/>
      <c r="P142" s="415"/>
      <c r="Q142" s="415"/>
      <c r="R142" s="638"/>
      <c r="S142" s="639"/>
      <c r="T142" s="639"/>
      <c r="U142" s="639"/>
      <c r="V142" s="639"/>
      <c r="W142" s="640"/>
      <c r="X142" s="640"/>
      <c r="Y142" s="639"/>
      <c r="Z142" s="639"/>
      <c r="AA142" s="639"/>
      <c r="AB142" s="409"/>
      <c r="AC142" s="410"/>
      <c r="AD142" s="411"/>
      <c r="AE142" s="411"/>
      <c r="AF142" s="641"/>
      <c r="AG142" s="411"/>
    </row>
    <row r="143" spans="1:33" s="72" customFormat="1" ht="54" customHeight="1">
      <c r="A143" s="975"/>
      <c r="B143" s="921"/>
      <c r="C143" s="919"/>
      <c r="D143" s="906"/>
      <c r="E143" s="163" t="s">
        <v>11</v>
      </c>
      <c r="F143" s="181" t="s">
        <v>1218</v>
      </c>
      <c r="G143" s="478" t="s">
        <v>15</v>
      </c>
      <c r="H143" s="222">
        <f>I143+J143+L143+M143+N143+O143+P143+Q143</f>
        <v>6.5</v>
      </c>
      <c r="I143" s="182">
        <v>6.5</v>
      </c>
      <c r="J143" s="182"/>
      <c r="K143" s="182"/>
      <c r="L143" s="182"/>
      <c r="M143" s="183"/>
      <c r="N143" s="183"/>
      <c r="O143" s="182"/>
      <c r="P143" s="182"/>
      <c r="Q143" s="184"/>
      <c r="R143" s="507">
        <f>S143+T143+V143+W143+X143+Y143+Z143+AA143</f>
        <v>6.431</v>
      </c>
      <c r="S143" s="509">
        <v>6.431</v>
      </c>
      <c r="T143" s="528"/>
      <c r="U143" s="528"/>
      <c r="V143" s="528"/>
      <c r="W143" s="504"/>
      <c r="X143" s="504"/>
      <c r="Y143" s="528"/>
      <c r="Z143" s="528"/>
      <c r="AA143" s="642"/>
      <c r="AB143" s="419" t="s">
        <v>271</v>
      </c>
      <c r="AC143" s="407" t="s">
        <v>249</v>
      </c>
      <c r="AD143" s="420" t="s">
        <v>159</v>
      </c>
      <c r="AE143" s="420">
        <v>1</v>
      </c>
      <c r="AF143" s="655">
        <v>1</v>
      </c>
      <c r="AG143" s="656" t="s">
        <v>1294</v>
      </c>
    </row>
    <row r="144" spans="1:33" s="4" customFormat="1" ht="15" customHeight="1">
      <c r="A144" s="976"/>
      <c r="B144" s="921"/>
      <c r="C144" s="919"/>
      <c r="D144" s="915" t="s">
        <v>16</v>
      </c>
      <c r="E144" s="915"/>
      <c r="F144" s="915"/>
      <c r="G144" s="915"/>
      <c r="H144" s="187">
        <f>H143</f>
        <v>6.5</v>
      </c>
      <c r="I144" s="187">
        <f t="shared" ref="I144:J145" si="121">I143</f>
        <v>6.5</v>
      </c>
      <c r="J144" s="187">
        <f t="shared" si="121"/>
        <v>0</v>
      </c>
      <c r="K144" s="187"/>
      <c r="L144" s="187">
        <f t="shared" ref="L144:Q145" si="122">L143</f>
        <v>0</v>
      </c>
      <c r="M144" s="188">
        <f t="shared" si="122"/>
        <v>0</v>
      </c>
      <c r="N144" s="188">
        <f t="shared" si="122"/>
        <v>0</v>
      </c>
      <c r="O144" s="187">
        <f t="shared" si="122"/>
        <v>0</v>
      </c>
      <c r="P144" s="187">
        <f t="shared" si="122"/>
        <v>0</v>
      </c>
      <c r="Q144" s="187">
        <f t="shared" si="122"/>
        <v>0</v>
      </c>
      <c r="R144" s="505">
        <f>R143</f>
        <v>6.431</v>
      </c>
      <c r="S144" s="505">
        <f t="shared" ref="S144:T145" si="123">S143</f>
        <v>6.431</v>
      </c>
      <c r="T144" s="518">
        <f t="shared" si="123"/>
        <v>0</v>
      </c>
      <c r="U144" s="518"/>
      <c r="V144" s="518">
        <f t="shared" ref="V144:AA145" si="124">V143</f>
        <v>0</v>
      </c>
      <c r="W144" s="505">
        <f t="shared" si="124"/>
        <v>0</v>
      </c>
      <c r="X144" s="505">
        <f t="shared" si="124"/>
        <v>0</v>
      </c>
      <c r="Y144" s="518">
        <f t="shared" si="124"/>
        <v>0</v>
      </c>
      <c r="Z144" s="518">
        <f t="shared" si="124"/>
        <v>0</v>
      </c>
      <c r="AA144" s="518">
        <f t="shared" si="124"/>
        <v>0</v>
      </c>
      <c r="AB144" s="802"/>
      <c r="AC144" s="802"/>
      <c r="AD144" s="802"/>
      <c r="AE144" s="802"/>
      <c r="AF144" s="802"/>
      <c r="AG144" s="803"/>
    </row>
    <row r="145" spans="1:33" s="4" customFormat="1" ht="15" customHeight="1">
      <c r="A145" s="476" t="s">
        <v>170</v>
      </c>
      <c r="B145" s="475" t="s">
        <v>152</v>
      </c>
      <c r="C145" s="465" t="s">
        <v>151</v>
      </c>
      <c r="D145" s="1063" t="s">
        <v>17</v>
      </c>
      <c r="E145" s="1063"/>
      <c r="F145" s="1063"/>
      <c r="G145" s="1063"/>
      <c r="H145" s="418">
        <f>H144</f>
        <v>6.5</v>
      </c>
      <c r="I145" s="418">
        <f t="shared" si="121"/>
        <v>6.5</v>
      </c>
      <c r="J145" s="418">
        <f t="shared" si="121"/>
        <v>0</v>
      </c>
      <c r="K145" s="418"/>
      <c r="L145" s="418">
        <f t="shared" si="122"/>
        <v>0</v>
      </c>
      <c r="M145" s="421">
        <f t="shared" si="122"/>
        <v>0</v>
      </c>
      <c r="N145" s="421">
        <f t="shared" si="122"/>
        <v>0</v>
      </c>
      <c r="O145" s="418">
        <f t="shared" si="122"/>
        <v>0</v>
      </c>
      <c r="P145" s="418">
        <f t="shared" si="122"/>
        <v>0</v>
      </c>
      <c r="Q145" s="418">
        <f t="shared" si="122"/>
        <v>0</v>
      </c>
      <c r="R145" s="653">
        <f>R144</f>
        <v>6.431</v>
      </c>
      <c r="S145" s="653">
        <f t="shared" si="123"/>
        <v>6.431</v>
      </c>
      <c r="T145" s="654">
        <f t="shared" si="123"/>
        <v>0</v>
      </c>
      <c r="U145" s="654"/>
      <c r="V145" s="654">
        <f t="shared" si="124"/>
        <v>0</v>
      </c>
      <c r="W145" s="657">
        <f t="shared" si="124"/>
        <v>0</v>
      </c>
      <c r="X145" s="657">
        <f t="shared" si="124"/>
        <v>0</v>
      </c>
      <c r="Y145" s="654">
        <f t="shared" si="124"/>
        <v>0</v>
      </c>
      <c r="Z145" s="654">
        <f t="shared" si="124"/>
        <v>0</v>
      </c>
      <c r="AA145" s="654">
        <f t="shared" si="124"/>
        <v>0</v>
      </c>
      <c r="AB145" s="790"/>
      <c r="AC145" s="790"/>
      <c r="AD145" s="790"/>
      <c r="AE145" s="790"/>
      <c r="AF145" s="790"/>
      <c r="AG145" s="791"/>
    </row>
    <row r="146" spans="1:33" s="4" customFormat="1" ht="14.25" customHeight="1">
      <c r="A146" s="476" t="s">
        <v>170</v>
      </c>
      <c r="B146" s="475" t="s">
        <v>151</v>
      </c>
      <c r="C146" s="465" t="s">
        <v>197</v>
      </c>
      <c r="D146" s="822" t="s">
        <v>279</v>
      </c>
      <c r="E146" s="823"/>
      <c r="F146" s="823"/>
      <c r="G146" s="823"/>
      <c r="H146" s="823"/>
      <c r="I146" s="823"/>
      <c r="J146" s="823"/>
      <c r="K146" s="823"/>
      <c r="L146" s="823"/>
      <c r="M146" s="823"/>
      <c r="N146" s="823"/>
      <c r="O146" s="823"/>
      <c r="P146" s="823"/>
      <c r="Q146" s="823"/>
      <c r="R146" s="823"/>
      <c r="S146" s="823"/>
      <c r="T146" s="823"/>
      <c r="U146" s="823"/>
      <c r="V146" s="823"/>
      <c r="W146" s="823"/>
      <c r="X146" s="823"/>
      <c r="Y146" s="823"/>
      <c r="Z146" s="823"/>
      <c r="AA146" s="823"/>
      <c r="AB146" s="823"/>
      <c r="AC146" s="823"/>
      <c r="AD146" s="823"/>
      <c r="AE146" s="823"/>
      <c r="AF146" s="823"/>
      <c r="AG146" s="824"/>
    </row>
    <row r="147" spans="1:33" s="4" customFormat="1" ht="41.25" customHeight="1">
      <c r="A147" s="979" t="s">
        <v>170</v>
      </c>
      <c r="B147" s="921" t="s">
        <v>151</v>
      </c>
      <c r="C147" s="919" t="s">
        <v>197</v>
      </c>
      <c r="D147" s="906" t="s">
        <v>151</v>
      </c>
      <c r="E147" s="977" t="s">
        <v>280</v>
      </c>
      <c r="F147" s="978"/>
      <c r="G147" s="413"/>
      <c r="H147" s="414"/>
      <c r="I147" s="415"/>
      <c r="J147" s="415"/>
      <c r="K147" s="415"/>
      <c r="L147" s="415"/>
      <c r="M147" s="416"/>
      <c r="N147" s="416"/>
      <c r="O147" s="415"/>
      <c r="P147" s="415"/>
      <c r="Q147" s="415"/>
      <c r="R147" s="638"/>
      <c r="S147" s="639"/>
      <c r="T147" s="639"/>
      <c r="U147" s="639"/>
      <c r="V147" s="639"/>
      <c r="W147" s="640"/>
      <c r="X147" s="640"/>
      <c r="Y147" s="639"/>
      <c r="Z147" s="639"/>
      <c r="AA147" s="639"/>
      <c r="AB147" s="409"/>
      <c r="AC147" s="410"/>
      <c r="AD147" s="411"/>
      <c r="AE147" s="411"/>
      <c r="AF147" s="641"/>
      <c r="AG147" s="411"/>
    </row>
    <row r="148" spans="1:33" s="4" customFormat="1" ht="30" customHeight="1">
      <c r="A148" s="979"/>
      <c r="B148" s="921"/>
      <c r="C148" s="919"/>
      <c r="D148" s="906"/>
      <c r="E148" s="163" t="s">
        <v>11</v>
      </c>
      <c r="F148" s="181" t="s">
        <v>281</v>
      </c>
      <c r="G148" s="196" t="s">
        <v>1050</v>
      </c>
      <c r="H148" s="222">
        <f>I148+J148+L148+M148+N148+O148+P148+Q148</f>
        <v>0</v>
      </c>
      <c r="I148" s="182"/>
      <c r="J148" s="182"/>
      <c r="K148" s="182"/>
      <c r="L148" s="182"/>
      <c r="M148" s="206">
        <v>0</v>
      </c>
      <c r="N148" s="206">
        <f>235.79-235.79</f>
        <v>0</v>
      </c>
      <c r="O148" s="652">
        <f>41.61-41.61</f>
        <v>0</v>
      </c>
      <c r="P148" s="652"/>
      <c r="Q148" s="652"/>
      <c r="R148" s="516">
        <f>S148+T148+V148+W148+X148+Y148+Z148+AA148</f>
        <v>0</v>
      </c>
      <c r="S148" s="527"/>
      <c r="T148" s="527"/>
      <c r="U148" s="527"/>
      <c r="V148" s="527"/>
      <c r="W148" s="509">
        <f>21.14-21.14</f>
        <v>0</v>
      </c>
      <c r="X148" s="509">
        <f>235.79-235.79</f>
        <v>0</v>
      </c>
      <c r="Y148" s="527">
        <f>41.61-41.61</f>
        <v>0</v>
      </c>
      <c r="Z148" s="528"/>
      <c r="AA148" s="528"/>
      <c r="AB148" s="419" t="s">
        <v>282</v>
      </c>
      <c r="AC148" s="407" t="s">
        <v>283</v>
      </c>
      <c r="AD148" s="420" t="s">
        <v>159</v>
      </c>
      <c r="AE148" s="420">
        <v>1</v>
      </c>
      <c r="AF148" s="655">
        <v>0</v>
      </c>
      <c r="AG148" s="244" t="s">
        <v>1295</v>
      </c>
    </row>
    <row r="149" spans="1:33" s="4" customFormat="1" ht="15" customHeight="1">
      <c r="A149" s="979"/>
      <c r="B149" s="921"/>
      <c r="C149" s="919"/>
      <c r="D149" s="903" t="s">
        <v>16</v>
      </c>
      <c r="E149" s="904"/>
      <c r="F149" s="904"/>
      <c r="G149" s="905"/>
      <c r="H149" s="197">
        <f>H148</f>
        <v>0</v>
      </c>
      <c r="I149" s="197">
        <f t="shared" ref="I149:AA150" si="125">I148</f>
        <v>0</v>
      </c>
      <c r="J149" s="197">
        <f t="shared" si="125"/>
        <v>0</v>
      </c>
      <c r="K149" s="197"/>
      <c r="L149" s="197">
        <f t="shared" si="125"/>
        <v>0</v>
      </c>
      <c r="M149" s="198">
        <f t="shared" si="125"/>
        <v>0</v>
      </c>
      <c r="N149" s="198">
        <f t="shared" si="125"/>
        <v>0</v>
      </c>
      <c r="O149" s="197">
        <f t="shared" si="125"/>
        <v>0</v>
      </c>
      <c r="P149" s="197">
        <f t="shared" si="125"/>
        <v>0</v>
      </c>
      <c r="Q149" s="197">
        <f t="shared" si="125"/>
        <v>0</v>
      </c>
      <c r="R149" s="559">
        <f t="shared" si="125"/>
        <v>0</v>
      </c>
      <c r="S149" s="559">
        <f t="shared" si="125"/>
        <v>0</v>
      </c>
      <c r="T149" s="559">
        <f t="shared" si="125"/>
        <v>0</v>
      </c>
      <c r="U149" s="559"/>
      <c r="V149" s="559">
        <f t="shared" si="125"/>
        <v>0</v>
      </c>
      <c r="W149" s="559">
        <f t="shared" si="125"/>
        <v>0</v>
      </c>
      <c r="X149" s="559">
        <f t="shared" si="125"/>
        <v>0</v>
      </c>
      <c r="Y149" s="559">
        <f t="shared" si="125"/>
        <v>0</v>
      </c>
      <c r="Z149" s="559">
        <f t="shared" si="125"/>
        <v>0</v>
      </c>
      <c r="AA149" s="559">
        <f t="shared" si="125"/>
        <v>0</v>
      </c>
      <c r="AB149" s="805"/>
      <c r="AC149" s="805"/>
      <c r="AD149" s="805"/>
      <c r="AE149" s="805"/>
      <c r="AF149" s="805"/>
      <c r="AG149" s="806"/>
    </row>
    <row r="150" spans="1:33" s="4" customFormat="1" ht="15" customHeight="1">
      <c r="A150" s="476" t="s">
        <v>170</v>
      </c>
      <c r="B150" s="475" t="s">
        <v>151</v>
      </c>
      <c r="C150" s="465" t="s">
        <v>284</v>
      </c>
      <c r="D150" s="1063" t="s">
        <v>17</v>
      </c>
      <c r="E150" s="1063"/>
      <c r="F150" s="1063"/>
      <c r="G150" s="1063"/>
      <c r="H150" s="417">
        <f>H149</f>
        <v>0</v>
      </c>
      <c r="I150" s="418">
        <f t="shared" si="125"/>
        <v>0</v>
      </c>
      <c r="J150" s="418">
        <f t="shared" si="125"/>
        <v>0</v>
      </c>
      <c r="K150" s="418"/>
      <c r="L150" s="418">
        <f t="shared" si="125"/>
        <v>0</v>
      </c>
      <c r="M150" s="421">
        <f t="shared" si="125"/>
        <v>0</v>
      </c>
      <c r="N150" s="421">
        <f t="shared" si="125"/>
        <v>0</v>
      </c>
      <c r="O150" s="417">
        <f t="shared" si="125"/>
        <v>0</v>
      </c>
      <c r="P150" s="418">
        <f t="shared" si="125"/>
        <v>0</v>
      </c>
      <c r="Q150" s="418">
        <f t="shared" si="125"/>
        <v>0</v>
      </c>
      <c r="R150" s="654">
        <f t="shared" si="125"/>
        <v>0</v>
      </c>
      <c r="S150" s="654">
        <f t="shared" si="125"/>
        <v>0</v>
      </c>
      <c r="T150" s="654">
        <f t="shared" si="125"/>
        <v>0</v>
      </c>
      <c r="U150" s="654"/>
      <c r="V150" s="654">
        <f t="shared" si="125"/>
        <v>0</v>
      </c>
      <c r="W150" s="654">
        <f t="shared" si="125"/>
        <v>0</v>
      </c>
      <c r="X150" s="654">
        <f t="shared" si="125"/>
        <v>0</v>
      </c>
      <c r="Y150" s="654">
        <f t="shared" si="125"/>
        <v>0</v>
      </c>
      <c r="Z150" s="654">
        <f t="shared" si="125"/>
        <v>0</v>
      </c>
      <c r="AA150" s="654">
        <f t="shared" si="125"/>
        <v>0</v>
      </c>
      <c r="AB150" s="790"/>
      <c r="AC150" s="790"/>
      <c r="AD150" s="790"/>
      <c r="AE150" s="790"/>
      <c r="AF150" s="790"/>
      <c r="AG150" s="791"/>
    </row>
    <row r="151" spans="1:33" s="4" customFormat="1" ht="14.25" customHeight="1">
      <c r="A151" s="476" t="s">
        <v>170</v>
      </c>
      <c r="B151" s="475" t="s">
        <v>151</v>
      </c>
      <c r="C151" s="465" t="s">
        <v>202</v>
      </c>
      <c r="D151" s="822" t="s">
        <v>285</v>
      </c>
      <c r="E151" s="823"/>
      <c r="F151" s="823"/>
      <c r="G151" s="823"/>
      <c r="H151" s="823"/>
      <c r="I151" s="823"/>
      <c r="J151" s="823"/>
      <c r="K151" s="823"/>
      <c r="L151" s="823"/>
      <c r="M151" s="823"/>
      <c r="N151" s="823"/>
      <c r="O151" s="823"/>
      <c r="P151" s="823"/>
      <c r="Q151" s="823"/>
      <c r="R151" s="823"/>
      <c r="S151" s="823"/>
      <c r="T151" s="823"/>
      <c r="U151" s="823"/>
      <c r="V151" s="823"/>
      <c r="W151" s="823"/>
      <c r="X151" s="823"/>
      <c r="Y151" s="823"/>
      <c r="Z151" s="823"/>
      <c r="AA151" s="823"/>
      <c r="AB151" s="823"/>
      <c r="AC151" s="823"/>
      <c r="AD151" s="823"/>
      <c r="AE151" s="823"/>
      <c r="AF151" s="823"/>
      <c r="AG151" s="824"/>
    </row>
    <row r="152" spans="1:33" s="4" customFormat="1" ht="28.5" customHeight="1">
      <c r="A152" s="979" t="s">
        <v>170</v>
      </c>
      <c r="B152" s="921" t="s">
        <v>151</v>
      </c>
      <c r="C152" s="919" t="s">
        <v>202</v>
      </c>
      <c r="D152" s="906" t="s">
        <v>151</v>
      </c>
      <c r="E152" s="977" t="s">
        <v>286</v>
      </c>
      <c r="F152" s="978"/>
      <c r="G152" s="413"/>
      <c r="H152" s="414"/>
      <c r="I152" s="415"/>
      <c r="J152" s="415"/>
      <c r="K152" s="415"/>
      <c r="L152" s="415"/>
      <c r="M152" s="416"/>
      <c r="N152" s="416"/>
      <c r="O152" s="415"/>
      <c r="P152" s="415"/>
      <c r="Q152" s="415"/>
      <c r="R152" s="638"/>
      <c r="S152" s="639"/>
      <c r="T152" s="639"/>
      <c r="U152" s="639"/>
      <c r="V152" s="639"/>
      <c r="W152" s="640"/>
      <c r="X152" s="640"/>
      <c r="Y152" s="639"/>
      <c r="Z152" s="639"/>
      <c r="AA152" s="639"/>
      <c r="AB152" s="409"/>
      <c r="AC152" s="410"/>
      <c r="AD152" s="411"/>
      <c r="AE152" s="411"/>
      <c r="AF152" s="641"/>
      <c r="AG152" s="411"/>
    </row>
    <row r="153" spans="1:33" s="4" customFormat="1" ht="52.5" customHeight="1">
      <c r="A153" s="979"/>
      <c r="B153" s="921"/>
      <c r="C153" s="919"/>
      <c r="D153" s="906"/>
      <c r="E153" s="163" t="s">
        <v>11</v>
      </c>
      <c r="F153" s="181" t="s">
        <v>287</v>
      </c>
      <c r="G153" s="478" t="s">
        <v>142</v>
      </c>
      <c r="H153" s="222">
        <f>I153+J153+L153+M153+N153+O153+P153+Q153</f>
        <v>0</v>
      </c>
      <c r="I153" s="182"/>
      <c r="J153" s="182"/>
      <c r="K153" s="182"/>
      <c r="L153" s="182"/>
      <c r="M153" s="206">
        <v>0</v>
      </c>
      <c r="N153" s="183"/>
      <c r="O153" s="182"/>
      <c r="P153" s="182"/>
      <c r="Q153" s="182"/>
      <c r="R153" s="516">
        <f>S153+T153+V153+W153+X153+Y153+Z153+AA153</f>
        <v>0</v>
      </c>
      <c r="S153" s="528"/>
      <c r="T153" s="528"/>
      <c r="U153" s="528"/>
      <c r="V153" s="528"/>
      <c r="W153" s="509">
        <f>15-15</f>
        <v>0</v>
      </c>
      <c r="X153" s="504"/>
      <c r="Y153" s="528"/>
      <c r="Z153" s="528"/>
      <c r="AA153" s="528"/>
      <c r="AB153" s="185" t="s">
        <v>271</v>
      </c>
      <c r="AC153" s="223" t="s">
        <v>288</v>
      </c>
      <c r="AD153" s="196" t="s">
        <v>159</v>
      </c>
      <c r="AE153" s="196">
        <v>3</v>
      </c>
      <c r="AF153" s="648">
        <v>0</v>
      </c>
      <c r="AG153" s="370" t="s">
        <v>1296</v>
      </c>
    </row>
    <row r="154" spans="1:33" s="4" customFormat="1" ht="15" customHeight="1">
      <c r="A154" s="979"/>
      <c r="B154" s="921"/>
      <c r="C154" s="919"/>
      <c r="D154" s="903" t="s">
        <v>16</v>
      </c>
      <c r="E154" s="904"/>
      <c r="F154" s="904"/>
      <c r="G154" s="905"/>
      <c r="H154" s="197">
        <f>H153</f>
        <v>0</v>
      </c>
      <c r="I154" s="197">
        <f t="shared" ref="I154:Q154" si="126">I153</f>
        <v>0</v>
      </c>
      <c r="J154" s="197">
        <f t="shared" si="126"/>
        <v>0</v>
      </c>
      <c r="K154" s="197"/>
      <c r="L154" s="197">
        <f t="shared" si="126"/>
        <v>0</v>
      </c>
      <c r="M154" s="198">
        <f t="shared" si="126"/>
        <v>0</v>
      </c>
      <c r="N154" s="198">
        <f t="shared" si="126"/>
        <v>0</v>
      </c>
      <c r="O154" s="197">
        <f t="shared" si="126"/>
        <v>0</v>
      </c>
      <c r="P154" s="197">
        <f t="shared" si="126"/>
        <v>0</v>
      </c>
      <c r="Q154" s="197">
        <f t="shared" si="126"/>
        <v>0</v>
      </c>
      <c r="R154" s="559">
        <f>R153</f>
        <v>0</v>
      </c>
      <c r="S154" s="559">
        <f t="shared" ref="S154:T154" si="127">S153</f>
        <v>0</v>
      </c>
      <c r="T154" s="559">
        <f t="shared" si="127"/>
        <v>0</v>
      </c>
      <c r="U154" s="559"/>
      <c r="V154" s="559">
        <f t="shared" ref="V154:AA154" si="128">V153</f>
        <v>0</v>
      </c>
      <c r="W154" s="510">
        <f t="shared" si="128"/>
        <v>0</v>
      </c>
      <c r="X154" s="510">
        <f t="shared" si="128"/>
        <v>0</v>
      </c>
      <c r="Y154" s="559">
        <f t="shared" si="128"/>
        <v>0</v>
      </c>
      <c r="Z154" s="559">
        <f t="shared" si="128"/>
        <v>0</v>
      </c>
      <c r="AA154" s="559">
        <f t="shared" si="128"/>
        <v>0</v>
      </c>
      <c r="AB154" s="805"/>
      <c r="AC154" s="805"/>
      <c r="AD154" s="805"/>
      <c r="AE154" s="805"/>
      <c r="AF154" s="805"/>
      <c r="AG154" s="806"/>
    </row>
    <row r="155" spans="1:33" s="4" customFormat="1" ht="28.5" customHeight="1">
      <c r="A155" s="979" t="s">
        <v>170</v>
      </c>
      <c r="B155" s="921" t="s">
        <v>151</v>
      </c>
      <c r="C155" s="919" t="s">
        <v>202</v>
      </c>
      <c r="D155" s="899" t="s">
        <v>162</v>
      </c>
      <c r="E155" s="846" t="s">
        <v>289</v>
      </c>
      <c r="F155" s="847"/>
      <c r="G155" s="355"/>
      <c r="H155" s="178"/>
      <c r="I155" s="176"/>
      <c r="J155" s="176"/>
      <c r="K155" s="176"/>
      <c r="L155" s="176"/>
      <c r="M155" s="177"/>
      <c r="N155" s="177"/>
      <c r="O155" s="176"/>
      <c r="P155" s="176"/>
      <c r="Q155" s="176"/>
      <c r="R155" s="550"/>
      <c r="S155" s="523"/>
      <c r="T155" s="523"/>
      <c r="U155" s="523"/>
      <c r="V155" s="523"/>
      <c r="W155" s="501"/>
      <c r="X155" s="501"/>
      <c r="Y155" s="523"/>
      <c r="Z155" s="523"/>
      <c r="AA155" s="523"/>
      <c r="AB155" s="260"/>
      <c r="AC155" s="261"/>
      <c r="AD155" s="180"/>
      <c r="AE155" s="180"/>
      <c r="AF155" s="525"/>
      <c r="AG155" s="180"/>
    </row>
    <row r="156" spans="1:33" s="4" customFormat="1" ht="256.5" customHeight="1">
      <c r="A156" s="979"/>
      <c r="B156" s="921"/>
      <c r="C156" s="919"/>
      <c r="D156" s="906"/>
      <c r="E156" s="164" t="s">
        <v>11</v>
      </c>
      <c r="F156" s="201" t="s">
        <v>290</v>
      </c>
      <c r="G156" s="478" t="s">
        <v>1220</v>
      </c>
      <c r="H156" s="222">
        <f>I156+J156+L156+M156+N156+O156+P156+Q156</f>
        <v>21.248000000000001</v>
      </c>
      <c r="I156" s="652">
        <v>21.248000000000001</v>
      </c>
      <c r="J156" s="652"/>
      <c r="K156" s="652"/>
      <c r="L156" s="652"/>
      <c r="M156" s="206"/>
      <c r="N156" s="206"/>
      <c r="O156" s="652"/>
      <c r="P156" s="652"/>
      <c r="Q156" s="652"/>
      <c r="R156" s="516">
        <f>S156+T156+V156+W156+X156+Y156+Z156+AA156</f>
        <v>19.673999999999999</v>
      </c>
      <c r="S156" s="527">
        <v>19.673999999999999</v>
      </c>
      <c r="T156" s="527"/>
      <c r="U156" s="528" t="s">
        <v>1297</v>
      </c>
      <c r="V156" s="528"/>
      <c r="W156" s="504">
        <f>42-15.5-21.248-5.252</f>
        <v>0</v>
      </c>
      <c r="X156" s="504"/>
      <c r="Y156" s="528"/>
      <c r="Z156" s="528"/>
      <c r="AA156" s="528"/>
      <c r="AB156" s="419" t="s">
        <v>271</v>
      </c>
      <c r="AC156" s="407" t="s">
        <v>283</v>
      </c>
      <c r="AD156" s="420" t="s">
        <v>159</v>
      </c>
      <c r="AE156" s="420">
        <v>2</v>
      </c>
      <c r="AF156" s="655">
        <v>2</v>
      </c>
      <c r="AG156" s="244" t="s">
        <v>1298</v>
      </c>
    </row>
    <row r="157" spans="1:33" s="4" customFormat="1" ht="15" customHeight="1">
      <c r="A157" s="979"/>
      <c r="B157" s="921"/>
      <c r="C157" s="919"/>
      <c r="D157" s="903" t="s">
        <v>16</v>
      </c>
      <c r="E157" s="904"/>
      <c r="F157" s="904"/>
      <c r="G157" s="905"/>
      <c r="H157" s="187">
        <f>H156</f>
        <v>21.248000000000001</v>
      </c>
      <c r="I157" s="187">
        <f t="shared" ref="I157:Q157" si="129">I156</f>
        <v>21.248000000000001</v>
      </c>
      <c r="J157" s="187">
        <f t="shared" si="129"/>
        <v>0</v>
      </c>
      <c r="K157" s="187"/>
      <c r="L157" s="187">
        <f t="shared" si="129"/>
        <v>0</v>
      </c>
      <c r="M157" s="188">
        <f t="shared" si="129"/>
        <v>0</v>
      </c>
      <c r="N157" s="188">
        <f t="shared" si="129"/>
        <v>0</v>
      </c>
      <c r="O157" s="187">
        <f t="shared" si="129"/>
        <v>0</v>
      </c>
      <c r="P157" s="187">
        <f t="shared" si="129"/>
        <v>0</v>
      </c>
      <c r="Q157" s="187">
        <f t="shared" si="129"/>
        <v>0</v>
      </c>
      <c r="R157" s="518">
        <f>R156</f>
        <v>19.673999999999999</v>
      </c>
      <c r="S157" s="518">
        <f t="shared" ref="S157:T157" si="130">S156</f>
        <v>19.673999999999999</v>
      </c>
      <c r="T157" s="518">
        <f t="shared" si="130"/>
        <v>0</v>
      </c>
      <c r="U157" s="518"/>
      <c r="V157" s="518">
        <f t="shared" ref="V157:AA157" si="131">V156</f>
        <v>0</v>
      </c>
      <c r="W157" s="505">
        <f t="shared" si="131"/>
        <v>0</v>
      </c>
      <c r="X157" s="505">
        <f t="shared" si="131"/>
        <v>0</v>
      </c>
      <c r="Y157" s="518">
        <f t="shared" si="131"/>
        <v>0</v>
      </c>
      <c r="Z157" s="518">
        <f t="shared" si="131"/>
        <v>0</v>
      </c>
      <c r="AA157" s="518">
        <f t="shared" si="131"/>
        <v>0</v>
      </c>
      <c r="AB157" s="802"/>
      <c r="AC157" s="802"/>
      <c r="AD157" s="802"/>
      <c r="AE157" s="802"/>
      <c r="AF157" s="802"/>
      <c r="AG157" s="803"/>
    </row>
    <row r="158" spans="1:33" s="4" customFormat="1" ht="15" customHeight="1">
      <c r="A158" s="476" t="s">
        <v>170</v>
      </c>
      <c r="B158" s="475" t="s">
        <v>151</v>
      </c>
      <c r="C158" s="465" t="s">
        <v>202</v>
      </c>
      <c r="D158" s="914" t="s">
        <v>17</v>
      </c>
      <c r="E158" s="914"/>
      <c r="F158" s="914"/>
      <c r="G158" s="914"/>
      <c r="H158" s="166">
        <f>H154+H157</f>
        <v>21.248000000000001</v>
      </c>
      <c r="I158" s="166">
        <f t="shared" ref="I158:Q158" si="132">I154+I157</f>
        <v>21.248000000000001</v>
      </c>
      <c r="J158" s="166">
        <f t="shared" si="132"/>
        <v>0</v>
      </c>
      <c r="K158" s="166"/>
      <c r="L158" s="166">
        <f t="shared" si="132"/>
        <v>0</v>
      </c>
      <c r="M158" s="195">
        <f t="shared" si="132"/>
        <v>0</v>
      </c>
      <c r="N158" s="195">
        <f t="shared" si="132"/>
        <v>0</v>
      </c>
      <c r="O158" s="166">
        <f t="shared" si="132"/>
        <v>0</v>
      </c>
      <c r="P158" s="166">
        <f t="shared" si="132"/>
        <v>0</v>
      </c>
      <c r="Q158" s="166">
        <f t="shared" si="132"/>
        <v>0</v>
      </c>
      <c r="R158" s="519">
        <f>R154+R157</f>
        <v>19.673999999999999</v>
      </c>
      <c r="S158" s="519">
        <f t="shared" ref="S158:T158" si="133">S154+S157</f>
        <v>19.673999999999999</v>
      </c>
      <c r="T158" s="519">
        <f t="shared" si="133"/>
        <v>0</v>
      </c>
      <c r="U158" s="519"/>
      <c r="V158" s="519">
        <f t="shared" ref="V158:AA158" si="134">V154+V157</f>
        <v>0</v>
      </c>
      <c r="W158" s="512">
        <f t="shared" si="134"/>
        <v>0</v>
      </c>
      <c r="X158" s="512">
        <f t="shared" si="134"/>
        <v>0</v>
      </c>
      <c r="Y158" s="519">
        <f t="shared" si="134"/>
        <v>0</v>
      </c>
      <c r="Z158" s="519">
        <f t="shared" si="134"/>
        <v>0</v>
      </c>
      <c r="AA158" s="519">
        <f t="shared" si="134"/>
        <v>0</v>
      </c>
      <c r="AB158" s="790"/>
      <c r="AC158" s="790"/>
      <c r="AD158" s="790"/>
      <c r="AE158" s="790"/>
      <c r="AF158" s="790"/>
      <c r="AG158" s="791"/>
    </row>
    <row r="159" spans="1:33" s="72" customFormat="1" ht="15" customHeight="1">
      <c r="A159" s="476" t="s">
        <v>170</v>
      </c>
      <c r="B159" s="475" t="s">
        <v>151</v>
      </c>
      <c r="C159" s="1064" t="s">
        <v>18</v>
      </c>
      <c r="D159" s="1065"/>
      <c r="E159" s="1065"/>
      <c r="F159" s="1065"/>
      <c r="G159" s="1065"/>
      <c r="H159" s="422">
        <f>H101+H121+H132+H140+H145+H150+H158</f>
        <v>493.7088779</v>
      </c>
      <c r="I159" s="422">
        <f t="shared" ref="I159:Q159" si="135">I101+I121+I132+I140+I145+I150+I158</f>
        <v>32.998000000000005</v>
      </c>
      <c r="J159" s="422">
        <f t="shared" si="135"/>
        <v>0</v>
      </c>
      <c r="K159" s="422"/>
      <c r="L159" s="422">
        <f t="shared" si="135"/>
        <v>0</v>
      </c>
      <c r="M159" s="422">
        <f t="shared" si="135"/>
        <v>29.6008779</v>
      </c>
      <c r="N159" s="422">
        <f t="shared" si="135"/>
        <v>130.29</v>
      </c>
      <c r="O159" s="422">
        <f t="shared" si="135"/>
        <v>0</v>
      </c>
      <c r="P159" s="422">
        <f t="shared" si="135"/>
        <v>0</v>
      </c>
      <c r="Q159" s="422">
        <f t="shared" si="135"/>
        <v>300.82</v>
      </c>
      <c r="R159" s="658">
        <f>R101+R121+R132+R140+R145+R150+R158</f>
        <v>324.36714399999994</v>
      </c>
      <c r="S159" s="658">
        <f t="shared" ref="S159:T159" si="136">S101+S121+S132+S140+S145+S150+S158</f>
        <v>31.254999999999999</v>
      </c>
      <c r="T159" s="658">
        <f t="shared" si="136"/>
        <v>0</v>
      </c>
      <c r="U159" s="658"/>
      <c r="V159" s="658">
        <f t="shared" ref="V159:AA159" si="137">V101+V121+V132+V140+V145+V150+V158</f>
        <v>0</v>
      </c>
      <c r="W159" s="658">
        <f t="shared" si="137"/>
        <v>29.552143999999998</v>
      </c>
      <c r="X159" s="658">
        <f t="shared" si="137"/>
        <v>0</v>
      </c>
      <c r="Y159" s="658">
        <f t="shared" si="137"/>
        <v>0</v>
      </c>
      <c r="Z159" s="658">
        <f t="shared" si="137"/>
        <v>0</v>
      </c>
      <c r="AA159" s="658">
        <f t="shared" si="137"/>
        <v>263.56</v>
      </c>
      <c r="AB159" s="779"/>
      <c r="AC159" s="779"/>
      <c r="AD159" s="779"/>
      <c r="AE159" s="779"/>
      <c r="AF159" s="779"/>
      <c r="AG159" s="957"/>
    </row>
    <row r="160" spans="1:33" s="204" customFormat="1" ht="15" customHeight="1">
      <c r="A160" s="468" t="s">
        <v>170</v>
      </c>
      <c r="B160" s="406" t="s">
        <v>152</v>
      </c>
      <c r="C160" s="780" t="s">
        <v>291</v>
      </c>
      <c r="D160" s="781"/>
      <c r="E160" s="781"/>
      <c r="F160" s="781"/>
      <c r="G160" s="781"/>
      <c r="H160" s="781"/>
      <c r="I160" s="781"/>
      <c r="J160" s="781"/>
      <c r="K160" s="781"/>
      <c r="L160" s="781"/>
      <c r="M160" s="781"/>
      <c r="N160" s="781"/>
      <c r="O160" s="781"/>
      <c r="P160" s="781"/>
      <c r="Q160" s="781"/>
      <c r="R160" s="781"/>
      <c r="S160" s="781"/>
      <c r="T160" s="781"/>
      <c r="U160" s="781"/>
      <c r="V160" s="781"/>
      <c r="W160" s="781"/>
      <c r="X160" s="781"/>
      <c r="Y160" s="781"/>
      <c r="Z160" s="781"/>
      <c r="AA160" s="781"/>
      <c r="AB160" s="781"/>
      <c r="AC160" s="781"/>
      <c r="AD160" s="781"/>
      <c r="AE160" s="781"/>
      <c r="AF160" s="781"/>
      <c r="AG160" s="782"/>
    </row>
    <row r="161" spans="1:33" s="204" customFormat="1" ht="15" customHeight="1">
      <c r="A161" s="468" t="s">
        <v>170</v>
      </c>
      <c r="B161" s="475" t="s">
        <v>152</v>
      </c>
      <c r="C161" s="423" t="s">
        <v>151</v>
      </c>
      <c r="D161" s="783" t="s">
        <v>292</v>
      </c>
      <c r="E161" s="784"/>
      <c r="F161" s="784"/>
      <c r="G161" s="784"/>
      <c r="H161" s="784"/>
      <c r="I161" s="784"/>
      <c r="J161" s="784"/>
      <c r="K161" s="784"/>
      <c r="L161" s="784"/>
      <c r="M161" s="784"/>
      <c r="N161" s="784"/>
      <c r="O161" s="784"/>
      <c r="P161" s="784"/>
      <c r="Q161" s="784"/>
      <c r="R161" s="784"/>
      <c r="S161" s="784"/>
      <c r="T161" s="784"/>
      <c r="U161" s="784"/>
      <c r="V161" s="784"/>
      <c r="W161" s="784"/>
      <c r="X161" s="784"/>
      <c r="Y161" s="784"/>
      <c r="Z161" s="784"/>
      <c r="AA161" s="784"/>
      <c r="AB161" s="784"/>
      <c r="AC161" s="784"/>
      <c r="AD161" s="784"/>
      <c r="AE161" s="784"/>
      <c r="AF161" s="784"/>
      <c r="AG161" s="785"/>
    </row>
    <row r="162" spans="1:33" s="72" customFormat="1" ht="39.75" customHeight="1">
      <c r="A162" s="974" t="s">
        <v>170</v>
      </c>
      <c r="B162" s="921" t="s">
        <v>152</v>
      </c>
      <c r="C162" s="919" t="s">
        <v>151</v>
      </c>
      <c r="D162" s="906" t="s">
        <v>293</v>
      </c>
      <c r="E162" s="977" t="s">
        <v>294</v>
      </c>
      <c r="F162" s="978"/>
      <c r="G162" s="413"/>
      <c r="H162" s="414"/>
      <c r="I162" s="415"/>
      <c r="J162" s="415"/>
      <c r="K162" s="415"/>
      <c r="L162" s="415"/>
      <c r="M162" s="416"/>
      <c r="N162" s="416"/>
      <c r="O162" s="415"/>
      <c r="P162" s="415"/>
      <c r="Q162" s="415"/>
      <c r="R162" s="638"/>
      <c r="S162" s="639"/>
      <c r="T162" s="639"/>
      <c r="U162" s="639"/>
      <c r="V162" s="639"/>
      <c r="W162" s="640"/>
      <c r="X162" s="640"/>
      <c r="Y162" s="639"/>
      <c r="Z162" s="639"/>
      <c r="AA162" s="639"/>
      <c r="AB162" s="409"/>
      <c r="AC162" s="410"/>
      <c r="AD162" s="411"/>
      <c r="AE162" s="411"/>
      <c r="AF162" s="641"/>
      <c r="AG162" s="411"/>
    </row>
    <row r="163" spans="1:33" s="72" customFormat="1" ht="40.5" customHeight="1">
      <c r="A163" s="975"/>
      <c r="B163" s="921"/>
      <c r="C163" s="919"/>
      <c r="D163" s="906"/>
      <c r="E163" s="163" t="s">
        <v>11</v>
      </c>
      <c r="F163" s="181" t="s">
        <v>270</v>
      </c>
      <c r="G163" s="478" t="s">
        <v>142</v>
      </c>
      <c r="H163" s="222">
        <f>I163+J163+L163+M163+N163+O163+P163+Q163</f>
        <v>0</v>
      </c>
      <c r="I163" s="182"/>
      <c r="J163" s="182"/>
      <c r="K163" s="182"/>
      <c r="L163" s="182"/>
      <c r="M163" s="206">
        <v>0</v>
      </c>
      <c r="N163" s="183"/>
      <c r="O163" s="182"/>
      <c r="P163" s="182"/>
      <c r="Q163" s="184"/>
      <c r="R163" s="516">
        <f>S163+T163+V163+W163+X163+Y163+Z163+AA163</f>
        <v>4.0000000000084412E-4</v>
      </c>
      <c r="S163" s="528"/>
      <c r="T163" s="528"/>
      <c r="U163" s="528"/>
      <c r="V163" s="528"/>
      <c r="W163" s="509">
        <f>10-0.8516-0.795-8.353</f>
        <v>4.0000000000084412E-4</v>
      </c>
      <c r="X163" s="504"/>
      <c r="Y163" s="528"/>
      <c r="Z163" s="528"/>
      <c r="AA163" s="642"/>
      <c r="AB163" s="185" t="s">
        <v>271</v>
      </c>
      <c r="AC163" s="223" t="s">
        <v>249</v>
      </c>
      <c r="AD163" s="196" t="s">
        <v>159</v>
      </c>
      <c r="AE163" s="196">
        <v>1</v>
      </c>
      <c r="AF163" s="648">
        <v>0</v>
      </c>
      <c r="AG163" s="199" t="s">
        <v>1290</v>
      </c>
    </row>
    <row r="164" spans="1:33" s="4" customFormat="1" ht="15" customHeight="1">
      <c r="A164" s="976"/>
      <c r="B164" s="921"/>
      <c r="C164" s="919"/>
      <c r="D164" s="848" t="s">
        <v>16</v>
      </c>
      <c r="E164" s="848"/>
      <c r="F164" s="848"/>
      <c r="G164" s="848"/>
      <c r="H164" s="187">
        <f>H163</f>
        <v>0</v>
      </c>
      <c r="I164" s="187">
        <f t="shared" ref="I164:Q166" si="138">I163</f>
        <v>0</v>
      </c>
      <c r="J164" s="187">
        <f t="shared" si="138"/>
        <v>0</v>
      </c>
      <c r="K164" s="187"/>
      <c r="L164" s="187">
        <f t="shared" si="138"/>
        <v>0</v>
      </c>
      <c r="M164" s="188">
        <f t="shared" si="138"/>
        <v>0</v>
      </c>
      <c r="N164" s="188">
        <f t="shared" si="138"/>
        <v>0</v>
      </c>
      <c r="O164" s="187">
        <f t="shared" si="138"/>
        <v>0</v>
      </c>
      <c r="P164" s="187">
        <f t="shared" si="138"/>
        <v>0</v>
      </c>
      <c r="Q164" s="187">
        <f t="shared" si="138"/>
        <v>0</v>
      </c>
      <c r="R164" s="518">
        <f>R163</f>
        <v>4.0000000000084412E-4</v>
      </c>
      <c r="S164" s="518">
        <f t="shared" ref="S164:T166" si="139">S163</f>
        <v>0</v>
      </c>
      <c r="T164" s="518">
        <f t="shared" si="139"/>
        <v>0</v>
      </c>
      <c r="U164" s="518"/>
      <c r="V164" s="518">
        <f t="shared" ref="V164:AA166" si="140">V163</f>
        <v>0</v>
      </c>
      <c r="W164" s="505">
        <f t="shared" si="140"/>
        <v>4.0000000000084412E-4</v>
      </c>
      <c r="X164" s="505">
        <f t="shared" si="140"/>
        <v>0</v>
      </c>
      <c r="Y164" s="518">
        <f t="shared" si="140"/>
        <v>0</v>
      </c>
      <c r="Z164" s="518">
        <f t="shared" si="140"/>
        <v>0</v>
      </c>
      <c r="AA164" s="518">
        <f t="shared" si="140"/>
        <v>0</v>
      </c>
      <c r="AB164" s="802"/>
      <c r="AC164" s="802"/>
      <c r="AD164" s="802"/>
      <c r="AE164" s="802"/>
      <c r="AF164" s="802"/>
      <c r="AG164" s="803"/>
    </row>
    <row r="165" spans="1:33" s="4" customFormat="1" ht="15" customHeight="1">
      <c r="A165" s="476" t="s">
        <v>170</v>
      </c>
      <c r="B165" s="475" t="s">
        <v>152</v>
      </c>
      <c r="C165" s="465" t="s">
        <v>151</v>
      </c>
      <c r="D165" s="1060" t="s">
        <v>17</v>
      </c>
      <c r="E165" s="1060"/>
      <c r="F165" s="1060"/>
      <c r="G165" s="1060"/>
      <c r="H165" s="166">
        <f>H164</f>
        <v>0</v>
      </c>
      <c r="I165" s="166">
        <f t="shared" si="138"/>
        <v>0</v>
      </c>
      <c r="J165" s="166">
        <f t="shared" si="138"/>
        <v>0</v>
      </c>
      <c r="K165" s="166"/>
      <c r="L165" s="166">
        <f t="shared" si="138"/>
        <v>0</v>
      </c>
      <c r="M165" s="195">
        <f t="shared" si="138"/>
        <v>0</v>
      </c>
      <c r="N165" s="195">
        <f t="shared" si="138"/>
        <v>0</v>
      </c>
      <c r="O165" s="166">
        <f t="shared" si="138"/>
        <v>0</v>
      </c>
      <c r="P165" s="166">
        <f t="shared" si="138"/>
        <v>0</v>
      </c>
      <c r="Q165" s="166">
        <f t="shared" si="138"/>
        <v>0</v>
      </c>
      <c r="R165" s="519">
        <f>R164</f>
        <v>4.0000000000084412E-4</v>
      </c>
      <c r="S165" s="519">
        <f t="shared" si="139"/>
        <v>0</v>
      </c>
      <c r="T165" s="519">
        <f t="shared" si="139"/>
        <v>0</v>
      </c>
      <c r="U165" s="519"/>
      <c r="V165" s="519">
        <f t="shared" si="140"/>
        <v>0</v>
      </c>
      <c r="W165" s="512">
        <f t="shared" si="140"/>
        <v>4.0000000000084412E-4</v>
      </c>
      <c r="X165" s="512">
        <f t="shared" si="140"/>
        <v>0</v>
      </c>
      <c r="Y165" s="519">
        <f t="shared" si="140"/>
        <v>0</v>
      </c>
      <c r="Z165" s="519">
        <f t="shared" si="140"/>
        <v>0</v>
      </c>
      <c r="AA165" s="659">
        <f t="shared" si="140"/>
        <v>0</v>
      </c>
      <c r="AB165" s="790"/>
      <c r="AC165" s="790"/>
      <c r="AD165" s="790"/>
      <c r="AE165" s="790"/>
      <c r="AF165" s="790"/>
      <c r="AG165" s="791"/>
    </row>
    <row r="166" spans="1:33" s="72" customFormat="1" ht="15" customHeight="1">
      <c r="A166" s="476" t="s">
        <v>170</v>
      </c>
      <c r="B166" s="475" t="s">
        <v>152</v>
      </c>
      <c r="C166" s="1066" t="s">
        <v>18</v>
      </c>
      <c r="D166" s="1067"/>
      <c r="E166" s="1067"/>
      <c r="F166" s="1067"/>
      <c r="G166" s="1067"/>
      <c r="H166" s="408">
        <f>H165</f>
        <v>0</v>
      </c>
      <c r="I166" s="422">
        <f t="shared" si="138"/>
        <v>0</v>
      </c>
      <c r="J166" s="422">
        <f t="shared" si="138"/>
        <v>0</v>
      </c>
      <c r="K166" s="422"/>
      <c r="L166" s="422">
        <f t="shared" si="138"/>
        <v>0</v>
      </c>
      <c r="M166" s="408">
        <f t="shared" si="138"/>
        <v>0</v>
      </c>
      <c r="N166" s="408">
        <f t="shared" si="138"/>
        <v>0</v>
      </c>
      <c r="O166" s="422">
        <f t="shared" si="138"/>
        <v>0</v>
      </c>
      <c r="P166" s="422">
        <f t="shared" si="138"/>
        <v>0</v>
      </c>
      <c r="Q166" s="422">
        <f t="shared" si="138"/>
        <v>0</v>
      </c>
      <c r="R166" s="660">
        <f>R165</f>
        <v>4.0000000000084412E-4</v>
      </c>
      <c r="S166" s="658">
        <f t="shared" si="139"/>
        <v>0</v>
      </c>
      <c r="T166" s="658">
        <f t="shared" si="139"/>
        <v>0</v>
      </c>
      <c r="U166" s="658"/>
      <c r="V166" s="658">
        <f t="shared" si="140"/>
        <v>0</v>
      </c>
      <c r="W166" s="660">
        <f t="shared" si="140"/>
        <v>4.0000000000084412E-4</v>
      </c>
      <c r="X166" s="660">
        <f t="shared" si="140"/>
        <v>0</v>
      </c>
      <c r="Y166" s="658">
        <f t="shared" si="140"/>
        <v>0</v>
      </c>
      <c r="Z166" s="658">
        <f t="shared" si="140"/>
        <v>0</v>
      </c>
      <c r="AA166" s="658">
        <f t="shared" si="140"/>
        <v>0</v>
      </c>
      <c r="AB166" s="779"/>
      <c r="AC166" s="779"/>
      <c r="AD166" s="779"/>
      <c r="AE166" s="779"/>
      <c r="AF166" s="779"/>
      <c r="AG166" s="957"/>
    </row>
    <row r="167" spans="1:33" s="4" customFormat="1" ht="15" customHeight="1">
      <c r="A167" s="468" t="s">
        <v>170</v>
      </c>
      <c r="B167" s="406" t="s">
        <v>162</v>
      </c>
      <c r="C167" s="780" t="s">
        <v>295</v>
      </c>
      <c r="D167" s="781"/>
      <c r="E167" s="781"/>
      <c r="F167" s="781"/>
      <c r="G167" s="781"/>
      <c r="H167" s="781"/>
      <c r="I167" s="781"/>
      <c r="J167" s="781"/>
      <c r="K167" s="781"/>
      <c r="L167" s="781"/>
      <c r="M167" s="781"/>
      <c r="N167" s="781"/>
      <c r="O167" s="781"/>
      <c r="P167" s="781"/>
      <c r="Q167" s="781"/>
      <c r="R167" s="781"/>
      <c r="S167" s="781"/>
      <c r="T167" s="781"/>
      <c r="U167" s="781"/>
      <c r="V167" s="781"/>
      <c r="W167" s="781"/>
      <c r="X167" s="781"/>
      <c r="Y167" s="781"/>
      <c r="Z167" s="781"/>
      <c r="AA167" s="781"/>
      <c r="AB167" s="781"/>
      <c r="AC167" s="781"/>
      <c r="AD167" s="781"/>
      <c r="AE167" s="781"/>
      <c r="AF167" s="781"/>
      <c r="AG167" s="782"/>
    </row>
    <row r="168" spans="1:33" s="4" customFormat="1" ht="15" customHeight="1">
      <c r="A168" s="468" t="s">
        <v>170</v>
      </c>
      <c r="B168" s="475" t="s">
        <v>162</v>
      </c>
      <c r="C168" s="423" t="s">
        <v>151</v>
      </c>
      <c r="D168" s="783" t="s">
        <v>296</v>
      </c>
      <c r="E168" s="784"/>
      <c r="F168" s="784"/>
      <c r="G168" s="784"/>
      <c r="H168" s="784"/>
      <c r="I168" s="784"/>
      <c r="J168" s="784"/>
      <c r="K168" s="784"/>
      <c r="L168" s="784"/>
      <c r="M168" s="784"/>
      <c r="N168" s="784"/>
      <c r="O168" s="784"/>
      <c r="P168" s="784"/>
      <c r="Q168" s="784"/>
      <c r="R168" s="784"/>
      <c r="S168" s="784"/>
      <c r="T168" s="784"/>
      <c r="U168" s="784"/>
      <c r="V168" s="784"/>
      <c r="W168" s="784"/>
      <c r="X168" s="784"/>
      <c r="Y168" s="784"/>
      <c r="Z168" s="784"/>
      <c r="AA168" s="784"/>
      <c r="AB168" s="784"/>
      <c r="AC168" s="784"/>
      <c r="AD168" s="784"/>
      <c r="AE168" s="784"/>
      <c r="AF168" s="784"/>
      <c r="AG168" s="785"/>
    </row>
    <row r="169" spans="1:33" s="72" customFormat="1" ht="31.5" customHeight="1">
      <c r="A169" s="974" t="s">
        <v>170</v>
      </c>
      <c r="B169" s="893" t="s">
        <v>162</v>
      </c>
      <c r="C169" s="896" t="s">
        <v>151</v>
      </c>
      <c r="D169" s="906" t="s">
        <v>151</v>
      </c>
      <c r="E169" s="977" t="s">
        <v>297</v>
      </c>
      <c r="F169" s="978"/>
      <c r="G169" s="413"/>
      <c r="H169" s="414"/>
      <c r="I169" s="415"/>
      <c r="J169" s="415"/>
      <c r="K169" s="415"/>
      <c r="L169" s="415"/>
      <c r="M169" s="416"/>
      <c r="N169" s="416"/>
      <c r="O169" s="415"/>
      <c r="P169" s="415"/>
      <c r="Q169" s="415"/>
      <c r="R169" s="638"/>
      <c r="S169" s="639"/>
      <c r="T169" s="639"/>
      <c r="U169" s="639"/>
      <c r="V169" s="639"/>
      <c r="W169" s="640"/>
      <c r="X169" s="640"/>
      <c r="Y169" s="639"/>
      <c r="Z169" s="639"/>
      <c r="AA169" s="639"/>
      <c r="AB169" s="409"/>
      <c r="AC169" s="410"/>
      <c r="AD169" s="411"/>
      <c r="AE169" s="411"/>
      <c r="AF169" s="641"/>
      <c r="AG169" s="411"/>
    </row>
    <row r="170" spans="1:33" s="72" customFormat="1" ht="36" customHeight="1">
      <c r="A170" s="975"/>
      <c r="B170" s="894"/>
      <c r="C170" s="897"/>
      <c r="D170" s="906"/>
      <c r="E170" s="163" t="s">
        <v>11</v>
      </c>
      <c r="F170" s="181" t="s">
        <v>298</v>
      </c>
      <c r="G170" s="478" t="s">
        <v>15</v>
      </c>
      <c r="H170" s="222">
        <f>I170+J170+L170+M170+N170+O170+P170+Q170</f>
        <v>1.5</v>
      </c>
      <c r="I170" s="182">
        <v>1.5</v>
      </c>
      <c r="J170" s="182"/>
      <c r="K170" s="182"/>
      <c r="L170" s="182"/>
      <c r="M170" s="183"/>
      <c r="N170" s="183"/>
      <c r="O170" s="182"/>
      <c r="P170" s="182"/>
      <c r="Q170" s="184"/>
      <c r="R170" s="516">
        <f>S170+T170+V170+W170+X170+Y170+Z170+AA170</f>
        <v>1.5</v>
      </c>
      <c r="S170" s="527">
        <v>1.5</v>
      </c>
      <c r="T170" s="528"/>
      <c r="U170" s="528"/>
      <c r="V170" s="528"/>
      <c r="W170" s="504"/>
      <c r="X170" s="504"/>
      <c r="Y170" s="528"/>
      <c r="Z170" s="528"/>
      <c r="AA170" s="642"/>
      <c r="AB170" s="185" t="s">
        <v>299</v>
      </c>
      <c r="AC170" s="263" t="s">
        <v>231</v>
      </c>
      <c r="AD170" s="196" t="s">
        <v>159</v>
      </c>
      <c r="AE170" s="196">
        <v>3</v>
      </c>
      <c r="AF170" s="530">
        <v>3</v>
      </c>
      <c r="AG170" s="370" t="s">
        <v>1299</v>
      </c>
    </row>
    <row r="171" spans="1:33" s="4" customFormat="1" ht="15" customHeight="1">
      <c r="A171" s="976"/>
      <c r="B171" s="895"/>
      <c r="C171" s="898"/>
      <c r="D171" s="903" t="s">
        <v>16</v>
      </c>
      <c r="E171" s="904"/>
      <c r="F171" s="904"/>
      <c r="G171" s="905"/>
      <c r="H171" s="187">
        <f>H170</f>
        <v>1.5</v>
      </c>
      <c r="I171" s="187">
        <f t="shared" ref="I171:Q171" si="141">I170</f>
        <v>1.5</v>
      </c>
      <c r="J171" s="187">
        <f t="shared" si="141"/>
        <v>0</v>
      </c>
      <c r="K171" s="187"/>
      <c r="L171" s="187">
        <f t="shared" si="141"/>
        <v>0</v>
      </c>
      <c r="M171" s="188">
        <f t="shared" si="141"/>
        <v>0</v>
      </c>
      <c r="N171" s="188">
        <f t="shared" si="141"/>
        <v>0</v>
      </c>
      <c r="O171" s="187">
        <f t="shared" si="141"/>
        <v>0</v>
      </c>
      <c r="P171" s="187">
        <f t="shared" si="141"/>
        <v>0</v>
      </c>
      <c r="Q171" s="187">
        <f t="shared" si="141"/>
        <v>0</v>
      </c>
      <c r="R171" s="518">
        <f>R170</f>
        <v>1.5</v>
      </c>
      <c r="S171" s="518">
        <f t="shared" ref="S171:T171" si="142">S170</f>
        <v>1.5</v>
      </c>
      <c r="T171" s="518">
        <f t="shared" si="142"/>
        <v>0</v>
      </c>
      <c r="U171" s="518"/>
      <c r="V171" s="518">
        <f t="shared" ref="V171:AA171" si="143">V170</f>
        <v>0</v>
      </c>
      <c r="W171" s="505">
        <f t="shared" si="143"/>
        <v>0</v>
      </c>
      <c r="X171" s="505">
        <f t="shared" si="143"/>
        <v>0</v>
      </c>
      <c r="Y171" s="518">
        <f t="shared" si="143"/>
        <v>0</v>
      </c>
      <c r="Z171" s="518">
        <f t="shared" si="143"/>
        <v>0</v>
      </c>
      <c r="AA171" s="518">
        <f t="shared" si="143"/>
        <v>0</v>
      </c>
      <c r="AB171" s="802"/>
      <c r="AC171" s="802"/>
      <c r="AD171" s="802"/>
      <c r="AE171" s="802"/>
      <c r="AF171" s="802"/>
      <c r="AG171" s="803"/>
    </row>
    <row r="172" spans="1:33" s="4" customFormat="1" ht="29.25" customHeight="1">
      <c r="A172" s="974" t="s">
        <v>170</v>
      </c>
      <c r="B172" s="893" t="s">
        <v>162</v>
      </c>
      <c r="C172" s="896" t="s">
        <v>151</v>
      </c>
      <c r="D172" s="899" t="s">
        <v>152</v>
      </c>
      <c r="E172" s="846" t="s">
        <v>300</v>
      </c>
      <c r="F172" s="847"/>
      <c r="G172" s="355"/>
      <c r="H172" s="178"/>
      <c r="I172" s="176"/>
      <c r="J172" s="176"/>
      <c r="K172" s="176"/>
      <c r="L172" s="176"/>
      <c r="M172" s="177"/>
      <c r="N172" s="177"/>
      <c r="O172" s="176"/>
      <c r="P172" s="176"/>
      <c r="Q172" s="176"/>
      <c r="R172" s="550"/>
      <c r="S172" s="523"/>
      <c r="T172" s="523"/>
      <c r="U172" s="523"/>
      <c r="V172" s="523"/>
      <c r="W172" s="501"/>
      <c r="X172" s="501"/>
      <c r="Y172" s="523"/>
      <c r="Z172" s="523"/>
      <c r="AA172" s="523"/>
      <c r="AB172" s="260"/>
      <c r="AC172" s="261"/>
      <c r="AD172" s="180"/>
      <c r="AE172" s="180"/>
      <c r="AF172" s="525"/>
      <c r="AG172" s="180"/>
    </row>
    <row r="173" spans="1:33" s="4" customFormat="1" ht="32.25" customHeight="1">
      <c r="A173" s="975"/>
      <c r="B173" s="894"/>
      <c r="C173" s="897"/>
      <c r="D173" s="906"/>
      <c r="E173" s="164" t="s">
        <v>11</v>
      </c>
      <c r="F173" s="181" t="s">
        <v>301</v>
      </c>
      <c r="G173" s="478" t="s">
        <v>15</v>
      </c>
      <c r="H173" s="222">
        <f>I173+J173+L173+M173+N173+O173+P173+Q173</f>
        <v>8</v>
      </c>
      <c r="I173" s="182">
        <v>8</v>
      </c>
      <c r="J173" s="182"/>
      <c r="K173" s="182"/>
      <c r="L173" s="182"/>
      <c r="M173" s="183"/>
      <c r="N173" s="183"/>
      <c r="O173" s="182"/>
      <c r="P173" s="182"/>
      <c r="Q173" s="189"/>
      <c r="R173" s="661">
        <f>S173+T173+V173+W173+X173+Y173+Z173+AA173</f>
        <v>8</v>
      </c>
      <c r="S173" s="527">
        <v>8</v>
      </c>
      <c r="T173" s="527"/>
      <c r="U173" s="528"/>
      <c r="V173" s="528"/>
      <c r="W173" s="504"/>
      <c r="X173" s="504"/>
      <c r="Y173" s="528"/>
      <c r="Z173" s="528"/>
      <c r="AA173" s="643"/>
      <c r="AB173" s="185" t="s">
        <v>299</v>
      </c>
      <c r="AC173" s="223" t="s">
        <v>283</v>
      </c>
      <c r="AD173" s="196" t="s">
        <v>159</v>
      </c>
      <c r="AE173" s="196">
        <v>35</v>
      </c>
      <c r="AF173" s="530">
        <v>35</v>
      </c>
      <c r="AG173" s="196"/>
    </row>
    <row r="174" spans="1:33" s="4" customFormat="1" ht="15" customHeight="1">
      <c r="A174" s="976"/>
      <c r="B174" s="895"/>
      <c r="C174" s="898"/>
      <c r="D174" s="903" t="s">
        <v>16</v>
      </c>
      <c r="E174" s="904"/>
      <c r="F174" s="904"/>
      <c r="G174" s="905"/>
      <c r="H174" s="187">
        <f>H173</f>
        <v>8</v>
      </c>
      <c r="I174" s="187">
        <f t="shared" ref="I174:Q174" si="144">I173</f>
        <v>8</v>
      </c>
      <c r="J174" s="187">
        <f t="shared" si="144"/>
        <v>0</v>
      </c>
      <c r="K174" s="187"/>
      <c r="L174" s="187">
        <f t="shared" si="144"/>
        <v>0</v>
      </c>
      <c r="M174" s="187">
        <f t="shared" si="144"/>
        <v>0</v>
      </c>
      <c r="N174" s="187">
        <f t="shared" si="144"/>
        <v>0</v>
      </c>
      <c r="O174" s="187">
        <f t="shared" si="144"/>
        <v>0</v>
      </c>
      <c r="P174" s="187">
        <f t="shared" si="144"/>
        <v>0</v>
      </c>
      <c r="Q174" s="187">
        <f t="shared" si="144"/>
        <v>0</v>
      </c>
      <c r="R174" s="518">
        <f>R173</f>
        <v>8</v>
      </c>
      <c r="S174" s="518">
        <f t="shared" ref="S174:T174" si="145">S173</f>
        <v>8</v>
      </c>
      <c r="T174" s="518">
        <f t="shared" si="145"/>
        <v>0</v>
      </c>
      <c r="U174" s="518"/>
      <c r="V174" s="518">
        <f t="shared" ref="V174:AA174" si="146">V173</f>
        <v>0</v>
      </c>
      <c r="W174" s="518">
        <f t="shared" si="146"/>
        <v>0</v>
      </c>
      <c r="X174" s="518">
        <f t="shared" si="146"/>
        <v>0</v>
      </c>
      <c r="Y174" s="518">
        <f t="shared" si="146"/>
        <v>0</v>
      </c>
      <c r="Z174" s="518">
        <f t="shared" si="146"/>
        <v>0</v>
      </c>
      <c r="AA174" s="518">
        <f t="shared" si="146"/>
        <v>0</v>
      </c>
      <c r="AB174" s="802"/>
      <c r="AC174" s="802"/>
      <c r="AD174" s="802"/>
      <c r="AE174" s="802"/>
      <c r="AF174" s="802"/>
      <c r="AG174" s="803"/>
    </row>
    <row r="175" spans="1:33" s="72" customFormat="1" ht="31.5" customHeight="1">
      <c r="A175" s="974" t="s">
        <v>170</v>
      </c>
      <c r="B175" s="893" t="s">
        <v>162</v>
      </c>
      <c r="C175" s="896" t="s">
        <v>151</v>
      </c>
      <c r="D175" s="899" t="s">
        <v>162</v>
      </c>
      <c r="E175" s="846" t="s">
        <v>302</v>
      </c>
      <c r="F175" s="847"/>
      <c r="G175" s="355"/>
      <c r="H175" s="178"/>
      <c r="I175" s="176"/>
      <c r="J175" s="176"/>
      <c r="K175" s="176"/>
      <c r="L175" s="176"/>
      <c r="M175" s="177"/>
      <c r="N175" s="177"/>
      <c r="O175" s="176"/>
      <c r="P175" s="176"/>
      <c r="Q175" s="176"/>
      <c r="R175" s="550"/>
      <c r="S175" s="523"/>
      <c r="T175" s="523"/>
      <c r="U175" s="523"/>
      <c r="V175" s="523"/>
      <c r="W175" s="501"/>
      <c r="X175" s="501"/>
      <c r="Y175" s="523"/>
      <c r="Z175" s="523"/>
      <c r="AA175" s="523"/>
      <c r="AB175" s="260"/>
      <c r="AC175" s="261"/>
      <c r="AD175" s="180"/>
      <c r="AE175" s="180"/>
      <c r="AF175" s="525"/>
      <c r="AG175" s="180"/>
    </row>
    <row r="176" spans="1:33" s="72" customFormat="1" ht="24" customHeight="1">
      <c r="A176" s="975"/>
      <c r="B176" s="894"/>
      <c r="C176" s="897"/>
      <c r="D176" s="906"/>
      <c r="E176" s="163" t="s">
        <v>11</v>
      </c>
      <c r="F176" s="181" t="s">
        <v>303</v>
      </c>
      <c r="G176" s="478" t="s">
        <v>15</v>
      </c>
      <c r="H176" s="222">
        <f>I176+J176+L176+M176+N176+O176+P176+Q176</f>
        <v>1.5</v>
      </c>
      <c r="I176" s="182">
        <v>1.5</v>
      </c>
      <c r="J176" s="182"/>
      <c r="K176" s="182"/>
      <c r="L176" s="182"/>
      <c r="M176" s="183"/>
      <c r="N176" s="183"/>
      <c r="O176" s="182"/>
      <c r="P176" s="182"/>
      <c r="Q176" s="184"/>
      <c r="R176" s="661">
        <f>S176+T176+V176+W176+X176+Y176+Z176+AA176</f>
        <v>1.5</v>
      </c>
      <c r="S176" s="527">
        <v>1.5</v>
      </c>
      <c r="T176" s="528"/>
      <c r="U176" s="528"/>
      <c r="V176" s="528"/>
      <c r="W176" s="504"/>
      <c r="X176" s="504"/>
      <c r="Y176" s="528"/>
      <c r="Z176" s="528"/>
      <c r="AA176" s="642"/>
      <c r="AB176" s="185" t="s">
        <v>299</v>
      </c>
      <c r="AC176" s="223" t="s">
        <v>304</v>
      </c>
      <c r="AD176" s="196" t="s">
        <v>159</v>
      </c>
      <c r="AE176" s="196">
        <v>1</v>
      </c>
      <c r="AF176" s="530">
        <v>1</v>
      </c>
      <c r="AG176" s="196"/>
    </row>
    <row r="177" spans="1:33" s="4" customFormat="1" ht="15" customHeight="1">
      <c r="A177" s="976"/>
      <c r="B177" s="895"/>
      <c r="C177" s="898"/>
      <c r="D177" s="903" t="s">
        <v>16</v>
      </c>
      <c r="E177" s="904"/>
      <c r="F177" s="904"/>
      <c r="G177" s="905"/>
      <c r="H177" s="187">
        <f>H176</f>
        <v>1.5</v>
      </c>
      <c r="I177" s="187">
        <f t="shared" ref="I177:Q177" si="147">I176</f>
        <v>1.5</v>
      </c>
      <c r="J177" s="187">
        <f t="shared" si="147"/>
        <v>0</v>
      </c>
      <c r="K177" s="187"/>
      <c r="L177" s="187">
        <f t="shared" si="147"/>
        <v>0</v>
      </c>
      <c r="M177" s="188">
        <f t="shared" si="147"/>
        <v>0</v>
      </c>
      <c r="N177" s="188">
        <f t="shared" si="147"/>
        <v>0</v>
      </c>
      <c r="O177" s="187">
        <f t="shared" si="147"/>
        <v>0</v>
      </c>
      <c r="P177" s="187">
        <f t="shared" si="147"/>
        <v>0</v>
      </c>
      <c r="Q177" s="187">
        <f t="shared" si="147"/>
        <v>0</v>
      </c>
      <c r="R177" s="518">
        <f>R176</f>
        <v>1.5</v>
      </c>
      <c r="S177" s="518">
        <f t="shared" ref="S177:T177" si="148">S176</f>
        <v>1.5</v>
      </c>
      <c r="T177" s="518">
        <f t="shared" si="148"/>
        <v>0</v>
      </c>
      <c r="U177" s="518"/>
      <c r="V177" s="518">
        <f t="shared" ref="V177:AA177" si="149">V176</f>
        <v>0</v>
      </c>
      <c r="W177" s="505">
        <f t="shared" si="149"/>
        <v>0</v>
      </c>
      <c r="X177" s="505">
        <f t="shared" si="149"/>
        <v>0</v>
      </c>
      <c r="Y177" s="518">
        <f t="shared" si="149"/>
        <v>0</v>
      </c>
      <c r="Z177" s="518">
        <f t="shared" si="149"/>
        <v>0</v>
      </c>
      <c r="AA177" s="518">
        <f t="shared" si="149"/>
        <v>0</v>
      </c>
      <c r="AB177" s="802"/>
      <c r="AC177" s="802"/>
      <c r="AD177" s="802"/>
      <c r="AE177" s="802"/>
      <c r="AF177" s="802"/>
      <c r="AG177" s="803"/>
    </row>
    <row r="178" spans="1:33" s="4" customFormat="1" ht="32.25" customHeight="1">
      <c r="A178" s="974" t="s">
        <v>170</v>
      </c>
      <c r="B178" s="893" t="s">
        <v>162</v>
      </c>
      <c r="C178" s="896" t="s">
        <v>151</v>
      </c>
      <c r="D178" s="899" t="s">
        <v>305</v>
      </c>
      <c r="E178" s="846" t="s">
        <v>306</v>
      </c>
      <c r="F178" s="847"/>
      <c r="G178" s="355"/>
      <c r="H178" s="178"/>
      <c r="I178" s="176"/>
      <c r="J178" s="176"/>
      <c r="K178" s="176"/>
      <c r="L178" s="176"/>
      <c r="M178" s="177"/>
      <c r="N178" s="177"/>
      <c r="O178" s="176"/>
      <c r="P178" s="176"/>
      <c r="Q178" s="176"/>
      <c r="R178" s="550"/>
      <c r="S178" s="523"/>
      <c r="T178" s="523"/>
      <c r="U178" s="523"/>
      <c r="V178" s="523"/>
      <c r="W178" s="501"/>
      <c r="X178" s="501"/>
      <c r="Y178" s="523"/>
      <c r="Z178" s="523"/>
      <c r="AA178" s="523"/>
      <c r="AB178" s="260"/>
      <c r="AC178" s="261"/>
      <c r="AD178" s="180"/>
      <c r="AE178" s="180"/>
      <c r="AF178" s="525"/>
      <c r="AG178" s="180"/>
    </row>
    <row r="179" spans="1:33" s="4" customFormat="1" ht="39.75" customHeight="1">
      <c r="A179" s="975"/>
      <c r="B179" s="894"/>
      <c r="C179" s="897"/>
      <c r="D179" s="906"/>
      <c r="E179" s="164" t="s">
        <v>11</v>
      </c>
      <c r="F179" s="181" t="s">
        <v>307</v>
      </c>
      <c r="G179" s="478" t="s">
        <v>144</v>
      </c>
      <c r="H179" s="222">
        <f>I179+J179+L179+M179+N179+O179+P179+Q179</f>
        <v>1.37</v>
      </c>
      <c r="I179" s="182"/>
      <c r="J179" s="182"/>
      <c r="K179" s="182"/>
      <c r="L179" s="182"/>
      <c r="M179" s="183"/>
      <c r="N179" s="183"/>
      <c r="O179" s="182">
        <v>1.37</v>
      </c>
      <c r="P179" s="182"/>
      <c r="Q179" s="189"/>
      <c r="R179" s="661">
        <f>S179+T179+V179+W179+X179+Y179+Z179+AA179</f>
        <v>1.37</v>
      </c>
      <c r="S179" s="528"/>
      <c r="T179" s="528"/>
      <c r="U179" s="528"/>
      <c r="V179" s="528"/>
      <c r="W179" s="504"/>
      <c r="X179" s="504"/>
      <c r="Y179" s="528">
        <v>1.37</v>
      </c>
      <c r="Z179" s="528"/>
      <c r="AA179" s="643"/>
      <c r="AB179" s="185" t="s">
        <v>308</v>
      </c>
      <c r="AC179" s="223" t="s">
        <v>283</v>
      </c>
      <c r="AD179" s="196" t="s">
        <v>159</v>
      </c>
      <c r="AE179" s="196">
        <v>1</v>
      </c>
      <c r="AF179" s="530">
        <v>1</v>
      </c>
      <c r="AG179" s="370" t="s">
        <v>1300</v>
      </c>
    </row>
    <row r="180" spans="1:33" s="4" customFormat="1" ht="15" customHeight="1">
      <c r="A180" s="976"/>
      <c r="B180" s="895"/>
      <c r="C180" s="898"/>
      <c r="D180" s="903" t="s">
        <v>16</v>
      </c>
      <c r="E180" s="904"/>
      <c r="F180" s="904"/>
      <c r="G180" s="905"/>
      <c r="H180" s="187">
        <f>H179</f>
        <v>1.37</v>
      </c>
      <c r="I180" s="187">
        <f t="shared" ref="I180:Q180" si="150">I179</f>
        <v>0</v>
      </c>
      <c r="J180" s="187">
        <f t="shared" si="150"/>
        <v>0</v>
      </c>
      <c r="K180" s="187"/>
      <c r="L180" s="187">
        <f t="shared" si="150"/>
        <v>0</v>
      </c>
      <c r="M180" s="188">
        <f t="shared" si="150"/>
        <v>0</v>
      </c>
      <c r="N180" s="188">
        <f t="shared" si="150"/>
        <v>0</v>
      </c>
      <c r="O180" s="187">
        <f t="shared" si="150"/>
        <v>1.37</v>
      </c>
      <c r="P180" s="187">
        <f t="shared" si="150"/>
        <v>0</v>
      </c>
      <c r="Q180" s="187">
        <f t="shared" si="150"/>
        <v>0</v>
      </c>
      <c r="R180" s="518">
        <f>R179</f>
        <v>1.37</v>
      </c>
      <c r="S180" s="518">
        <f t="shared" ref="S180:T180" si="151">S179</f>
        <v>0</v>
      </c>
      <c r="T180" s="518">
        <f t="shared" si="151"/>
        <v>0</v>
      </c>
      <c r="U180" s="518"/>
      <c r="V180" s="518">
        <f t="shared" ref="V180:AA180" si="152">V179</f>
        <v>0</v>
      </c>
      <c r="W180" s="505">
        <f t="shared" si="152"/>
        <v>0</v>
      </c>
      <c r="X180" s="505">
        <f t="shared" si="152"/>
        <v>0</v>
      </c>
      <c r="Y180" s="518">
        <f t="shared" si="152"/>
        <v>1.37</v>
      </c>
      <c r="Z180" s="518">
        <f t="shared" si="152"/>
        <v>0</v>
      </c>
      <c r="AA180" s="518">
        <f t="shared" si="152"/>
        <v>0</v>
      </c>
      <c r="AB180" s="802"/>
      <c r="AC180" s="802"/>
      <c r="AD180" s="802"/>
      <c r="AE180" s="802"/>
      <c r="AF180" s="802"/>
      <c r="AG180" s="803"/>
    </row>
    <row r="181" spans="1:33" s="72" customFormat="1" ht="31.5" customHeight="1">
      <c r="A181" s="974" t="s">
        <v>170</v>
      </c>
      <c r="B181" s="893" t="s">
        <v>162</v>
      </c>
      <c r="C181" s="896" t="s">
        <v>151</v>
      </c>
      <c r="D181" s="899" t="s">
        <v>309</v>
      </c>
      <c r="E181" s="846" t="s">
        <v>310</v>
      </c>
      <c r="F181" s="847"/>
      <c r="G181" s="355"/>
      <c r="H181" s="178"/>
      <c r="I181" s="176"/>
      <c r="J181" s="176"/>
      <c r="K181" s="176"/>
      <c r="L181" s="176"/>
      <c r="M181" s="177"/>
      <c r="N181" s="177"/>
      <c r="O181" s="176"/>
      <c r="P181" s="176"/>
      <c r="Q181" s="176"/>
      <c r="R181" s="550"/>
      <c r="S181" s="523"/>
      <c r="T181" s="523"/>
      <c r="U181" s="523"/>
      <c r="V181" s="523"/>
      <c r="W181" s="501"/>
      <c r="X181" s="501"/>
      <c r="Y181" s="523"/>
      <c r="Z181" s="523"/>
      <c r="AA181" s="523"/>
      <c r="AB181" s="260"/>
      <c r="AC181" s="261"/>
      <c r="AD181" s="180"/>
      <c r="AE181" s="180"/>
      <c r="AF181" s="525"/>
      <c r="AG181" s="180"/>
    </row>
    <row r="182" spans="1:33" s="72" customFormat="1" ht="23.25" customHeight="1">
      <c r="A182" s="975"/>
      <c r="B182" s="894"/>
      <c r="C182" s="897"/>
      <c r="D182" s="906"/>
      <c r="E182" s="163" t="s">
        <v>11</v>
      </c>
      <c r="F182" s="181" t="s">
        <v>311</v>
      </c>
      <c r="G182" s="196" t="s">
        <v>1051</v>
      </c>
      <c r="H182" s="222">
        <f>I182+J182+L182+M182+N182+O182+P182+Q182</f>
        <v>4.46</v>
      </c>
      <c r="I182" s="182">
        <v>0.47</v>
      </c>
      <c r="J182" s="182"/>
      <c r="K182" s="182"/>
      <c r="L182" s="182"/>
      <c r="M182" s="183"/>
      <c r="N182" s="183">
        <v>3.67</v>
      </c>
      <c r="O182" s="182">
        <v>0.32</v>
      </c>
      <c r="P182" s="182"/>
      <c r="Q182" s="184"/>
      <c r="R182" s="516">
        <f>S182+T182+V182+W182+X182+Y182+Z182+AA182</f>
        <v>0</v>
      </c>
      <c r="S182" s="527">
        <v>0</v>
      </c>
      <c r="T182" s="527"/>
      <c r="U182" s="527"/>
      <c r="V182" s="527"/>
      <c r="W182" s="509"/>
      <c r="X182" s="509">
        <v>0</v>
      </c>
      <c r="Y182" s="527">
        <v>0</v>
      </c>
      <c r="Z182" s="528"/>
      <c r="AA182" s="642"/>
      <c r="AB182" s="185" t="s">
        <v>312</v>
      </c>
      <c r="AC182" s="223" t="s">
        <v>313</v>
      </c>
      <c r="AD182" s="196" t="s">
        <v>159</v>
      </c>
      <c r="AE182" s="196">
        <v>1</v>
      </c>
      <c r="AF182" s="530">
        <v>0</v>
      </c>
      <c r="AG182" s="370" t="s">
        <v>1301</v>
      </c>
    </row>
    <row r="183" spans="1:33" s="4" customFormat="1" ht="15" customHeight="1">
      <c r="A183" s="976"/>
      <c r="B183" s="895"/>
      <c r="C183" s="898"/>
      <c r="D183" s="903" t="s">
        <v>16</v>
      </c>
      <c r="E183" s="904"/>
      <c r="F183" s="904"/>
      <c r="G183" s="905"/>
      <c r="H183" s="187">
        <f>H182</f>
        <v>4.46</v>
      </c>
      <c r="I183" s="187">
        <f t="shared" ref="I183:Q183" si="153">I182</f>
        <v>0.47</v>
      </c>
      <c r="J183" s="187">
        <f t="shared" si="153"/>
        <v>0</v>
      </c>
      <c r="K183" s="187"/>
      <c r="L183" s="187">
        <f t="shared" si="153"/>
        <v>0</v>
      </c>
      <c r="M183" s="188">
        <f t="shared" si="153"/>
        <v>0</v>
      </c>
      <c r="N183" s="188">
        <f t="shared" si="153"/>
        <v>3.67</v>
      </c>
      <c r="O183" s="187">
        <f t="shared" si="153"/>
        <v>0.32</v>
      </c>
      <c r="P183" s="187">
        <f t="shared" si="153"/>
        <v>0</v>
      </c>
      <c r="Q183" s="187">
        <f t="shared" si="153"/>
        <v>0</v>
      </c>
      <c r="R183" s="518">
        <f>R182</f>
        <v>0</v>
      </c>
      <c r="S183" s="518">
        <f t="shared" ref="S183:T183" si="154">S182</f>
        <v>0</v>
      </c>
      <c r="T183" s="518">
        <f t="shared" si="154"/>
        <v>0</v>
      </c>
      <c r="U183" s="518"/>
      <c r="V183" s="518">
        <f t="shared" ref="V183:AA183" si="155">V182</f>
        <v>0</v>
      </c>
      <c r="W183" s="505">
        <f t="shared" si="155"/>
        <v>0</v>
      </c>
      <c r="X183" s="505">
        <f t="shared" si="155"/>
        <v>0</v>
      </c>
      <c r="Y183" s="518">
        <f t="shared" si="155"/>
        <v>0</v>
      </c>
      <c r="Z183" s="518">
        <f t="shared" si="155"/>
        <v>0</v>
      </c>
      <c r="AA183" s="518">
        <f t="shared" si="155"/>
        <v>0</v>
      </c>
      <c r="AB183" s="802"/>
      <c r="AC183" s="802"/>
      <c r="AD183" s="802"/>
      <c r="AE183" s="802"/>
      <c r="AF183" s="802"/>
      <c r="AG183" s="802"/>
    </row>
    <row r="184" spans="1:33" s="4" customFormat="1" ht="29.25" customHeight="1">
      <c r="A184" s="974" t="s">
        <v>170</v>
      </c>
      <c r="B184" s="893" t="s">
        <v>162</v>
      </c>
      <c r="C184" s="896" t="s">
        <v>151</v>
      </c>
      <c r="D184" s="899" t="s">
        <v>314</v>
      </c>
      <c r="E184" s="846" t="s">
        <v>300</v>
      </c>
      <c r="F184" s="847"/>
      <c r="G184" s="355"/>
      <c r="H184" s="178"/>
      <c r="I184" s="176"/>
      <c r="J184" s="176"/>
      <c r="K184" s="176"/>
      <c r="L184" s="176"/>
      <c r="M184" s="177"/>
      <c r="N184" s="177"/>
      <c r="O184" s="176"/>
      <c r="P184" s="176"/>
      <c r="Q184" s="176"/>
      <c r="R184" s="550"/>
      <c r="S184" s="523"/>
      <c r="T184" s="523"/>
      <c r="U184" s="523"/>
      <c r="V184" s="523"/>
      <c r="W184" s="501"/>
      <c r="X184" s="501"/>
      <c r="Y184" s="523"/>
      <c r="Z184" s="523"/>
      <c r="AA184" s="523"/>
      <c r="AB184" s="260"/>
      <c r="AC184" s="261"/>
      <c r="AD184" s="180"/>
      <c r="AE184" s="180"/>
      <c r="AF184" s="525"/>
      <c r="AG184" s="180"/>
    </row>
    <row r="185" spans="1:33" s="4" customFormat="1" ht="29.25" customHeight="1">
      <c r="A185" s="975"/>
      <c r="B185" s="894"/>
      <c r="C185" s="897"/>
      <c r="D185" s="906"/>
      <c r="E185" s="164" t="s">
        <v>11</v>
      </c>
      <c r="F185" s="181" t="s">
        <v>315</v>
      </c>
      <c r="G185" s="478" t="s">
        <v>142</v>
      </c>
      <c r="H185" s="222">
        <f>I185+J185+L185+M185+N185+O185+P185+Q185</f>
        <v>4.8</v>
      </c>
      <c r="I185" s="652">
        <v>4.8</v>
      </c>
      <c r="J185" s="182"/>
      <c r="K185" s="182"/>
      <c r="L185" s="182"/>
      <c r="M185" s="183"/>
      <c r="N185" s="183"/>
      <c r="O185" s="182"/>
      <c r="P185" s="182"/>
      <c r="Q185" s="189"/>
      <c r="R185" s="516">
        <f>S185+T185+V185+W185+X185+Y185+Z185+AA185</f>
        <v>4.7887300000000002</v>
      </c>
      <c r="S185" s="662">
        <v>4.7887300000000002</v>
      </c>
      <c r="T185" s="528"/>
      <c r="U185" s="528"/>
      <c r="V185" s="528"/>
      <c r="W185" s="504"/>
      <c r="X185" s="504"/>
      <c r="Y185" s="528"/>
      <c r="Z185" s="528"/>
      <c r="AA185" s="643"/>
      <c r="AB185" s="185" t="s">
        <v>299</v>
      </c>
      <c r="AC185" s="223" t="s">
        <v>316</v>
      </c>
      <c r="AD185" s="196" t="s">
        <v>159</v>
      </c>
      <c r="AE185" s="196">
        <v>5</v>
      </c>
      <c r="AF185" s="530">
        <v>8</v>
      </c>
      <c r="AG185" s="199" t="s">
        <v>1302</v>
      </c>
    </row>
    <row r="186" spans="1:33" s="4" customFormat="1" ht="28.5" customHeight="1">
      <c r="A186" s="975"/>
      <c r="B186" s="894"/>
      <c r="C186" s="897"/>
      <c r="D186" s="906"/>
      <c r="E186" s="164" t="s">
        <v>12</v>
      </c>
      <c r="F186" s="181" t="s">
        <v>317</v>
      </c>
      <c r="G186" s="478" t="s">
        <v>142</v>
      </c>
      <c r="H186" s="222">
        <f>I186+J186+L186+M186+N186+O186+P186+Q186</f>
        <v>0</v>
      </c>
      <c r="I186" s="182"/>
      <c r="J186" s="182"/>
      <c r="K186" s="182"/>
      <c r="L186" s="182"/>
      <c r="M186" s="183">
        <f>4-4</f>
        <v>0</v>
      </c>
      <c r="N186" s="183"/>
      <c r="O186" s="182"/>
      <c r="P186" s="182"/>
      <c r="Q186" s="182"/>
      <c r="R186" s="516">
        <f>S186+T186+V186+W186+X186+Y186+Z186+AA186</f>
        <v>0</v>
      </c>
      <c r="S186" s="528"/>
      <c r="T186" s="528"/>
      <c r="U186" s="528"/>
      <c r="V186" s="528"/>
      <c r="W186" s="504">
        <f>4-4</f>
        <v>0</v>
      </c>
      <c r="X186" s="504"/>
      <c r="Y186" s="528"/>
      <c r="Z186" s="528"/>
      <c r="AA186" s="528"/>
      <c r="AB186" s="185" t="s">
        <v>299</v>
      </c>
      <c r="AC186" s="223" t="s">
        <v>316</v>
      </c>
      <c r="AD186" s="196" t="s">
        <v>159</v>
      </c>
      <c r="AE186" s="196">
        <v>6</v>
      </c>
      <c r="AF186" s="530">
        <v>7</v>
      </c>
      <c r="AG186" s="199" t="s">
        <v>1302</v>
      </c>
    </row>
    <row r="187" spans="1:33" s="4" customFormat="1" ht="15" customHeight="1">
      <c r="A187" s="976"/>
      <c r="B187" s="895"/>
      <c r="C187" s="898"/>
      <c r="D187" s="903" t="s">
        <v>16</v>
      </c>
      <c r="E187" s="904"/>
      <c r="F187" s="904"/>
      <c r="G187" s="905"/>
      <c r="H187" s="187">
        <f>H185+H186</f>
        <v>4.8</v>
      </c>
      <c r="I187" s="187">
        <f t="shared" ref="I187:Q187" si="156">I185+I186</f>
        <v>4.8</v>
      </c>
      <c r="J187" s="187">
        <f t="shared" si="156"/>
        <v>0</v>
      </c>
      <c r="K187" s="187"/>
      <c r="L187" s="187">
        <f t="shared" si="156"/>
        <v>0</v>
      </c>
      <c r="M187" s="188">
        <f t="shared" si="156"/>
        <v>0</v>
      </c>
      <c r="N187" s="188">
        <f t="shared" si="156"/>
        <v>0</v>
      </c>
      <c r="O187" s="187">
        <f t="shared" si="156"/>
        <v>0</v>
      </c>
      <c r="P187" s="187">
        <f t="shared" si="156"/>
        <v>0</v>
      </c>
      <c r="Q187" s="187">
        <f t="shared" si="156"/>
        <v>0</v>
      </c>
      <c r="R187" s="518">
        <f>R185+R186</f>
        <v>4.7887300000000002</v>
      </c>
      <c r="S187" s="518">
        <f t="shared" ref="S187:T187" si="157">S185+S186</f>
        <v>4.7887300000000002</v>
      </c>
      <c r="T187" s="518">
        <f t="shared" si="157"/>
        <v>0</v>
      </c>
      <c r="U187" s="518"/>
      <c r="V187" s="518">
        <f t="shared" ref="V187:AA187" si="158">V185+V186</f>
        <v>0</v>
      </c>
      <c r="W187" s="505">
        <f t="shared" si="158"/>
        <v>0</v>
      </c>
      <c r="X187" s="505">
        <f t="shared" si="158"/>
        <v>0</v>
      </c>
      <c r="Y187" s="518">
        <f t="shared" si="158"/>
        <v>0</v>
      </c>
      <c r="Z187" s="518">
        <f t="shared" si="158"/>
        <v>0</v>
      </c>
      <c r="AA187" s="518">
        <f t="shared" si="158"/>
        <v>0</v>
      </c>
      <c r="AB187" s="802"/>
      <c r="AC187" s="802"/>
      <c r="AD187" s="802"/>
      <c r="AE187" s="802"/>
      <c r="AF187" s="802"/>
      <c r="AG187" s="803"/>
    </row>
    <row r="188" spans="1:33" s="72" customFormat="1" ht="27" customHeight="1">
      <c r="A188" s="974" t="s">
        <v>170</v>
      </c>
      <c r="B188" s="893" t="s">
        <v>162</v>
      </c>
      <c r="C188" s="896" t="s">
        <v>151</v>
      </c>
      <c r="D188" s="899" t="s">
        <v>318</v>
      </c>
      <c r="E188" s="846" t="s">
        <v>319</v>
      </c>
      <c r="F188" s="847"/>
      <c r="G188" s="355"/>
      <c r="H188" s="178"/>
      <c r="I188" s="176"/>
      <c r="J188" s="176"/>
      <c r="K188" s="176"/>
      <c r="L188" s="176"/>
      <c r="M188" s="177"/>
      <c r="N188" s="177"/>
      <c r="O188" s="176"/>
      <c r="P188" s="176"/>
      <c r="Q188" s="176"/>
      <c r="R188" s="550"/>
      <c r="S188" s="523"/>
      <c r="T188" s="523"/>
      <c r="U188" s="523"/>
      <c r="V188" s="523"/>
      <c r="W188" s="501"/>
      <c r="X188" s="501"/>
      <c r="Y188" s="523"/>
      <c r="Z188" s="523"/>
      <c r="AA188" s="523"/>
      <c r="AB188" s="260"/>
      <c r="AC188" s="261"/>
      <c r="AD188" s="180"/>
      <c r="AE188" s="180"/>
      <c r="AF188" s="525"/>
      <c r="AG188" s="180"/>
    </row>
    <row r="189" spans="1:33" s="72" customFormat="1" ht="56.25" customHeight="1">
      <c r="A189" s="975"/>
      <c r="B189" s="894"/>
      <c r="C189" s="897"/>
      <c r="D189" s="906"/>
      <c r="E189" s="163" t="s">
        <v>11</v>
      </c>
      <c r="F189" s="181" t="s">
        <v>320</v>
      </c>
      <c r="G189" s="478" t="s">
        <v>142</v>
      </c>
      <c r="H189" s="222">
        <f>I189+J189+L189+M189+N189+O189+P189+Q189</f>
        <v>5</v>
      </c>
      <c r="I189" s="652">
        <v>4</v>
      </c>
      <c r="J189" s="652"/>
      <c r="K189" s="652"/>
      <c r="L189" s="652"/>
      <c r="M189" s="206"/>
      <c r="N189" s="206"/>
      <c r="O189" s="652">
        <v>1</v>
      </c>
      <c r="P189" s="652"/>
      <c r="Q189" s="237"/>
      <c r="R189" s="516">
        <f>S189+T189+V189+W189+X189+Y189+Z189+AA189</f>
        <v>5</v>
      </c>
      <c r="S189" s="527">
        <v>4</v>
      </c>
      <c r="T189" s="527"/>
      <c r="U189" s="527"/>
      <c r="V189" s="527"/>
      <c r="W189" s="509"/>
      <c r="X189" s="509"/>
      <c r="Y189" s="527">
        <v>1</v>
      </c>
      <c r="Z189" s="528"/>
      <c r="AA189" s="642"/>
      <c r="AB189" s="185" t="s">
        <v>299</v>
      </c>
      <c r="AC189" s="223" t="s">
        <v>321</v>
      </c>
      <c r="AD189" s="196" t="s">
        <v>159</v>
      </c>
      <c r="AE189" s="196">
        <v>6</v>
      </c>
      <c r="AF189" s="530">
        <v>8</v>
      </c>
      <c r="AG189" s="370" t="s">
        <v>1303</v>
      </c>
    </row>
    <row r="190" spans="1:33" s="4" customFormat="1" ht="15" customHeight="1">
      <c r="A190" s="976"/>
      <c r="B190" s="895"/>
      <c r="C190" s="898"/>
      <c r="D190" s="903" t="s">
        <v>16</v>
      </c>
      <c r="E190" s="904"/>
      <c r="F190" s="904"/>
      <c r="G190" s="905"/>
      <c r="H190" s="187">
        <f>H189</f>
        <v>5</v>
      </c>
      <c r="I190" s="187">
        <f t="shared" ref="I190:Q190" si="159">I189</f>
        <v>4</v>
      </c>
      <c r="J190" s="187">
        <f t="shared" si="159"/>
        <v>0</v>
      </c>
      <c r="K190" s="187"/>
      <c r="L190" s="187">
        <f t="shared" si="159"/>
        <v>0</v>
      </c>
      <c r="M190" s="188">
        <f t="shared" si="159"/>
        <v>0</v>
      </c>
      <c r="N190" s="188">
        <f t="shared" si="159"/>
        <v>0</v>
      </c>
      <c r="O190" s="187">
        <f t="shared" si="159"/>
        <v>1</v>
      </c>
      <c r="P190" s="187">
        <f t="shared" si="159"/>
        <v>0</v>
      </c>
      <c r="Q190" s="187">
        <f t="shared" si="159"/>
        <v>0</v>
      </c>
      <c r="R190" s="518">
        <f>R189</f>
        <v>5</v>
      </c>
      <c r="S190" s="518">
        <f t="shared" ref="S190:T190" si="160">S189</f>
        <v>4</v>
      </c>
      <c r="T190" s="518">
        <f t="shared" si="160"/>
        <v>0</v>
      </c>
      <c r="U190" s="518"/>
      <c r="V190" s="518">
        <f t="shared" ref="V190:AA190" si="161">V189</f>
        <v>0</v>
      </c>
      <c r="W190" s="505">
        <f t="shared" si="161"/>
        <v>0</v>
      </c>
      <c r="X190" s="505">
        <f t="shared" si="161"/>
        <v>0</v>
      </c>
      <c r="Y190" s="518">
        <f t="shared" si="161"/>
        <v>1</v>
      </c>
      <c r="Z190" s="518">
        <f t="shared" si="161"/>
        <v>0</v>
      </c>
      <c r="AA190" s="518">
        <f t="shared" si="161"/>
        <v>0</v>
      </c>
      <c r="AB190" s="802"/>
      <c r="AC190" s="802"/>
      <c r="AD190" s="802"/>
      <c r="AE190" s="802"/>
      <c r="AF190" s="802"/>
      <c r="AG190" s="803"/>
    </row>
    <row r="191" spans="1:33" s="4" customFormat="1" ht="15" customHeight="1">
      <c r="A191" s="476" t="s">
        <v>170</v>
      </c>
      <c r="B191" s="475" t="s">
        <v>162</v>
      </c>
      <c r="C191" s="465" t="s">
        <v>322</v>
      </c>
      <c r="D191" s="910" t="s">
        <v>17</v>
      </c>
      <c r="E191" s="911"/>
      <c r="F191" s="911"/>
      <c r="G191" s="912"/>
      <c r="H191" s="166">
        <f>H171+H174+H177+H180+H183+H187+H190</f>
        <v>26.630000000000003</v>
      </c>
      <c r="I191" s="166">
        <f t="shared" ref="I191:Q191" si="162">I171+I174+I177+I180+I183+I187+I190</f>
        <v>20.27</v>
      </c>
      <c r="J191" s="166">
        <f t="shared" si="162"/>
        <v>0</v>
      </c>
      <c r="K191" s="166"/>
      <c r="L191" s="166">
        <f t="shared" si="162"/>
        <v>0</v>
      </c>
      <c r="M191" s="195">
        <f t="shared" si="162"/>
        <v>0</v>
      </c>
      <c r="N191" s="195">
        <f t="shared" si="162"/>
        <v>3.67</v>
      </c>
      <c r="O191" s="166">
        <f t="shared" si="162"/>
        <v>2.6900000000000004</v>
      </c>
      <c r="P191" s="166">
        <f t="shared" si="162"/>
        <v>0</v>
      </c>
      <c r="Q191" s="166">
        <f t="shared" si="162"/>
        <v>0</v>
      </c>
      <c r="R191" s="519">
        <f>R171+R174+R177+R180+R183+R187+R190</f>
        <v>22.158730000000002</v>
      </c>
      <c r="S191" s="519">
        <f t="shared" ref="S191:T191" si="163">S171+S174+S177+S180+S183+S187+S190</f>
        <v>19.788730000000001</v>
      </c>
      <c r="T191" s="519">
        <f t="shared" si="163"/>
        <v>0</v>
      </c>
      <c r="U191" s="519"/>
      <c r="V191" s="519">
        <f t="shared" ref="V191:AA191" si="164">V171+V174+V177+V180+V183+V187+V190</f>
        <v>0</v>
      </c>
      <c r="W191" s="512">
        <f t="shared" si="164"/>
        <v>0</v>
      </c>
      <c r="X191" s="512">
        <f t="shared" si="164"/>
        <v>0</v>
      </c>
      <c r="Y191" s="519">
        <f t="shared" si="164"/>
        <v>2.37</v>
      </c>
      <c r="Z191" s="519">
        <f t="shared" si="164"/>
        <v>0</v>
      </c>
      <c r="AA191" s="519">
        <f t="shared" si="164"/>
        <v>0</v>
      </c>
      <c r="AB191" s="790"/>
      <c r="AC191" s="790"/>
      <c r="AD191" s="790"/>
      <c r="AE191" s="790"/>
      <c r="AF191" s="790"/>
      <c r="AG191" s="791"/>
    </row>
    <row r="192" spans="1:33" s="4" customFormat="1" ht="15" customHeight="1">
      <c r="A192" s="468" t="s">
        <v>170</v>
      </c>
      <c r="B192" s="475" t="s">
        <v>162</v>
      </c>
      <c r="C192" s="465" t="s">
        <v>152</v>
      </c>
      <c r="D192" s="850" t="s">
        <v>323</v>
      </c>
      <c r="E192" s="851"/>
      <c r="F192" s="851"/>
      <c r="G192" s="851"/>
      <c r="H192" s="851"/>
      <c r="I192" s="851"/>
      <c r="J192" s="851"/>
      <c r="K192" s="851"/>
      <c r="L192" s="851"/>
      <c r="M192" s="851"/>
      <c r="N192" s="851"/>
      <c r="O192" s="851"/>
      <c r="P192" s="851"/>
      <c r="Q192" s="851"/>
      <c r="R192" s="851"/>
      <c r="S192" s="851"/>
      <c r="T192" s="851"/>
      <c r="U192" s="851"/>
      <c r="V192" s="851"/>
      <c r="W192" s="851"/>
      <c r="X192" s="851"/>
      <c r="Y192" s="851"/>
      <c r="Z192" s="851"/>
      <c r="AA192" s="851"/>
      <c r="AB192" s="851"/>
      <c r="AC192" s="851"/>
      <c r="AD192" s="851"/>
      <c r="AE192" s="851"/>
      <c r="AF192" s="851"/>
      <c r="AG192" s="852"/>
    </row>
    <row r="193" spans="1:33" s="72" customFormat="1" ht="27" customHeight="1">
      <c r="A193" s="974" t="s">
        <v>170</v>
      </c>
      <c r="B193" s="921" t="s">
        <v>162</v>
      </c>
      <c r="C193" s="919" t="s">
        <v>152</v>
      </c>
      <c r="D193" s="899" t="s">
        <v>210</v>
      </c>
      <c r="E193" s="901" t="s">
        <v>324</v>
      </c>
      <c r="F193" s="902"/>
      <c r="G193" s="355"/>
      <c r="H193" s="178"/>
      <c r="I193" s="176"/>
      <c r="J193" s="176"/>
      <c r="K193" s="176"/>
      <c r="L193" s="176"/>
      <c r="M193" s="177"/>
      <c r="N193" s="177"/>
      <c r="O193" s="176"/>
      <c r="P193" s="176"/>
      <c r="Q193" s="176"/>
      <c r="R193" s="550"/>
      <c r="S193" s="523"/>
      <c r="T193" s="523"/>
      <c r="U193" s="523"/>
      <c r="V193" s="523"/>
      <c r="W193" s="501"/>
      <c r="X193" s="501"/>
      <c r="Y193" s="523"/>
      <c r="Z193" s="523"/>
      <c r="AA193" s="523"/>
      <c r="AB193" s="260"/>
      <c r="AC193" s="261"/>
      <c r="AD193" s="180"/>
      <c r="AE193" s="180"/>
      <c r="AF193" s="525"/>
      <c r="AG193" s="180"/>
    </row>
    <row r="194" spans="1:33" s="72" customFormat="1" ht="25.5" customHeight="1">
      <c r="A194" s="975"/>
      <c r="B194" s="921"/>
      <c r="C194" s="919"/>
      <c r="D194" s="906"/>
      <c r="E194" s="163" t="s">
        <v>11</v>
      </c>
      <c r="F194" s="181" t="s">
        <v>325</v>
      </c>
      <c r="G194" s="478" t="s">
        <v>15</v>
      </c>
      <c r="H194" s="222">
        <f>I194+J194+L194+M194+N194+O194+P194+Q194</f>
        <v>2</v>
      </c>
      <c r="I194" s="652">
        <v>2</v>
      </c>
      <c r="J194" s="652"/>
      <c r="K194" s="652"/>
      <c r="L194" s="652"/>
      <c r="M194" s="206"/>
      <c r="N194" s="206"/>
      <c r="O194" s="652"/>
      <c r="P194" s="652"/>
      <c r="Q194" s="237"/>
      <c r="R194" s="516">
        <f>S194+T194+V194+W194+X194+Y194+Z194+AA194</f>
        <v>2</v>
      </c>
      <c r="S194" s="527">
        <v>2</v>
      </c>
      <c r="T194" s="528"/>
      <c r="U194" s="528"/>
      <c r="V194" s="528"/>
      <c r="W194" s="504"/>
      <c r="X194" s="504"/>
      <c r="Y194" s="528"/>
      <c r="Z194" s="528"/>
      <c r="AA194" s="642"/>
      <c r="AB194" s="185" t="s">
        <v>271</v>
      </c>
      <c r="AC194" s="223" t="s">
        <v>326</v>
      </c>
      <c r="AD194" s="196" t="s">
        <v>159</v>
      </c>
      <c r="AE194" s="196">
        <v>1</v>
      </c>
      <c r="AF194" s="530">
        <v>1</v>
      </c>
      <c r="AG194" s="196"/>
    </row>
    <row r="195" spans="1:33" s="4" customFormat="1" ht="15" customHeight="1">
      <c r="A195" s="976"/>
      <c r="B195" s="921"/>
      <c r="C195" s="919"/>
      <c r="D195" s="915" t="s">
        <v>16</v>
      </c>
      <c r="E195" s="915"/>
      <c r="F195" s="915"/>
      <c r="G195" s="915"/>
      <c r="H195" s="187">
        <f>H194</f>
        <v>2</v>
      </c>
      <c r="I195" s="187">
        <f t="shared" ref="I195:Q195" si="165">I194</f>
        <v>2</v>
      </c>
      <c r="J195" s="187">
        <f t="shared" si="165"/>
        <v>0</v>
      </c>
      <c r="K195" s="187"/>
      <c r="L195" s="187">
        <f t="shared" si="165"/>
        <v>0</v>
      </c>
      <c r="M195" s="188">
        <f t="shared" si="165"/>
        <v>0</v>
      </c>
      <c r="N195" s="188">
        <f t="shared" si="165"/>
        <v>0</v>
      </c>
      <c r="O195" s="187">
        <f t="shared" si="165"/>
        <v>0</v>
      </c>
      <c r="P195" s="187">
        <f t="shared" si="165"/>
        <v>0</v>
      </c>
      <c r="Q195" s="187">
        <f t="shared" si="165"/>
        <v>0</v>
      </c>
      <c r="R195" s="518">
        <f>R194</f>
        <v>2</v>
      </c>
      <c r="S195" s="518">
        <f t="shared" ref="S195:T195" si="166">S194</f>
        <v>2</v>
      </c>
      <c r="T195" s="518">
        <f t="shared" si="166"/>
        <v>0</v>
      </c>
      <c r="U195" s="518"/>
      <c r="V195" s="518">
        <f t="shared" ref="V195:AA195" si="167">V194</f>
        <v>0</v>
      </c>
      <c r="W195" s="505">
        <f t="shared" si="167"/>
        <v>0</v>
      </c>
      <c r="X195" s="505">
        <f t="shared" si="167"/>
        <v>0</v>
      </c>
      <c r="Y195" s="518">
        <f t="shared" si="167"/>
        <v>0</v>
      </c>
      <c r="Z195" s="518">
        <f t="shared" si="167"/>
        <v>0</v>
      </c>
      <c r="AA195" s="518">
        <f t="shared" si="167"/>
        <v>0</v>
      </c>
      <c r="AB195" s="802"/>
      <c r="AC195" s="802"/>
      <c r="AD195" s="802"/>
      <c r="AE195" s="802"/>
      <c r="AF195" s="802"/>
      <c r="AG195" s="803"/>
    </row>
    <row r="196" spans="1:33" s="72" customFormat="1" ht="27" customHeight="1">
      <c r="A196" s="974" t="s">
        <v>170</v>
      </c>
      <c r="B196" s="921" t="s">
        <v>162</v>
      </c>
      <c r="C196" s="919" t="s">
        <v>152</v>
      </c>
      <c r="D196" s="899" t="s">
        <v>305</v>
      </c>
      <c r="E196" s="901" t="s">
        <v>327</v>
      </c>
      <c r="F196" s="902"/>
      <c r="G196" s="355"/>
      <c r="H196" s="178"/>
      <c r="I196" s="176"/>
      <c r="J196" s="176"/>
      <c r="K196" s="176"/>
      <c r="L196" s="176"/>
      <c r="M196" s="177"/>
      <c r="N196" s="177"/>
      <c r="O196" s="176"/>
      <c r="P196" s="176"/>
      <c r="Q196" s="176"/>
      <c r="R196" s="550"/>
      <c r="S196" s="523"/>
      <c r="T196" s="523"/>
      <c r="U196" s="523"/>
      <c r="V196" s="523"/>
      <c r="W196" s="501"/>
      <c r="X196" s="501"/>
      <c r="Y196" s="523"/>
      <c r="Z196" s="523"/>
      <c r="AA196" s="523"/>
      <c r="AB196" s="260"/>
      <c r="AC196" s="261"/>
      <c r="AD196" s="180"/>
      <c r="AE196" s="180"/>
      <c r="AF196" s="525"/>
      <c r="AG196" s="180"/>
    </row>
    <row r="197" spans="1:33" s="72" customFormat="1" ht="48" customHeight="1">
      <c r="A197" s="975"/>
      <c r="B197" s="921"/>
      <c r="C197" s="919"/>
      <c r="D197" s="906"/>
      <c r="E197" s="163" t="s">
        <v>11</v>
      </c>
      <c r="F197" s="181" t="s">
        <v>270</v>
      </c>
      <c r="G197" s="478" t="s">
        <v>142</v>
      </c>
      <c r="H197" s="222">
        <f>I197+J197+L197+M197+N197+O197+P197+Q197</f>
        <v>0</v>
      </c>
      <c r="I197" s="182"/>
      <c r="J197" s="182"/>
      <c r="K197" s="182"/>
      <c r="L197" s="182"/>
      <c r="M197" s="206">
        <v>0</v>
      </c>
      <c r="N197" s="183"/>
      <c r="O197" s="182"/>
      <c r="P197" s="182"/>
      <c r="Q197" s="184"/>
      <c r="R197" s="516">
        <f>S197+T197+V197+W197+X197+Y197+Z197+AA197</f>
        <v>0</v>
      </c>
      <c r="S197" s="528"/>
      <c r="T197" s="528"/>
      <c r="U197" s="528"/>
      <c r="V197" s="528"/>
      <c r="W197" s="509">
        <v>0</v>
      </c>
      <c r="X197" s="504"/>
      <c r="Y197" s="528"/>
      <c r="Z197" s="528"/>
      <c r="AA197" s="642"/>
      <c r="AB197" s="185" t="s">
        <v>271</v>
      </c>
      <c r="AC197" s="223" t="s">
        <v>272</v>
      </c>
      <c r="AD197" s="196" t="s">
        <v>159</v>
      </c>
      <c r="AE197" s="196">
        <v>1</v>
      </c>
      <c r="AF197" s="648">
        <v>0</v>
      </c>
      <c r="AG197" s="199" t="s">
        <v>1304</v>
      </c>
    </row>
    <row r="198" spans="1:33" s="4" customFormat="1" ht="15" customHeight="1">
      <c r="A198" s="976"/>
      <c r="B198" s="921"/>
      <c r="C198" s="919"/>
      <c r="D198" s="915" t="s">
        <v>16</v>
      </c>
      <c r="E198" s="915"/>
      <c r="F198" s="915"/>
      <c r="G198" s="915"/>
      <c r="H198" s="187">
        <f>H197</f>
        <v>0</v>
      </c>
      <c r="I198" s="187">
        <f t="shared" ref="I198:Q198" si="168">I197</f>
        <v>0</v>
      </c>
      <c r="J198" s="187">
        <f t="shared" si="168"/>
        <v>0</v>
      </c>
      <c r="K198" s="187"/>
      <c r="L198" s="187">
        <f t="shared" si="168"/>
        <v>0</v>
      </c>
      <c r="M198" s="188">
        <f t="shared" si="168"/>
        <v>0</v>
      </c>
      <c r="N198" s="188">
        <f t="shared" si="168"/>
        <v>0</v>
      </c>
      <c r="O198" s="187">
        <f t="shared" si="168"/>
        <v>0</v>
      </c>
      <c r="P198" s="187">
        <f t="shared" si="168"/>
        <v>0</v>
      </c>
      <c r="Q198" s="187">
        <f t="shared" si="168"/>
        <v>0</v>
      </c>
      <c r="R198" s="518">
        <f>R197</f>
        <v>0</v>
      </c>
      <c r="S198" s="518">
        <f t="shared" ref="S198:T198" si="169">S197</f>
        <v>0</v>
      </c>
      <c r="T198" s="518">
        <f t="shared" si="169"/>
        <v>0</v>
      </c>
      <c r="U198" s="518"/>
      <c r="V198" s="518">
        <f t="shared" ref="V198:AA198" si="170">V197</f>
        <v>0</v>
      </c>
      <c r="W198" s="505">
        <f t="shared" si="170"/>
        <v>0</v>
      </c>
      <c r="X198" s="505">
        <f t="shared" si="170"/>
        <v>0</v>
      </c>
      <c r="Y198" s="518">
        <f t="shared" si="170"/>
        <v>0</v>
      </c>
      <c r="Z198" s="518">
        <f t="shared" si="170"/>
        <v>0</v>
      </c>
      <c r="AA198" s="518">
        <f t="shared" si="170"/>
        <v>0</v>
      </c>
      <c r="AB198" s="802"/>
      <c r="AC198" s="802"/>
      <c r="AD198" s="802"/>
      <c r="AE198" s="802"/>
      <c r="AF198" s="802"/>
      <c r="AG198" s="803"/>
    </row>
    <row r="199" spans="1:33" s="72" customFormat="1" ht="54.75" customHeight="1">
      <c r="A199" s="974" t="s">
        <v>170</v>
      </c>
      <c r="B199" s="921" t="s">
        <v>162</v>
      </c>
      <c r="C199" s="919" t="s">
        <v>152</v>
      </c>
      <c r="D199" s="899" t="s">
        <v>328</v>
      </c>
      <c r="E199" s="901" t="s">
        <v>329</v>
      </c>
      <c r="F199" s="902"/>
      <c r="G199" s="355"/>
      <c r="H199" s="178"/>
      <c r="I199" s="176"/>
      <c r="J199" s="176"/>
      <c r="K199" s="176"/>
      <c r="L199" s="176"/>
      <c r="M199" s="177"/>
      <c r="N199" s="177"/>
      <c r="O199" s="176"/>
      <c r="P199" s="176"/>
      <c r="Q199" s="176"/>
      <c r="R199" s="550"/>
      <c r="S199" s="523"/>
      <c r="T199" s="523"/>
      <c r="U199" s="523"/>
      <c r="V199" s="523"/>
      <c r="W199" s="501"/>
      <c r="X199" s="501"/>
      <c r="Y199" s="523"/>
      <c r="Z199" s="523"/>
      <c r="AA199" s="523"/>
      <c r="AB199" s="260"/>
      <c r="AC199" s="261"/>
      <c r="AD199" s="180"/>
      <c r="AE199" s="180"/>
      <c r="AF199" s="525"/>
      <c r="AG199" s="180"/>
    </row>
    <row r="200" spans="1:33" s="72" customFormat="1" ht="25.5" customHeight="1">
      <c r="A200" s="975"/>
      <c r="B200" s="921"/>
      <c r="C200" s="919"/>
      <c r="D200" s="906"/>
      <c r="E200" s="163" t="s">
        <v>11</v>
      </c>
      <c r="F200" s="181" t="s">
        <v>330</v>
      </c>
      <c r="G200" s="478" t="s">
        <v>142</v>
      </c>
      <c r="H200" s="222">
        <f>I200+J200+L200+M200+N200+O200+P200+Q200</f>
        <v>1.9</v>
      </c>
      <c r="I200" s="182"/>
      <c r="J200" s="182"/>
      <c r="K200" s="182"/>
      <c r="L200" s="182"/>
      <c r="M200" s="206">
        <v>1.9</v>
      </c>
      <c r="N200" s="206"/>
      <c r="O200" s="652"/>
      <c r="P200" s="652"/>
      <c r="Q200" s="237"/>
      <c r="R200" s="516">
        <f>S200+T200+V200+W200+X200+Y200+Z200+AA200</f>
        <v>1.9</v>
      </c>
      <c r="S200" s="527"/>
      <c r="T200" s="527"/>
      <c r="U200" s="527"/>
      <c r="V200" s="527"/>
      <c r="W200" s="509">
        <f>3-1.1</f>
        <v>1.9</v>
      </c>
      <c r="X200" s="509"/>
      <c r="Y200" s="527"/>
      <c r="Z200" s="527"/>
      <c r="AA200" s="642"/>
      <c r="AB200" s="185" t="s">
        <v>271</v>
      </c>
      <c r="AC200" s="223" t="s">
        <v>331</v>
      </c>
      <c r="AD200" s="196" t="s">
        <v>159</v>
      </c>
      <c r="AE200" s="196">
        <v>1</v>
      </c>
      <c r="AF200" s="648">
        <v>1</v>
      </c>
      <c r="AG200" s="196"/>
    </row>
    <row r="201" spans="1:33" s="72" customFormat="1" ht="15" customHeight="1">
      <c r="A201" s="975"/>
      <c r="B201" s="921"/>
      <c r="C201" s="919"/>
      <c r="D201" s="906"/>
      <c r="E201" s="163" t="s">
        <v>12</v>
      </c>
      <c r="F201" s="181" t="s">
        <v>332</v>
      </c>
      <c r="G201" s="478" t="s">
        <v>142</v>
      </c>
      <c r="H201" s="222">
        <f>I201+J201+L201+M201+N201+O201+P201+Q201</f>
        <v>4.9000000000000004</v>
      </c>
      <c r="I201" s="182"/>
      <c r="J201" s="182"/>
      <c r="K201" s="182"/>
      <c r="L201" s="182"/>
      <c r="M201" s="206">
        <v>4.9000000000000004</v>
      </c>
      <c r="N201" s="206"/>
      <c r="O201" s="652"/>
      <c r="P201" s="652"/>
      <c r="Q201" s="652"/>
      <c r="R201" s="516">
        <f>S201+T201+V201+W201+X201+Y201+Z201+AA201</f>
        <v>4.9000000000000004</v>
      </c>
      <c r="S201" s="527"/>
      <c r="T201" s="527"/>
      <c r="U201" s="527"/>
      <c r="V201" s="527"/>
      <c r="W201" s="509">
        <f>5-0.1</f>
        <v>4.9000000000000004</v>
      </c>
      <c r="X201" s="509"/>
      <c r="Y201" s="527"/>
      <c r="Z201" s="527"/>
      <c r="AA201" s="528"/>
      <c r="AB201" s="185" t="s">
        <v>271</v>
      </c>
      <c r="AC201" s="223" t="s">
        <v>333</v>
      </c>
      <c r="AD201" s="196" t="s">
        <v>159</v>
      </c>
      <c r="AE201" s="196">
        <v>1</v>
      </c>
      <c r="AF201" s="648">
        <v>1</v>
      </c>
      <c r="AG201" s="196"/>
    </row>
    <row r="202" spans="1:33" s="4" customFormat="1" ht="15" customHeight="1">
      <c r="A202" s="976"/>
      <c r="B202" s="921"/>
      <c r="C202" s="919"/>
      <c r="D202" s="915" t="s">
        <v>16</v>
      </c>
      <c r="E202" s="915"/>
      <c r="F202" s="915"/>
      <c r="G202" s="915"/>
      <c r="H202" s="187">
        <f>H200+H201</f>
        <v>6.8000000000000007</v>
      </c>
      <c r="I202" s="187">
        <f t="shared" ref="I202:Q202" si="171">I200+I201</f>
        <v>0</v>
      </c>
      <c r="J202" s="187">
        <f t="shared" si="171"/>
        <v>0</v>
      </c>
      <c r="K202" s="187"/>
      <c r="L202" s="187">
        <f t="shared" si="171"/>
        <v>0</v>
      </c>
      <c r="M202" s="188">
        <f t="shared" si="171"/>
        <v>6.8000000000000007</v>
      </c>
      <c r="N202" s="188">
        <f t="shared" si="171"/>
        <v>0</v>
      </c>
      <c r="O202" s="187">
        <f t="shared" si="171"/>
        <v>0</v>
      </c>
      <c r="P202" s="187">
        <f t="shared" si="171"/>
        <v>0</v>
      </c>
      <c r="Q202" s="187">
        <f t="shared" si="171"/>
        <v>0</v>
      </c>
      <c r="R202" s="518">
        <f>R200+R201</f>
        <v>6.8000000000000007</v>
      </c>
      <c r="S202" s="518">
        <f t="shared" ref="S202:T202" si="172">S200+S201</f>
        <v>0</v>
      </c>
      <c r="T202" s="518">
        <f t="shared" si="172"/>
        <v>0</v>
      </c>
      <c r="U202" s="518"/>
      <c r="V202" s="518">
        <f t="shared" ref="V202:AA202" si="173">V200+V201</f>
        <v>0</v>
      </c>
      <c r="W202" s="505">
        <f t="shared" si="173"/>
        <v>6.8000000000000007</v>
      </c>
      <c r="X202" s="505">
        <f t="shared" si="173"/>
        <v>0</v>
      </c>
      <c r="Y202" s="518">
        <f t="shared" si="173"/>
        <v>0</v>
      </c>
      <c r="Z202" s="518">
        <f t="shared" si="173"/>
        <v>0</v>
      </c>
      <c r="AA202" s="518">
        <f t="shared" si="173"/>
        <v>0</v>
      </c>
      <c r="AB202" s="802"/>
      <c r="AC202" s="802"/>
      <c r="AD202" s="802"/>
      <c r="AE202" s="802"/>
      <c r="AF202" s="802"/>
      <c r="AG202" s="803"/>
    </row>
    <row r="203" spans="1:33" s="72" customFormat="1" ht="31.5" customHeight="1">
      <c r="A203" s="974" t="s">
        <v>170</v>
      </c>
      <c r="B203" s="921" t="s">
        <v>162</v>
      </c>
      <c r="C203" s="919" t="s">
        <v>152</v>
      </c>
      <c r="D203" s="899" t="s">
        <v>1174</v>
      </c>
      <c r="E203" s="846" t="s">
        <v>1179</v>
      </c>
      <c r="F203" s="847"/>
      <c r="G203" s="355"/>
      <c r="H203" s="178"/>
      <c r="I203" s="176"/>
      <c r="J203" s="176"/>
      <c r="K203" s="176"/>
      <c r="L203" s="176"/>
      <c r="M203" s="177"/>
      <c r="N203" s="177"/>
      <c r="O203" s="176"/>
      <c r="P203" s="176"/>
      <c r="Q203" s="176"/>
      <c r="R203" s="550"/>
      <c r="S203" s="523"/>
      <c r="T203" s="523"/>
      <c r="U203" s="523"/>
      <c r="V203" s="523"/>
      <c r="W203" s="501"/>
      <c r="X203" s="501"/>
      <c r="Y203" s="523"/>
      <c r="Z203" s="523"/>
      <c r="AA203" s="523"/>
      <c r="AB203" s="260"/>
      <c r="AC203" s="261"/>
      <c r="AD203" s="180"/>
      <c r="AE203" s="180"/>
      <c r="AF203" s="525"/>
      <c r="AG203" s="180"/>
    </row>
    <row r="204" spans="1:33" s="72" customFormat="1" ht="25.5" customHeight="1">
      <c r="A204" s="975"/>
      <c r="B204" s="921"/>
      <c r="C204" s="919"/>
      <c r="D204" s="906"/>
      <c r="E204" s="163" t="s">
        <v>11</v>
      </c>
      <c r="F204" s="181" t="s">
        <v>330</v>
      </c>
      <c r="G204" s="478" t="s">
        <v>142</v>
      </c>
      <c r="H204" s="222">
        <f>I204+J204+L204+M204+N204+O204+P204+Q204</f>
        <v>1.95</v>
      </c>
      <c r="I204" s="182"/>
      <c r="J204" s="182"/>
      <c r="K204" s="182"/>
      <c r="L204" s="182"/>
      <c r="M204" s="206">
        <v>1.95</v>
      </c>
      <c r="N204" s="206"/>
      <c r="O204" s="652"/>
      <c r="P204" s="652"/>
      <c r="Q204" s="237"/>
      <c r="R204" s="516">
        <f>S204+T204+V204+W204+X204+Y204+Z204+AA204</f>
        <v>1.95</v>
      </c>
      <c r="S204" s="527"/>
      <c r="T204" s="527"/>
      <c r="U204" s="527"/>
      <c r="V204" s="527"/>
      <c r="W204" s="509">
        <v>1.95</v>
      </c>
      <c r="X204" s="504"/>
      <c r="Y204" s="528"/>
      <c r="Z204" s="528"/>
      <c r="AA204" s="642"/>
      <c r="AB204" s="185" t="s">
        <v>271</v>
      </c>
      <c r="AC204" s="223" t="s">
        <v>331</v>
      </c>
      <c r="AD204" s="196" t="s">
        <v>159</v>
      </c>
      <c r="AE204" s="196">
        <v>1</v>
      </c>
      <c r="AF204" s="648">
        <v>1</v>
      </c>
      <c r="AG204" s="196"/>
    </row>
    <row r="205" spans="1:33" s="4" customFormat="1" ht="15" customHeight="1">
      <c r="A205" s="976"/>
      <c r="B205" s="921"/>
      <c r="C205" s="919"/>
      <c r="D205" s="848" t="s">
        <v>16</v>
      </c>
      <c r="E205" s="848"/>
      <c r="F205" s="848"/>
      <c r="G205" s="848"/>
      <c r="H205" s="187">
        <f>H204</f>
        <v>1.95</v>
      </c>
      <c r="I205" s="187">
        <f t="shared" ref="I205:Q205" si="174">I204</f>
        <v>0</v>
      </c>
      <c r="J205" s="187">
        <f t="shared" si="174"/>
        <v>0</v>
      </c>
      <c r="K205" s="187"/>
      <c r="L205" s="187">
        <f t="shared" si="174"/>
        <v>0</v>
      </c>
      <c r="M205" s="187">
        <f t="shared" si="174"/>
        <v>1.95</v>
      </c>
      <c r="N205" s="187">
        <f t="shared" si="174"/>
        <v>0</v>
      </c>
      <c r="O205" s="187">
        <f t="shared" si="174"/>
        <v>0</v>
      </c>
      <c r="P205" s="187">
        <f t="shared" si="174"/>
        <v>0</v>
      </c>
      <c r="Q205" s="187">
        <f t="shared" si="174"/>
        <v>0</v>
      </c>
      <c r="R205" s="518">
        <f>R204</f>
        <v>1.95</v>
      </c>
      <c r="S205" s="518">
        <f t="shared" ref="S205:T205" si="175">S204</f>
        <v>0</v>
      </c>
      <c r="T205" s="518">
        <f t="shared" si="175"/>
        <v>0</v>
      </c>
      <c r="U205" s="518"/>
      <c r="V205" s="518">
        <f t="shared" ref="V205:AA205" si="176">V204</f>
        <v>0</v>
      </c>
      <c r="W205" s="518">
        <f t="shared" si="176"/>
        <v>1.95</v>
      </c>
      <c r="X205" s="518">
        <f t="shared" si="176"/>
        <v>0</v>
      </c>
      <c r="Y205" s="518">
        <f t="shared" si="176"/>
        <v>0</v>
      </c>
      <c r="Z205" s="518">
        <f t="shared" si="176"/>
        <v>0</v>
      </c>
      <c r="AA205" s="518">
        <f t="shared" si="176"/>
        <v>0</v>
      </c>
      <c r="AB205" s="802"/>
      <c r="AC205" s="802"/>
      <c r="AD205" s="802"/>
      <c r="AE205" s="802"/>
      <c r="AF205" s="802"/>
      <c r="AG205" s="803"/>
    </row>
    <row r="206" spans="1:33" s="4" customFormat="1" ht="15" customHeight="1">
      <c r="A206" s="476" t="s">
        <v>170</v>
      </c>
      <c r="B206" s="475" t="s">
        <v>162</v>
      </c>
      <c r="C206" s="465" t="s">
        <v>152</v>
      </c>
      <c r="D206" s="1060" t="s">
        <v>17</v>
      </c>
      <c r="E206" s="1060"/>
      <c r="F206" s="1060"/>
      <c r="G206" s="1060"/>
      <c r="H206" s="166">
        <f>H195+H198+H202+H205</f>
        <v>10.75</v>
      </c>
      <c r="I206" s="166">
        <f>I195+I198+I202+I205</f>
        <v>2</v>
      </c>
      <c r="J206" s="166">
        <f t="shared" ref="J206:Q206" si="177">J195+J198+J202+J205</f>
        <v>0</v>
      </c>
      <c r="K206" s="166"/>
      <c r="L206" s="166">
        <f t="shared" si="177"/>
        <v>0</v>
      </c>
      <c r="M206" s="166">
        <f>M195+M198+M202+M205</f>
        <v>8.75</v>
      </c>
      <c r="N206" s="166">
        <f t="shared" si="177"/>
        <v>0</v>
      </c>
      <c r="O206" s="166">
        <f t="shared" si="177"/>
        <v>0</v>
      </c>
      <c r="P206" s="166">
        <f t="shared" si="177"/>
        <v>0</v>
      </c>
      <c r="Q206" s="166">
        <f t="shared" si="177"/>
        <v>0</v>
      </c>
      <c r="R206" s="519">
        <f>R195+R198+R202+R205</f>
        <v>10.75</v>
      </c>
      <c r="S206" s="519">
        <f>S195+S198+S202+S205</f>
        <v>2</v>
      </c>
      <c r="T206" s="519">
        <f t="shared" ref="T206" si="178">T195+T198+T202+T205</f>
        <v>0</v>
      </c>
      <c r="U206" s="519"/>
      <c r="V206" s="519">
        <f t="shared" ref="V206" si="179">V195+V198+V202+V205</f>
        <v>0</v>
      </c>
      <c r="W206" s="519">
        <f>W195+W198+W202+W205</f>
        <v>8.75</v>
      </c>
      <c r="X206" s="519">
        <f t="shared" ref="X206:AA206" si="180">X195+X198+X202+X205</f>
        <v>0</v>
      </c>
      <c r="Y206" s="519">
        <f t="shared" si="180"/>
        <v>0</v>
      </c>
      <c r="Z206" s="519">
        <f t="shared" si="180"/>
        <v>0</v>
      </c>
      <c r="AA206" s="519">
        <f t="shared" si="180"/>
        <v>0</v>
      </c>
      <c r="AB206" s="790"/>
      <c r="AC206" s="790"/>
      <c r="AD206" s="790"/>
      <c r="AE206" s="790"/>
      <c r="AF206" s="790"/>
      <c r="AG206" s="791"/>
    </row>
    <row r="207" spans="1:33" s="72" customFormat="1" ht="15" customHeight="1">
      <c r="A207" s="476" t="s">
        <v>170</v>
      </c>
      <c r="B207" s="475" t="s">
        <v>162</v>
      </c>
      <c r="C207" s="873" t="s">
        <v>18</v>
      </c>
      <c r="D207" s="874"/>
      <c r="E207" s="874"/>
      <c r="F207" s="874"/>
      <c r="G207" s="936"/>
      <c r="H207" s="202">
        <f>H191+H206</f>
        <v>37.380000000000003</v>
      </c>
      <c r="I207" s="202">
        <f>I191+I206</f>
        <v>22.27</v>
      </c>
      <c r="J207" s="202">
        <f>J191+J206</f>
        <v>0</v>
      </c>
      <c r="K207" s="202"/>
      <c r="L207" s="202">
        <f t="shared" ref="L207:Q207" si="181">L191+L206</f>
        <v>0</v>
      </c>
      <c r="M207" s="203">
        <f>M191+M206</f>
        <v>8.75</v>
      </c>
      <c r="N207" s="203">
        <f t="shared" si="181"/>
        <v>3.67</v>
      </c>
      <c r="O207" s="202">
        <f t="shared" si="181"/>
        <v>2.6900000000000004</v>
      </c>
      <c r="P207" s="202">
        <f t="shared" si="181"/>
        <v>0</v>
      </c>
      <c r="Q207" s="202">
        <f t="shared" si="181"/>
        <v>0</v>
      </c>
      <c r="R207" s="520">
        <f>R191+R206</f>
        <v>32.908730000000006</v>
      </c>
      <c r="S207" s="520">
        <f>S191+S206</f>
        <v>21.788730000000001</v>
      </c>
      <c r="T207" s="520">
        <f>T191+T206</f>
        <v>0</v>
      </c>
      <c r="U207" s="520"/>
      <c r="V207" s="520">
        <f t="shared" ref="V207" si="182">V191+V206</f>
        <v>0</v>
      </c>
      <c r="W207" s="513">
        <f>W191+W206</f>
        <v>8.75</v>
      </c>
      <c r="X207" s="513">
        <f t="shared" ref="X207:AA207" si="183">X191+X206</f>
        <v>0</v>
      </c>
      <c r="Y207" s="520">
        <f t="shared" si="183"/>
        <v>2.37</v>
      </c>
      <c r="Z207" s="520">
        <f t="shared" si="183"/>
        <v>0</v>
      </c>
      <c r="AA207" s="520">
        <f t="shared" si="183"/>
        <v>0</v>
      </c>
      <c r="AB207" s="779"/>
      <c r="AC207" s="779"/>
      <c r="AD207" s="779"/>
      <c r="AE207" s="779"/>
      <c r="AF207" s="779"/>
      <c r="AG207" s="957"/>
    </row>
    <row r="208" spans="1:33" s="4" customFormat="1" ht="15" customHeight="1">
      <c r="A208" s="468" t="s">
        <v>170</v>
      </c>
      <c r="B208" s="156" t="s">
        <v>170</v>
      </c>
      <c r="C208" s="780" t="s">
        <v>334</v>
      </c>
      <c r="D208" s="781"/>
      <c r="E208" s="781"/>
      <c r="F208" s="781"/>
      <c r="G208" s="781"/>
      <c r="H208" s="781"/>
      <c r="I208" s="781"/>
      <c r="J208" s="781"/>
      <c r="K208" s="781"/>
      <c r="L208" s="781"/>
      <c r="M208" s="781"/>
      <c r="N208" s="781"/>
      <c r="O208" s="781"/>
      <c r="P208" s="781"/>
      <c r="Q208" s="781"/>
      <c r="R208" s="781"/>
      <c r="S208" s="781"/>
      <c r="T208" s="781"/>
      <c r="U208" s="781"/>
      <c r="V208" s="781"/>
      <c r="W208" s="781"/>
      <c r="X208" s="781"/>
      <c r="Y208" s="781"/>
      <c r="Z208" s="781"/>
      <c r="AA208" s="781"/>
      <c r="AB208" s="781"/>
      <c r="AC208" s="781"/>
      <c r="AD208" s="781"/>
      <c r="AE208" s="781"/>
      <c r="AF208" s="781"/>
      <c r="AG208" s="782"/>
    </row>
    <row r="209" spans="1:33" s="4" customFormat="1" ht="15" customHeight="1">
      <c r="A209" s="468" t="s">
        <v>170</v>
      </c>
      <c r="B209" s="475" t="s">
        <v>170</v>
      </c>
      <c r="C209" s="471" t="s">
        <v>151</v>
      </c>
      <c r="D209" s="850" t="s">
        <v>335</v>
      </c>
      <c r="E209" s="851"/>
      <c r="F209" s="851"/>
      <c r="G209" s="851"/>
      <c r="H209" s="851"/>
      <c r="I209" s="851"/>
      <c r="J209" s="851"/>
      <c r="K209" s="851"/>
      <c r="L209" s="851"/>
      <c r="M209" s="851"/>
      <c r="N209" s="851"/>
      <c r="O209" s="851"/>
      <c r="P209" s="851"/>
      <c r="Q209" s="851"/>
      <c r="R209" s="851"/>
      <c r="S209" s="851"/>
      <c r="T209" s="851"/>
      <c r="U209" s="851"/>
      <c r="V209" s="851"/>
      <c r="W209" s="851"/>
      <c r="X209" s="851"/>
      <c r="Y209" s="851"/>
      <c r="Z209" s="851"/>
      <c r="AA209" s="851"/>
      <c r="AB209" s="851"/>
      <c r="AC209" s="851"/>
      <c r="AD209" s="851"/>
      <c r="AE209" s="851"/>
      <c r="AF209" s="851"/>
      <c r="AG209" s="852"/>
    </row>
    <row r="210" spans="1:33" s="72" customFormat="1" ht="28.5" customHeight="1">
      <c r="A210" s="974" t="s">
        <v>170</v>
      </c>
      <c r="B210" s="893" t="s">
        <v>170</v>
      </c>
      <c r="C210" s="896" t="s">
        <v>151</v>
      </c>
      <c r="D210" s="899" t="s">
        <v>170</v>
      </c>
      <c r="E210" s="901" t="s">
        <v>336</v>
      </c>
      <c r="F210" s="902"/>
      <c r="G210" s="355"/>
      <c r="H210" s="178"/>
      <c r="I210" s="176"/>
      <c r="J210" s="176"/>
      <c r="K210" s="176"/>
      <c r="L210" s="176"/>
      <c r="M210" s="177"/>
      <c r="N210" s="177"/>
      <c r="O210" s="176"/>
      <c r="P210" s="176"/>
      <c r="Q210" s="176"/>
      <c r="R210" s="550"/>
      <c r="S210" s="523"/>
      <c r="T210" s="523"/>
      <c r="U210" s="523"/>
      <c r="V210" s="523"/>
      <c r="W210" s="501"/>
      <c r="X210" s="501"/>
      <c r="Y210" s="523"/>
      <c r="Z210" s="523"/>
      <c r="AA210" s="523"/>
      <c r="AB210" s="260"/>
      <c r="AC210" s="261"/>
      <c r="AD210" s="180"/>
      <c r="AE210" s="180"/>
      <c r="AF210" s="525"/>
      <c r="AG210" s="180"/>
    </row>
    <row r="211" spans="1:33" s="72" customFormat="1" ht="17.25" customHeight="1">
      <c r="A211" s="975"/>
      <c r="B211" s="894"/>
      <c r="C211" s="897"/>
      <c r="D211" s="906"/>
      <c r="E211" s="163" t="s">
        <v>11</v>
      </c>
      <c r="F211" s="181" t="s">
        <v>270</v>
      </c>
      <c r="G211" s="478" t="s">
        <v>142</v>
      </c>
      <c r="H211" s="222">
        <f>I211+J211+L211+M211+N211+O211+P211+Q211</f>
        <v>1.9700000000000002</v>
      </c>
      <c r="I211" s="395"/>
      <c r="J211" s="395"/>
      <c r="K211" s="395"/>
      <c r="L211" s="395"/>
      <c r="M211" s="206">
        <f>5-3.03</f>
        <v>1.9700000000000002</v>
      </c>
      <c r="N211" s="206"/>
      <c r="O211" s="652"/>
      <c r="P211" s="652"/>
      <c r="Q211" s="237"/>
      <c r="R211" s="516">
        <f>S211+T211+V211+W211+X211+Y211+Z211+AA211</f>
        <v>1.9700000000000002</v>
      </c>
      <c r="S211" s="527"/>
      <c r="T211" s="527"/>
      <c r="U211" s="527"/>
      <c r="V211" s="527"/>
      <c r="W211" s="509">
        <f>5-3.03</f>
        <v>1.9700000000000002</v>
      </c>
      <c r="X211" s="509"/>
      <c r="Y211" s="527"/>
      <c r="Z211" s="527"/>
      <c r="AA211" s="642"/>
      <c r="AB211" s="185" t="s">
        <v>271</v>
      </c>
      <c r="AC211" s="223" t="s">
        <v>272</v>
      </c>
      <c r="AD211" s="196" t="s">
        <v>159</v>
      </c>
      <c r="AE211" s="196">
        <v>1</v>
      </c>
      <c r="AF211" s="648">
        <v>1</v>
      </c>
      <c r="AG211" s="200"/>
    </row>
    <row r="212" spans="1:33" s="72" customFormat="1" ht="67.5" customHeight="1">
      <c r="A212" s="975"/>
      <c r="B212" s="894"/>
      <c r="C212" s="897"/>
      <c r="D212" s="906"/>
      <c r="E212" s="163" t="s">
        <v>12</v>
      </c>
      <c r="F212" s="181" t="s">
        <v>337</v>
      </c>
      <c r="G212" s="478" t="s">
        <v>142</v>
      </c>
      <c r="H212" s="222">
        <f>I212+J212+L212+M212+N212+O212+P212+Q212</f>
        <v>0</v>
      </c>
      <c r="I212" s="395"/>
      <c r="J212" s="395"/>
      <c r="K212" s="395"/>
      <c r="L212" s="395"/>
      <c r="M212" s="206">
        <f>12-12</f>
        <v>0</v>
      </c>
      <c r="N212" s="206"/>
      <c r="O212" s="652"/>
      <c r="P212" s="652"/>
      <c r="Q212" s="652"/>
      <c r="R212" s="516">
        <f>S212+T212+V212+W212+X212+Y212+Z212+AA212</f>
        <v>0</v>
      </c>
      <c r="S212" s="527"/>
      <c r="T212" s="527"/>
      <c r="U212" s="527"/>
      <c r="V212" s="527"/>
      <c r="W212" s="509">
        <f>12-12</f>
        <v>0</v>
      </c>
      <c r="X212" s="509"/>
      <c r="Y212" s="527"/>
      <c r="Z212" s="527"/>
      <c r="AA212" s="528"/>
      <c r="AB212" s="185" t="s">
        <v>271</v>
      </c>
      <c r="AC212" s="223" t="s">
        <v>333</v>
      </c>
      <c r="AD212" s="196" t="s">
        <v>159</v>
      </c>
      <c r="AE212" s="196">
        <v>1</v>
      </c>
      <c r="AF212" s="648">
        <v>0</v>
      </c>
      <c r="AG212" s="199" t="s">
        <v>1305</v>
      </c>
    </row>
    <row r="213" spans="1:33" s="4" customFormat="1" ht="15" customHeight="1">
      <c r="A213" s="976"/>
      <c r="B213" s="895"/>
      <c r="C213" s="898"/>
      <c r="D213" s="903" t="s">
        <v>16</v>
      </c>
      <c r="E213" s="904"/>
      <c r="F213" s="904"/>
      <c r="G213" s="905"/>
      <c r="H213" s="187">
        <f>H211+H212</f>
        <v>1.9700000000000002</v>
      </c>
      <c r="I213" s="187">
        <f t="shared" ref="I213:AA213" si="184">I211+I212</f>
        <v>0</v>
      </c>
      <c r="J213" s="187">
        <f t="shared" si="184"/>
        <v>0</v>
      </c>
      <c r="K213" s="187"/>
      <c r="L213" s="187">
        <f t="shared" si="184"/>
        <v>0</v>
      </c>
      <c r="M213" s="188">
        <f t="shared" si="184"/>
        <v>1.9700000000000002</v>
      </c>
      <c r="N213" s="188">
        <f t="shared" si="184"/>
        <v>0</v>
      </c>
      <c r="O213" s="187">
        <f t="shared" si="184"/>
        <v>0</v>
      </c>
      <c r="P213" s="187">
        <f t="shared" si="184"/>
        <v>0</v>
      </c>
      <c r="Q213" s="187">
        <f t="shared" si="184"/>
        <v>0</v>
      </c>
      <c r="R213" s="518">
        <f t="shared" si="184"/>
        <v>1.9700000000000002</v>
      </c>
      <c r="S213" s="518">
        <f t="shared" si="184"/>
        <v>0</v>
      </c>
      <c r="T213" s="518">
        <f t="shared" si="184"/>
        <v>0</v>
      </c>
      <c r="U213" s="518">
        <f t="shared" si="184"/>
        <v>0</v>
      </c>
      <c r="V213" s="518">
        <f t="shared" si="184"/>
        <v>0</v>
      </c>
      <c r="W213" s="518">
        <f t="shared" si="184"/>
        <v>1.9700000000000002</v>
      </c>
      <c r="X213" s="518">
        <f t="shared" si="184"/>
        <v>0</v>
      </c>
      <c r="Y213" s="518">
        <f t="shared" si="184"/>
        <v>0</v>
      </c>
      <c r="Z213" s="518">
        <f t="shared" si="184"/>
        <v>0</v>
      </c>
      <c r="AA213" s="518">
        <f t="shared" si="184"/>
        <v>0</v>
      </c>
      <c r="AB213" s="802"/>
      <c r="AC213" s="802"/>
      <c r="AD213" s="802"/>
      <c r="AE213" s="802"/>
      <c r="AF213" s="802"/>
      <c r="AG213" s="803"/>
    </row>
    <row r="214" spans="1:33" s="4" customFormat="1" ht="57" customHeight="1">
      <c r="A214" s="974" t="s">
        <v>170</v>
      </c>
      <c r="B214" s="893" t="s">
        <v>170</v>
      </c>
      <c r="C214" s="896" t="s">
        <v>151</v>
      </c>
      <c r="D214" s="899" t="s">
        <v>178</v>
      </c>
      <c r="E214" s="901" t="s">
        <v>338</v>
      </c>
      <c r="F214" s="902"/>
      <c r="G214" s="355"/>
      <c r="H214" s="178"/>
      <c r="I214" s="176"/>
      <c r="J214" s="176"/>
      <c r="K214" s="176"/>
      <c r="L214" s="176"/>
      <c r="M214" s="177"/>
      <c r="N214" s="177"/>
      <c r="O214" s="176"/>
      <c r="P214" s="176"/>
      <c r="Q214" s="176"/>
      <c r="R214" s="550"/>
      <c r="S214" s="523"/>
      <c r="T214" s="523"/>
      <c r="U214" s="523"/>
      <c r="V214" s="523"/>
      <c r="W214" s="501"/>
      <c r="X214" s="501"/>
      <c r="Y214" s="523"/>
      <c r="Z214" s="523"/>
      <c r="AA214" s="523"/>
      <c r="AB214" s="260"/>
      <c r="AC214" s="261"/>
      <c r="AD214" s="180"/>
      <c r="AE214" s="180"/>
      <c r="AF214" s="525"/>
      <c r="AG214" s="180"/>
    </row>
    <row r="215" spans="1:33" s="4" customFormat="1" ht="27.75" customHeight="1">
      <c r="A215" s="975"/>
      <c r="B215" s="894"/>
      <c r="C215" s="897"/>
      <c r="D215" s="906"/>
      <c r="E215" s="164" t="s">
        <v>11</v>
      </c>
      <c r="F215" s="181" t="s">
        <v>270</v>
      </c>
      <c r="G215" s="478" t="s">
        <v>142</v>
      </c>
      <c r="H215" s="222">
        <f>I215+J215+L215+M215+N215+O215+P215+Q215</f>
        <v>0</v>
      </c>
      <c r="I215" s="182"/>
      <c r="J215" s="182"/>
      <c r="K215" s="182"/>
      <c r="L215" s="182"/>
      <c r="M215" s="206">
        <v>0</v>
      </c>
      <c r="N215" s="206"/>
      <c r="O215" s="652"/>
      <c r="P215" s="652"/>
      <c r="Q215" s="663"/>
      <c r="R215" s="516">
        <f>S215+T215+V215+W215+X215+Y215+Z215+AA215</f>
        <v>0</v>
      </c>
      <c r="S215" s="527"/>
      <c r="T215" s="527"/>
      <c r="U215" s="527"/>
      <c r="V215" s="527"/>
      <c r="W215" s="509">
        <f>5-5</f>
        <v>0</v>
      </c>
      <c r="X215" s="509"/>
      <c r="Y215" s="528"/>
      <c r="Z215" s="528"/>
      <c r="AA215" s="643"/>
      <c r="AB215" s="185" t="s">
        <v>271</v>
      </c>
      <c r="AC215" s="223" t="s">
        <v>272</v>
      </c>
      <c r="AD215" s="196" t="s">
        <v>159</v>
      </c>
      <c r="AE215" s="196">
        <v>1</v>
      </c>
      <c r="AF215" s="648">
        <v>0</v>
      </c>
      <c r="AG215" s="1068" t="s">
        <v>1290</v>
      </c>
    </row>
    <row r="216" spans="1:33" s="4" customFormat="1" ht="21.75" customHeight="1">
      <c r="A216" s="975"/>
      <c r="B216" s="894"/>
      <c r="C216" s="897"/>
      <c r="D216" s="906"/>
      <c r="E216" s="164" t="s">
        <v>12</v>
      </c>
      <c r="F216" s="181" t="s">
        <v>337</v>
      </c>
      <c r="G216" s="478" t="s">
        <v>142</v>
      </c>
      <c r="H216" s="222">
        <f>I216+J216+L216+M216+N216+O216+P216+Q216</f>
        <v>0</v>
      </c>
      <c r="I216" s="182"/>
      <c r="J216" s="182"/>
      <c r="K216" s="182"/>
      <c r="L216" s="182"/>
      <c r="M216" s="206">
        <v>0</v>
      </c>
      <c r="N216" s="206"/>
      <c r="O216" s="652"/>
      <c r="P216" s="652"/>
      <c r="Q216" s="652"/>
      <c r="R216" s="516">
        <f>S216+T216+V216+W216+X216+Y216+Z216+AA216</f>
        <v>0</v>
      </c>
      <c r="S216" s="527"/>
      <c r="T216" s="527"/>
      <c r="U216" s="527"/>
      <c r="V216" s="527"/>
      <c r="W216" s="509">
        <f>27-27</f>
        <v>0</v>
      </c>
      <c r="X216" s="509"/>
      <c r="Y216" s="528"/>
      <c r="Z216" s="528"/>
      <c r="AA216" s="528"/>
      <c r="AB216" s="185" t="s">
        <v>271</v>
      </c>
      <c r="AC216" s="223" t="s">
        <v>333</v>
      </c>
      <c r="AD216" s="196" t="s">
        <v>159</v>
      </c>
      <c r="AE216" s="196">
        <v>1</v>
      </c>
      <c r="AF216" s="648">
        <v>0</v>
      </c>
      <c r="AG216" s="1069"/>
    </row>
    <row r="217" spans="1:33" s="4" customFormat="1" ht="15" customHeight="1">
      <c r="A217" s="976"/>
      <c r="B217" s="895"/>
      <c r="C217" s="898"/>
      <c r="D217" s="903" t="s">
        <v>16</v>
      </c>
      <c r="E217" s="904"/>
      <c r="F217" s="904"/>
      <c r="G217" s="905"/>
      <c r="H217" s="187">
        <f>H215+H216</f>
        <v>0</v>
      </c>
      <c r="I217" s="187">
        <f t="shared" ref="I217:Q217" si="185">I215+I216</f>
        <v>0</v>
      </c>
      <c r="J217" s="187">
        <f t="shared" si="185"/>
        <v>0</v>
      </c>
      <c r="K217" s="187"/>
      <c r="L217" s="187">
        <f t="shared" si="185"/>
        <v>0</v>
      </c>
      <c r="M217" s="188">
        <f t="shared" si="185"/>
        <v>0</v>
      </c>
      <c r="N217" s="188">
        <f t="shared" si="185"/>
        <v>0</v>
      </c>
      <c r="O217" s="187">
        <f t="shared" si="185"/>
        <v>0</v>
      </c>
      <c r="P217" s="187">
        <f t="shared" si="185"/>
        <v>0</v>
      </c>
      <c r="Q217" s="187">
        <f t="shared" si="185"/>
        <v>0</v>
      </c>
      <c r="R217" s="518">
        <f>R215+R216</f>
        <v>0</v>
      </c>
      <c r="S217" s="518">
        <f t="shared" ref="S217:T217" si="186">S215+S216</f>
        <v>0</v>
      </c>
      <c r="T217" s="518">
        <f t="shared" si="186"/>
        <v>0</v>
      </c>
      <c r="U217" s="518"/>
      <c r="V217" s="518">
        <f t="shared" ref="V217:AA217" si="187">V215+V216</f>
        <v>0</v>
      </c>
      <c r="W217" s="505">
        <f t="shared" si="187"/>
        <v>0</v>
      </c>
      <c r="X217" s="505">
        <f t="shared" si="187"/>
        <v>0</v>
      </c>
      <c r="Y217" s="518">
        <f t="shared" si="187"/>
        <v>0</v>
      </c>
      <c r="Z217" s="518">
        <f t="shared" si="187"/>
        <v>0</v>
      </c>
      <c r="AA217" s="518">
        <f t="shared" si="187"/>
        <v>0</v>
      </c>
      <c r="AB217" s="802"/>
      <c r="AC217" s="802"/>
      <c r="AD217" s="802"/>
      <c r="AE217" s="802"/>
      <c r="AF217" s="802"/>
      <c r="AG217" s="803"/>
    </row>
    <row r="218" spans="1:33" s="4" customFormat="1" ht="26.25" customHeight="1">
      <c r="A218" s="974" t="s">
        <v>170</v>
      </c>
      <c r="B218" s="893" t="s">
        <v>170</v>
      </c>
      <c r="C218" s="896" t="s">
        <v>151</v>
      </c>
      <c r="D218" s="899" t="s">
        <v>197</v>
      </c>
      <c r="E218" s="901" t="s">
        <v>339</v>
      </c>
      <c r="F218" s="902"/>
      <c r="G218" s="355"/>
      <c r="H218" s="178"/>
      <c r="I218" s="176"/>
      <c r="J218" s="176"/>
      <c r="K218" s="176"/>
      <c r="L218" s="176"/>
      <c r="M218" s="177"/>
      <c r="N218" s="177"/>
      <c r="O218" s="176"/>
      <c r="P218" s="176"/>
      <c r="Q218" s="176"/>
      <c r="R218" s="550"/>
      <c r="S218" s="523"/>
      <c r="T218" s="523"/>
      <c r="U218" s="523"/>
      <c r="V218" s="523"/>
      <c r="W218" s="501"/>
      <c r="X218" s="501"/>
      <c r="Y218" s="523"/>
      <c r="Z218" s="523"/>
      <c r="AA218" s="523"/>
      <c r="AB218" s="260"/>
      <c r="AC218" s="261"/>
      <c r="AD218" s="180"/>
      <c r="AE218" s="180"/>
      <c r="AF218" s="525"/>
      <c r="AG218" s="180"/>
    </row>
    <row r="219" spans="1:33" s="4" customFormat="1" ht="17.25" customHeight="1">
      <c r="A219" s="975"/>
      <c r="B219" s="894"/>
      <c r="C219" s="897"/>
      <c r="D219" s="906"/>
      <c r="E219" s="164" t="s">
        <v>11</v>
      </c>
      <c r="F219" s="181" t="s">
        <v>340</v>
      </c>
      <c r="G219" s="478" t="s">
        <v>142</v>
      </c>
      <c r="H219" s="222">
        <f>I219+J219+L219+M219+N219+O219+P219+Q219</f>
        <v>476.29399999999998</v>
      </c>
      <c r="I219" s="182"/>
      <c r="J219" s="182"/>
      <c r="K219" s="182"/>
      <c r="L219" s="652">
        <v>226.53399999999999</v>
      </c>
      <c r="M219" s="206">
        <v>249.76</v>
      </c>
      <c r="N219" s="183"/>
      <c r="O219" s="182"/>
      <c r="P219" s="182"/>
      <c r="Q219" s="189"/>
      <c r="R219" s="516">
        <f>S219+T219+V219+W219+X219+Y219+Z219+AA219</f>
        <v>476.29399999999998</v>
      </c>
      <c r="S219" s="527"/>
      <c r="T219" s="527"/>
      <c r="U219" s="527"/>
      <c r="V219" s="527">
        <v>226.53399999999999</v>
      </c>
      <c r="W219" s="509">
        <v>249.76</v>
      </c>
      <c r="X219" s="504"/>
      <c r="Y219" s="528"/>
      <c r="Z219" s="528"/>
      <c r="AA219" s="643"/>
      <c r="AB219" s="185" t="s">
        <v>271</v>
      </c>
      <c r="AC219" s="223" t="s">
        <v>341</v>
      </c>
      <c r="AD219" s="196" t="s">
        <v>159</v>
      </c>
      <c r="AE219" s="196">
        <v>1</v>
      </c>
      <c r="AF219" s="648">
        <v>1</v>
      </c>
      <c r="AG219" s="196"/>
    </row>
    <row r="220" spans="1:33" s="4" customFormat="1" ht="15" customHeight="1">
      <c r="A220" s="976"/>
      <c r="B220" s="895"/>
      <c r="C220" s="898"/>
      <c r="D220" s="903" t="s">
        <v>16</v>
      </c>
      <c r="E220" s="904"/>
      <c r="F220" s="904"/>
      <c r="G220" s="905"/>
      <c r="H220" s="188">
        <f>H219</f>
        <v>476.29399999999998</v>
      </c>
      <c r="I220" s="187">
        <f t="shared" ref="I220:Q220" si="188">I219</f>
        <v>0</v>
      </c>
      <c r="J220" s="187">
        <f t="shared" si="188"/>
        <v>0</v>
      </c>
      <c r="K220" s="187"/>
      <c r="L220" s="188">
        <f t="shared" si="188"/>
        <v>226.53399999999999</v>
      </c>
      <c r="M220" s="188">
        <f t="shared" si="188"/>
        <v>249.76</v>
      </c>
      <c r="N220" s="188">
        <f t="shared" si="188"/>
        <v>0</v>
      </c>
      <c r="O220" s="187">
        <f t="shared" si="188"/>
        <v>0</v>
      </c>
      <c r="P220" s="187">
        <f t="shared" si="188"/>
        <v>0</v>
      </c>
      <c r="Q220" s="187">
        <f t="shared" si="188"/>
        <v>0</v>
      </c>
      <c r="R220" s="505">
        <f>R219</f>
        <v>476.29399999999998</v>
      </c>
      <c r="S220" s="518">
        <f t="shared" ref="S220:T220" si="189">S219</f>
        <v>0</v>
      </c>
      <c r="T220" s="518">
        <f t="shared" si="189"/>
        <v>0</v>
      </c>
      <c r="U220" s="518"/>
      <c r="V220" s="505">
        <f t="shared" ref="V220:AA220" si="190">V219</f>
        <v>226.53399999999999</v>
      </c>
      <c r="W220" s="505">
        <f t="shared" si="190"/>
        <v>249.76</v>
      </c>
      <c r="X220" s="505">
        <f t="shared" si="190"/>
        <v>0</v>
      </c>
      <c r="Y220" s="518">
        <f t="shared" si="190"/>
        <v>0</v>
      </c>
      <c r="Z220" s="518">
        <f t="shared" si="190"/>
        <v>0</v>
      </c>
      <c r="AA220" s="518">
        <f t="shared" si="190"/>
        <v>0</v>
      </c>
      <c r="AB220" s="802"/>
      <c r="AC220" s="802"/>
      <c r="AD220" s="802"/>
      <c r="AE220" s="802"/>
      <c r="AF220" s="802"/>
      <c r="AG220" s="803"/>
    </row>
    <row r="221" spans="1:33" s="4" customFormat="1" ht="27.75" customHeight="1">
      <c r="A221" s="974" t="s">
        <v>170</v>
      </c>
      <c r="B221" s="893" t="s">
        <v>170</v>
      </c>
      <c r="C221" s="896" t="s">
        <v>151</v>
      </c>
      <c r="D221" s="899" t="s">
        <v>210</v>
      </c>
      <c r="E221" s="901" t="s">
        <v>342</v>
      </c>
      <c r="F221" s="902"/>
      <c r="G221" s="355"/>
      <c r="H221" s="178"/>
      <c r="I221" s="176"/>
      <c r="J221" s="176"/>
      <c r="K221" s="176"/>
      <c r="L221" s="176"/>
      <c r="M221" s="177"/>
      <c r="N221" s="177"/>
      <c r="O221" s="176"/>
      <c r="P221" s="176"/>
      <c r="Q221" s="176"/>
      <c r="R221" s="550"/>
      <c r="S221" s="523"/>
      <c r="T221" s="523"/>
      <c r="U221" s="523"/>
      <c r="V221" s="523"/>
      <c r="W221" s="501"/>
      <c r="X221" s="501"/>
      <c r="Y221" s="523"/>
      <c r="Z221" s="523"/>
      <c r="AA221" s="523"/>
      <c r="AB221" s="260"/>
      <c r="AC221" s="261"/>
      <c r="AD221" s="180"/>
      <c r="AE221" s="180"/>
      <c r="AF221" s="525"/>
      <c r="AG221" s="180"/>
    </row>
    <row r="222" spans="1:33" s="4" customFormat="1" ht="13.5" customHeight="1">
      <c r="A222" s="975"/>
      <c r="B222" s="894"/>
      <c r="C222" s="897"/>
      <c r="D222" s="906"/>
      <c r="E222" s="164" t="s">
        <v>11</v>
      </c>
      <c r="F222" s="181" t="s">
        <v>270</v>
      </c>
      <c r="G222" s="478" t="s">
        <v>142</v>
      </c>
      <c r="H222" s="222">
        <f>I222+J222+L222+M222+N222+O222+P222+Q222</f>
        <v>0</v>
      </c>
      <c r="I222" s="182"/>
      <c r="J222" s="182"/>
      <c r="K222" s="182"/>
      <c r="L222" s="182"/>
      <c r="M222" s="206">
        <v>0</v>
      </c>
      <c r="N222" s="206"/>
      <c r="O222" s="652"/>
      <c r="P222" s="652"/>
      <c r="Q222" s="663"/>
      <c r="R222" s="516">
        <f>S222+T222+V222+W222+X222+Y222+Z222+AA222</f>
        <v>0</v>
      </c>
      <c r="S222" s="527"/>
      <c r="T222" s="527"/>
      <c r="U222" s="527"/>
      <c r="V222" s="527"/>
      <c r="W222" s="509">
        <f>5-5</f>
        <v>0</v>
      </c>
      <c r="X222" s="509"/>
      <c r="Y222" s="528"/>
      <c r="Z222" s="528"/>
      <c r="AA222" s="643"/>
      <c r="AB222" s="185" t="s">
        <v>271</v>
      </c>
      <c r="AC222" s="223" t="s">
        <v>272</v>
      </c>
      <c r="AD222" s="196" t="s">
        <v>159</v>
      </c>
      <c r="AE222" s="196">
        <v>1</v>
      </c>
      <c r="AF222" s="530">
        <v>0</v>
      </c>
      <c r="AG222" s="1070" t="s">
        <v>1290</v>
      </c>
    </row>
    <row r="223" spans="1:33" s="4" customFormat="1" ht="27.75" customHeight="1">
      <c r="A223" s="975"/>
      <c r="B223" s="894"/>
      <c r="C223" s="897"/>
      <c r="D223" s="906"/>
      <c r="E223" s="164" t="s">
        <v>12</v>
      </c>
      <c r="F223" s="181" t="s">
        <v>337</v>
      </c>
      <c r="G223" s="478" t="s">
        <v>142</v>
      </c>
      <c r="H223" s="222">
        <f>I223+J223+L223+M223+N223+O223+P223+Q223</f>
        <v>0</v>
      </c>
      <c r="I223" s="182"/>
      <c r="J223" s="182"/>
      <c r="K223" s="182"/>
      <c r="L223" s="182"/>
      <c r="M223" s="206">
        <v>0</v>
      </c>
      <c r="N223" s="206"/>
      <c r="O223" s="652"/>
      <c r="P223" s="652"/>
      <c r="Q223" s="652"/>
      <c r="R223" s="516">
        <f>S223+T223+V223+W223+X223+Y223+Z223+AA223</f>
        <v>0</v>
      </c>
      <c r="S223" s="527"/>
      <c r="T223" s="527"/>
      <c r="U223" s="527"/>
      <c r="V223" s="527"/>
      <c r="W223" s="509">
        <f>40-5.25-34.75</f>
        <v>0</v>
      </c>
      <c r="X223" s="509"/>
      <c r="Y223" s="528"/>
      <c r="Z223" s="528"/>
      <c r="AA223" s="528"/>
      <c r="AB223" s="185" t="s">
        <v>271</v>
      </c>
      <c r="AC223" s="223" t="s">
        <v>333</v>
      </c>
      <c r="AD223" s="196" t="s">
        <v>159</v>
      </c>
      <c r="AE223" s="196">
        <v>1</v>
      </c>
      <c r="AF223" s="530">
        <v>0</v>
      </c>
      <c r="AG223" s="1071"/>
    </row>
    <row r="224" spans="1:33" s="4" customFormat="1" ht="15" customHeight="1">
      <c r="A224" s="976"/>
      <c r="B224" s="895"/>
      <c r="C224" s="898"/>
      <c r="D224" s="903" t="s">
        <v>16</v>
      </c>
      <c r="E224" s="904"/>
      <c r="F224" s="904"/>
      <c r="G224" s="905"/>
      <c r="H224" s="187">
        <f>H222+H223</f>
        <v>0</v>
      </c>
      <c r="I224" s="187">
        <f t="shared" ref="I224:Q224" si="191">I222+I223</f>
        <v>0</v>
      </c>
      <c r="J224" s="187">
        <f t="shared" si="191"/>
        <v>0</v>
      </c>
      <c r="K224" s="187"/>
      <c r="L224" s="187">
        <f t="shared" si="191"/>
        <v>0</v>
      </c>
      <c r="M224" s="188">
        <f t="shared" si="191"/>
        <v>0</v>
      </c>
      <c r="N224" s="188">
        <f t="shared" si="191"/>
        <v>0</v>
      </c>
      <c r="O224" s="187">
        <f t="shared" si="191"/>
        <v>0</v>
      </c>
      <c r="P224" s="187">
        <f t="shared" si="191"/>
        <v>0</v>
      </c>
      <c r="Q224" s="187">
        <f t="shared" si="191"/>
        <v>0</v>
      </c>
      <c r="R224" s="518">
        <f>R222+R223</f>
        <v>0</v>
      </c>
      <c r="S224" s="518">
        <f t="shared" ref="S224:T224" si="192">S222+S223</f>
        <v>0</v>
      </c>
      <c r="T224" s="518">
        <f t="shared" si="192"/>
        <v>0</v>
      </c>
      <c r="U224" s="518"/>
      <c r="V224" s="518">
        <f t="shared" ref="V224:AA224" si="193">V222+V223</f>
        <v>0</v>
      </c>
      <c r="W224" s="505">
        <f t="shared" si="193"/>
        <v>0</v>
      </c>
      <c r="X224" s="505">
        <f t="shared" si="193"/>
        <v>0</v>
      </c>
      <c r="Y224" s="518">
        <f t="shared" si="193"/>
        <v>0</v>
      </c>
      <c r="Z224" s="518">
        <f t="shared" si="193"/>
        <v>0</v>
      </c>
      <c r="AA224" s="518">
        <f t="shared" si="193"/>
        <v>0</v>
      </c>
      <c r="AB224" s="802"/>
      <c r="AC224" s="802"/>
      <c r="AD224" s="802"/>
      <c r="AE224" s="802"/>
      <c r="AF224" s="802"/>
      <c r="AG224" s="803"/>
    </row>
    <row r="225" spans="1:33" s="4" customFormat="1" ht="27.75" customHeight="1">
      <c r="A225" s="974" t="s">
        <v>170</v>
      </c>
      <c r="B225" s="893" t="s">
        <v>170</v>
      </c>
      <c r="C225" s="896" t="s">
        <v>151</v>
      </c>
      <c r="D225" s="899" t="s">
        <v>216</v>
      </c>
      <c r="E225" s="901" t="s">
        <v>343</v>
      </c>
      <c r="F225" s="902"/>
      <c r="G225" s="355"/>
      <c r="H225" s="178"/>
      <c r="I225" s="176"/>
      <c r="J225" s="176"/>
      <c r="K225" s="176"/>
      <c r="L225" s="176"/>
      <c r="M225" s="177"/>
      <c r="N225" s="177"/>
      <c r="O225" s="176"/>
      <c r="P225" s="176"/>
      <c r="Q225" s="176"/>
      <c r="R225" s="550"/>
      <c r="S225" s="523"/>
      <c r="T225" s="523"/>
      <c r="U225" s="523"/>
      <c r="V225" s="523"/>
      <c r="W225" s="501"/>
      <c r="X225" s="501"/>
      <c r="Y225" s="523"/>
      <c r="Z225" s="523"/>
      <c r="AA225" s="523"/>
      <c r="AB225" s="260"/>
      <c r="AC225" s="261"/>
      <c r="AD225" s="180"/>
      <c r="AE225" s="180"/>
      <c r="AF225" s="525"/>
      <c r="AG225" s="180"/>
    </row>
    <row r="226" spans="1:33" s="4" customFormat="1" ht="42.75" customHeight="1">
      <c r="A226" s="975"/>
      <c r="B226" s="894"/>
      <c r="C226" s="897"/>
      <c r="D226" s="906"/>
      <c r="E226" s="164" t="s">
        <v>11</v>
      </c>
      <c r="F226" s="181" t="s">
        <v>270</v>
      </c>
      <c r="G226" s="478" t="s">
        <v>142</v>
      </c>
      <c r="H226" s="222">
        <f>I226+J226+L226+M226+N226+O226+P226+Q226</f>
        <v>0</v>
      </c>
      <c r="I226" s="182"/>
      <c r="J226" s="182"/>
      <c r="K226" s="182"/>
      <c r="L226" s="182"/>
      <c r="M226" s="206">
        <v>0</v>
      </c>
      <c r="N226" s="183"/>
      <c r="O226" s="182"/>
      <c r="P226" s="182"/>
      <c r="Q226" s="189"/>
      <c r="R226" s="516">
        <f>S226+T226+V226+W226+X226+Y226+Z226+AA226</f>
        <v>0</v>
      </c>
      <c r="S226" s="528"/>
      <c r="T226" s="528"/>
      <c r="U226" s="528"/>
      <c r="V226" s="528"/>
      <c r="W226" s="509">
        <f>5-5</f>
        <v>0</v>
      </c>
      <c r="X226" s="504"/>
      <c r="Y226" s="528"/>
      <c r="Z226" s="528"/>
      <c r="AA226" s="643"/>
      <c r="AB226" s="419" t="s">
        <v>271</v>
      </c>
      <c r="AC226" s="407" t="s">
        <v>272</v>
      </c>
      <c r="AD226" s="420" t="s">
        <v>159</v>
      </c>
      <c r="AE226" s="420">
        <v>1</v>
      </c>
      <c r="AF226" s="666">
        <v>0</v>
      </c>
      <c r="AG226" s="199" t="s">
        <v>1290</v>
      </c>
    </row>
    <row r="227" spans="1:33" s="4" customFormat="1" ht="15" customHeight="1">
      <c r="A227" s="976"/>
      <c r="B227" s="895"/>
      <c r="C227" s="898"/>
      <c r="D227" s="903" t="s">
        <v>16</v>
      </c>
      <c r="E227" s="904"/>
      <c r="F227" s="904"/>
      <c r="G227" s="905"/>
      <c r="H227" s="187">
        <f>H226</f>
        <v>0</v>
      </c>
      <c r="I227" s="187">
        <f t="shared" ref="I227:Q227" si="194">I226</f>
        <v>0</v>
      </c>
      <c r="J227" s="187">
        <f t="shared" si="194"/>
        <v>0</v>
      </c>
      <c r="K227" s="187"/>
      <c r="L227" s="187">
        <f t="shared" si="194"/>
        <v>0</v>
      </c>
      <c r="M227" s="188">
        <f t="shared" si="194"/>
        <v>0</v>
      </c>
      <c r="N227" s="188">
        <f t="shared" si="194"/>
        <v>0</v>
      </c>
      <c r="O227" s="187">
        <f t="shared" si="194"/>
        <v>0</v>
      </c>
      <c r="P227" s="187">
        <f t="shared" si="194"/>
        <v>0</v>
      </c>
      <c r="Q227" s="187">
        <f t="shared" si="194"/>
        <v>0</v>
      </c>
      <c r="R227" s="518">
        <f>R226</f>
        <v>0</v>
      </c>
      <c r="S227" s="518">
        <f t="shared" ref="S227:T227" si="195">S226</f>
        <v>0</v>
      </c>
      <c r="T227" s="518">
        <f t="shared" si="195"/>
        <v>0</v>
      </c>
      <c r="U227" s="518"/>
      <c r="V227" s="518">
        <f t="shared" ref="V227:AA227" si="196">V226</f>
        <v>0</v>
      </c>
      <c r="W227" s="505">
        <f t="shared" si="196"/>
        <v>0</v>
      </c>
      <c r="X227" s="505">
        <f t="shared" si="196"/>
        <v>0</v>
      </c>
      <c r="Y227" s="518">
        <f t="shared" si="196"/>
        <v>0</v>
      </c>
      <c r="Z227" s="518">
        <f t="shared" si="196"/>
        <v>0</v>
      </c>
      <c r="AA227" s="518">
        <f t="shared" si="196"/>
        <v>0</v>
      </c>
      <c r="AB227" s="802"/>
      <c r="AC227" s="802"/>
      <c r="AD227" s="802"/>
      <c r="AE227" s="802"/>
      <c r="AF227" s="802"/>
      <c r="AG227" s="803"/>
    </row>
    <row r="228" spans="1:33" s="4" customFormat="1" ht="15" customHeight="1">
      <c r="A228" s="476" t="s">
        <v>170</v>
      </c>
      <c r="B228" s="475" t="s">
        <v>170</v>
      </c>
      <c r="C228" s="465" t="s">
        <v>151</v>
      </c>
      <c r="D228" s="1072" t="s">
        <v>17</v>
      </c>
      <c r="E228" s="1073"/>
      <c r="F228" s="1073"/>
      <c r="G228" s="1074"/>
      <c r="H228" s="417">
        <f>H213+H217+H220+H224+H227</f>
        <v>478.26400000000001</v>
      </c>
      <c r="I228" s="418">
        <f t="shared" ref="I228:Q228" si="197">I213+I217+I220+I224+I227</f>
        <v>0</v>
      </c>
      <c r="J228" s="418">
        <f t="shared" si="197"/>
        <v>0</v>
      </c>
      <c r="K228" s="418"/>
      <c r="L228" s="418">
        <f t="shared" si="197"/>
        <v>226.53399999999999</v>
      </c>
      <c r="M228" s="421">
        <f>M213+M217+M220+M224+M227</f>
        <v>251.73</v>
      </c>
      <c r="N228" s="421">
        <f t="shared" si="197"/>
        <v>0</v>
      </c>
      <c r="O228" s="418">
        <f t="shared" si="197"/>
        <v>0</v>
      </c>
      <c r="P228" s="418">
        <f t="shared" si="197"/>
        <v>0</v>
      </c>
      <c r="Q228" s="418">
        <f t="shared" si="197"/>
        <v>0</v>
      </c>
      <c r="R228" s="653">
        <f>R213+R217+R220+R224+R227</f>
        <v>478.26400000000001</v>
      </c>
      <c r="S228" s="654">
        <f t="shared" ref="S228:T228" si="198">S213+S217+S220+S224+S227</f>
        <v>0</v>
      </c>
      <c r="T228" s="654">
        <f t="shared" si="198"/>
        <v>0</v>
      </c>
      <c r="U228" s="654"/>
      <c r="V228" s="654">
        <f t="shared" ref="V228" si="199">V213+V217+V220+V224+V227</f>
        <v>226.53399999999999</v>
      </c>
      <c r="W228" s="657">
        <f>W213+W217+W220+W224+W227</f>
        <v>251.73</v>
      </c>
      <c r="X228" s="657">
        <f t="shared" ref="X228:AA228" si="200">X213+X217+X220+X224+X227</f>
        <v>0</v>
      </c>
      <c r="Y228" s="654">
        <f t="shared" si="200"/>
        <v>0</v>
      </c>
      <c r="Z228" s="654">
        <f t="shared" si="200"/>
        <v>0</v>
      </c>
      <c r="AA228" s="654">
        <f t="shared" si="200"/>
        <v>0</v>
      </c>
      <c r="AB228" s="790"/>
      <c r="AC228" s="790"/>
      <c r="AD228" s="790"/>
      <c r="AE228" s="790"/>
      <c r="AF228" s="790"/>
      <c r="AG228" s="791"/>
    </row>
    <row r="229" spans="1:33" s="4" customFormat="1" ht="15" customHeight="1">
      <c r="A229" s="468" t="s">
        <v>170</v>
      </c>
      <c r="B229" s="475" t="s">
        <v>170</v>
      </c>
      <c r="C229" s="465" t="s">
        <v>152</v>
      </c>
      <c r="D229" s="850" t="s">
        <v>344</v>
      </c>
      <c r="E229" s="851"/>
      <c r="F229" s="851"/>
      <c r="G229" s="851"/>
      <c r="H229" s="851"/>
      <c r="I229" s="851"/>
      <c r="J229" s="851"/>
      <c r="K229" s="851"/>
      <c r="L229" s="851"/>
      <c r="M229" s="851"/>
      <c r="N229" s="851"/>
      <c r="O229" s="851"/>
      <c r="P229" s="851"/>
      <c r="Q229" s="851"/>
      <c r="R229" s="851"/>
      <c r="S229" s="851"/>
      <c r="T229" s="851"/>
      <c r="U229" s="851"/>
      <c r="V229" s="851"/>
      <c r="W229" s="851"/>
      <c r="X229" s="851"/>
      <c r="Y229" s="851"/>
      <c r="Z229" s="851"/>
      <c r="AA229" s="851"/>
      <c r="AB229" s="851"/>
      <c r="AC229" s="851"/>
      <c r="AD229" s="851"/>
      <c r="AE229" s="851"/>
      <c r="AF229" s="851"/>
      <c r="AG229" s="852"/>
    </row>
    <row r="230" spans="1:33" s="72" customFormat="1" ht="42" customHeight="1">
      <c r="A230" s="974" t="s">
        <v>170</v>
      </c>
      <c r="B230" s="893" t="s">
        <v>170</v>
      </c>
      <c r="C230" s="896" t="s">
        <v>152</v>
      </c>
      <c r="D230" s="906" t="s">
        <v>152</v>
      </c>
      <c r="E230" s="1075" t="s">
        <v>345</v>
      </c>
      <c r="F230" s="1076"/>
      <c r="G230" s="413"/>
      <c r="H230" s="414"/>
      <c r="I230" s="415"/>
      <c r="J230" s="415"/>
      <c r="K230" s="415"/>
      <c r="L230" s="415"/>
      <c r="M230" s="416"/>
      <c r="N230" s="416"/>
      <c r="O230" s="415"/>
      <c r="P230" s="415"/>
      <c r="Q230" s="415"/>
      <c r="R230" s="638"/>
      <c r="S230" s="639"/>
      <c r="T230" s="639"/>
      <c r="U230" s="639"/>
      <c r="V230" s="639"/>
      <c r="W230" s="640"/>
      <c r="X230" s="640"/>
      <c r="Y230" s="639"/>
      <c r="Z230" s="639"/>
      <c r="AA230" s="639"/>
      <c r="AB230" s="409"/>
      <c r="AC230" s="410"/>
      <c r="AD230" s="411"/>
      <c r="AE230" s="411"/>
      <c r="AF230" s="641"/>
      <c r="AG230" s="411"/>
    </row>
    <row r="231" spans="1:33" s="72" customFormat="1" ht="14.25" customHeight="1">
      <c r="A231" s="975"/>
      <c r="B231" s="894"/>
      <c r="C231" s="897"/>
      <c r="D231" s="906"/>
      <c r="E231" s="163" t="s">
        <v>11</v>
      </c>
      <c r="F231" s="181" t="s">
        <v>346</v>
      </c>
      <c r="G231" s="478" t="s">
        <v>1220</v>
      </c>
      <c r="H231" s="341">
        <f>I231+J231+L231+M231+N231+O231+P231+Q231</f>
        <v>5.0819999999999999</v>
      </c>
      <c r="I231" s="667">
        <v>8.2000000000000003E-2</v>
      </c>
      <c r="J231" s="652"/>
      <c r="K231" s="652"/>
      <c r="L231" s="652"/>
      <c r="M231" s="206">
        <v>5</v>
      </c>
      <c r="N231" s="206"/>
      <c r="O231" s="652"/>
      <c r="P231" s="182"/>
      <c r="Q231" s="184"/>
      <c r="R231" s="516">
        <f>S231+T231+V231+W231+X231+Y231+Z231+AA231</f>
        <v>5.0101800000000001</v>
      </c>
      <c r="S231" s="662">
        <v>1.018E-2</v>
      </c>
      <c r="T231" s="527"/>
      <c r="U231" s="527"/>
      <c r="V231" s="527"/>
      <c r="W231" s="509">
        <v>5</v>
      </c>
      <c r="X231" s="509"/>
      <c r="Y231" s="527"/>
      <c r="Z231" s="527"/>
      <c r="AA231" s="668"/>
      <c r="AB231" s="185" t="s">
        <v>271</v>
      </c>
      <c r="AC231" s="223" t="s">
        <v>272</v>
      </c>
      <c r="AD231" s="196" t="s">
        <v>159</v>
      </c>
      <c r="AE231" s="196">
        <v>1</v>
      </c>
      <c r="AF231" s="648">
        <v>1</v>
      </c>
      <c r="AG231" s="196"/>
    </row>
    <row r="232" spans="1:33" s="72" customFormat="1" ht="36" customHeight="1">
      <c r="A232" s="975"/>
      <c r="B232" s="894"/>
      <c r="C232" s="897"/>
      <c r="D232" s="906"/>
      <c r="E232" s="163" t="s">
        <v>12</v>
      </c>
      <c r="F232" s="181" t="s">
        <v>347</v>
      </c>
      <c r="G232" s="478" t="s">
        <v>1049</v>
      </c>
      <c r="H232" s="222">
        <f>I232+J232+L232+M232+N232+O232+P232+Q232</f>
        <v>5.23</v>
      </c>
      <c r="I232" s="652"/>
      <c r="J232" s="652"/>
      <c r="K232" s="652"/>
      <c r="L232" s="652"/>
      <c r="M232" s="206"/>
      <c r="N232" s="206">
        <v>5.23</v>
      </c>
      <c r="O232" s="652"/>
      <c r="P232" s="182"/>
      <c r="Q232" s="182"/>
      <c r="R232" s="516">
        <f>S232+T232+V232+W232+X232+Y232+Z232+AA232</f>
        <v>4.7262300000000002</v>
      </c>
      <c r="S232" s="527"/>
      <c r="T232" s="527"/>
      <c r="U232" s="527"/>
      <c r="V232" s="527"/>
      <c r="W232" s="509">
        <f>15-0.082-14.918</f>
        <v>0</v>
      </c>
      <c r="X232" s="509">
        <v>4.7262300000000002</v>
      </c>
      <c r="Y232" s="527"/>
      <c r="Z232" s="527"/>
      <c r="AA232" s="527"/>
      <c r="AB232" s="185" t="s">
        <v>271</v>
      </c>
      <c r="AC232" s="263" t="s">
        <v>348</v>
      </c>
      <c r="AD232" s="196" t="s">
        <v>159</v>
      </c>
      <c r="AE232" s="196">
        <v>3</v>
      </c>
      <c r="AF232" s="648">
        <v>1</v>
      </c>
      <c r="AG232" s="199" t="s">
        <v>1306</v>
      </c>
    </row>
    <row r="233" spans="1:33" s="4" customFormat="1" ht="15" customHeight="1">
      <c r="A233" s="976"/>
      <c r="B233" s="895"/>
      <c r="C233" s="898"/>
      <c r="D233" s="903" t="s">
        <v>16</v>
      </c>
      <c r="E233" s="904"/>
      <c r="F233" s="904"/>
      <c r="G233" s="905"/>
      <c r="H233" s="333">
        <f>H231+H232</f>
        <v>10.312000000000001</v>
      </c>
      <c r="I233" s="187">
        <f t="shared" ref="I233:Q233" si="201">I231+I232</f>
        <v>8.2000000000000003E-2</v>
      </c>
      <c r="J233" s="187">
        <f t="shared" si="201"/>
        <v>0</v>
      </c>
      <c r="K233" s="187"/>
      <c r="L233" s="187">
        <f t="shared" si="201"/>
        <v>0</v>
      </c>
      <c r="M233" s="188">
        <f t="shared" si="201"/>
        <v>5</v>
      </c>
      <c r="N233" s="188">
        <f t="shared" si="201"/>
        <v>5.23</v>
      </c>
      <c r="O233" s="187">
        <f t="shared" si="201"/>
        <v>0</v>
      </c>
      <c r="P233" s="187">
        <f t="shared" si="201"/>
        <v>0</v>
      </c>
      <c r="Q233" s="187">
        <f t="shared" si="201"/>
        <v>0</v>
      </c>
      <c r="R233" s="585">
        <f>R231+R232</f>
        <v>9.7364099999999993</v>
      </c>
      <c r="S233" s="518">
        <f t="shared" ref="S233:T233" si="202">S231+S232</f>
        <v>1.018E-2</v>
      </c>
      <c r="T233" s="518">
        <f t="shared" si="202"/>
        <v>0</v>
      </c>
      <c r="U233" s="518"/>
      <c r="V233" s="518">
        <f t="shared" ref="V233:AA233" si="203">V231+V232</f>
        <v>0</v>
      </c>
      <c r="W233" s="505">
        <f t="shared" si="203"/>
        <v>5</v>
      </c>
      <c r="X233" s="505">
        <f t="shared" si="203"/>
        <v>4.7262300000000002</v>
      </c>
      <c r="Y233" s="518">
        <f t="shared" si="203"/>
        <v>0</v>
      </c>
      <c r="Z233" s="518">
        <f t="shared" si="203"/>
        <v>0</v>
      </c>
      <c r="AA233" s="518">
        <f t="shared" si="203"/>
        <v>0</v>
      </c>
      <c r="AB233" s="802"/>
      <c r="AC233" s="802"/>
      <c r="AD233" s="802"/>
      <c r="AE233" s="802"/>
      <c r="AF233" s="802"/>
      <c r="AG233" s="803"/>
    </row>
    <row r="234" spans="1:33" s="4" customFormat="1" ht="40.5" customHeight="1">
      <c r="A234" s="974" t="s">
        <v>170</v>
      </c>
      <c r="B234" s="893" t="s">
        <v>170</v>
      </c>
      <c r="C234" s="896" t="s">
        <v>152</v>
      </c>
      <c r="D234" s="899" t="s">
        <v>162</v>
      </c>
      <c r="E234" s="846" t="s">
        <v>349</v>
      </c>
      <c r="F234" s="847"/>
      <c r="G234" s="355"/>
      <c r="H234" s="178"/>
      <c r="I234" s="176"/>
      <c r="J234" s="176"/>
      <c r="K234" s="176"/>
      <c r="L234" s="176"/>
      <c r="M234" s="177"/>
      <c r="N234" s="177"/>
      <c r="O234" s="176"/>
      <c r="P234" s="176"/>
      <c r="Q234" s="176"/>
      <c r="R234" s="550"/>
      <c r="S234" s="523"/>
      <c r="T234" s="523"/>
      <c r="U234" s="523"/>
      <c r="V234" s="523"/>
      <c r="W234" s="501"/>
      <c r="X234" s="501"/>
      <c r="Y234" s="523"/>
      <c r="Z234" s="523"/>
      <c r="AA234" s="523"/>
      <c r="AB234" s="260"/>
      <c r="AC234" s="261"/>
      <c r="AD234" s="180"/>
      <c r="AE234" s="180"/>
      <c r="AF234" s="525"/>
      <c r="AG234" s="180"/>
    </row>
    <row r="235" spans="1:33" s="4" customFormat="1" ht="63" customHeight="1">
      <c r="A235" s="975"/>
      <c r="B235" s="894"/>
      <c r="C235" s="897"/>
      <c r="D235" s="906"/>
      <c r="E235" s="164" t="s">
        <v>11</v>
      </c>
      <c r="F235" s="181" t="s">
        <v>350</v>
      </c>
      <c r="G235" s="478" t="s">
        <v>145</v>
      </c>
      <c r="H235" s="222">
        <f>I235+J235+L235+M235+N235+O235+P235+Q235</f>
        <v>100</v>
      </c>
      <c r="I235" s="182"/>
      <c r="J235" s="182"/>
      <c r="K235" s="182"/>
      <c r="L235" s="182"/>
      <c r="M235" s="183"/>
      <c r="N235" s="183"/>
      <c r="O235" s="182"/>
      <c r="P235" s="182"/>
      <c r="Q235" s="663">
        <v>100</v>
      </c>
      <c r="R235" s="516">
        <f>S235+T235+V235+W235+X235+Y235+Z235+AA235</f>
        <v>0</v>
      </c>
      <c r="S235" s="528"/>
      <c r="T235" s="528"/>
      <c r="U235" s="528"/>
      <c r="V235" s="528"/>
      <c r="W235" s="504"/>
      <c r="X235" s="504"/>
      <c r="Y235" s="528"/>
      <c r="Z235" s="528"/>
      <c r="AA235" s="669">
        <v>0</v>
      </c>
      <c r="AB235" s="185" t="s">
        <v>351</v>
      </c>
      <c r="AC235" s="223" t="s">
        <v>352</v>
      </c>
      <c r="AD235" s="196" t="s">
        <v>159</v>
      </c>
      <c r="AE235" s="196">
        <v>1</v>
      </c>
      <c r="AF235" s="648">
        <v>1</v>
      </c>
      <c r="AG235" s="199" t="s">
        <v>1307</v>
      </c>
    </row>
    <row r="236" spans="1:33" s="4" customFormat="1" ht="15" customHeight="1">
      <c r="A236" s="976"/>
      <c r="B236" s="895"/>
      <c r="C236" s="898"/>
      <c r="D236" s="903" t="s">
        <v>16</v>
      </c>
      <c r="E236" s="904"/>
      <c r="F236" s="904"/>
      <c r="G236" s="905"/>
      <c r="H236" s="187">
        <f>H235</f>
        <v>100</v>
      </c>
      <c r="I236" s="187">
        <f t="shared" ref="I236:Q236" si="204">I235</f>
        <v>0</v>
      </c>
      <c r="J236" s="187">
        <f t="shared" si="204"/>
        <v>0</v>
      </c>
      <c r="K236" s="187"/>
      <c r="L236" s="187">
        <f t="shared" si="204"/>
        <v>0</v>
      </c>
      <c r="M236" s="187">
        <f t="shared" si="204"/>
        <v>0</v>
      </c>
      <c r="N236" s="187">
        <f t="shared" si="204"/>
        <v>0</v>
      </c>
      <c r="O236" s="187">
        <f t="shared" si="204"/>
        <v>0</v>
      </c>
      <c r="P236" s="187">
        <f t="shared" si="204"/>
        <v>0</v>
      </c>
      <c r="Q236" s="187">
        <f t="shared" si="204"/>
        <v>100</v>
      </c>
      <c r="R236" s="518">
        <f>R235</f>
        <v>0</v>
      </c>
      <c r="S236" s="518">
        <f t="shared" ref="S236:T236" si="205">S235</f>
        <v>0</v>
      </c>
      <c r="T236" s="518">
        <f t="shared" si="205"/>
        <v>0</v>
      </c>
      <c r="U236" s="518"/>
      <c r="V236" s="518">
        <f t="shared" ref="V236:AA236" si="206">V235</f>
        <v>0</v>
      </c>
      <c r="W236" s="518">
        <f t="shared" si="206"/>
        <v>0</v>
      </c>
      <c r="X236" s="518">
        <f t="shared" si="206"/>
        <v>0</v>
      </c>
      <c r="Y236" s="518">
        <f t="shared" si="206"/>
        <v>0</v>
      </c>
      <c r="Z236" s="518">
        <f t="shared" si="206"/>
        <v>0</v>
      </c>
      <c r="AA236" s="518">
        <f t="shared" si="206"/>
        <v>0</v>
      </c>
      <c r="AB236" s="802"/>
      <c r="AC236" s="802"/>
      <c r="AD236" s="802"/>
      <c r="AE236" s="802"/>
      <c r="AF236" s="802"/>
      <c r="AG236" s="803"/>
    </row>
    <row r="237" spans="1:33" s="4" customFormat="1" ht="15" customHeight="1">
      <c r="A237" s="476" t="s">
        <v>170</v>
      </c>
      <c r="B237" s="475" t="s">
        <v>170</v>
      </c>
      <c r="C237" s="465" t="s">
        <v>152</v>
      </c>
      <c r="D237" s="910" t="s">
        <v>17</v>
      </c>
      <c r="E237" s="911"/>
      <c r="F237" s="911"/>
      <c r="G237" s="912"/>
      <c r="H237" s="307">
        <f t="shared" ref="H237:T237" si="207">H233+H236</f>
        <v>110.312</v>
      </c>
      <c r="I237" s="166">
        <f t="shared" si="207"/>
        <v>8.2000000000000003E-2</v>
      </c>
      <c r="J237" s="166">
        <f t="shared" si="207"/>
        <v>0</v>
      </c>
      <c r="K237" s="166"/>
      <c r="L237" s="166">
        <f t="shared" si="207"/>
        <v>0</v>
      </c>
      <c r="M237" s="195">
        <f t="shared" si="207"/>
        <v>5</v>
      </c>
      <c r="N237" s="195">
        <f t="shared" si="207"/>
        <v>5.23</v>
      </c>
      <c r="O237" s="166">
        <f t="shared" si="207"/>
        <v>0</v>
      </c>
      <c r="P237" s="166">
        <f t="shared" si="207"/>
        <v>0</v>
      </c>
      <c r="Q237" s="166">
        <f t="shared" si="207"/>
        <v>100</v>
      </c>
      <c r="R237" s="649">
        <f t="shared" si="207"/>
        <v>9.7364099999999993</v>
      </c>
      <c r="S237" s="519">
        <f t="shared" si="207"/>
        <v>1.018E-2</v>
      </c>
      <c r="T237" s="519">
        <f t="shared" si="207"/>
        <v>0</v>
      </c>
      <c r="U237" s="519"/>
      <c r="V237" s="519">
        <f t="shared" ref="V237:AA237" si="208">V233+V236</f>
        <v>0</v>
      </c>
      <c r="W237" s="512">
        <f t="shared" si="208"/>
        <v>5</v>
      </c>
      <c r="X237" s="512">
        <f t="shared" si="208"/>
        <v>4.7262300000000002</v>
      </c>
      <c r="Y237" s="519">
        <f t="shared" si="208"/>
        <v>0</v>
      </c>
      <c r="Z237" s="519">
        <f t="shared" si="208"/>
        <v>0</v>
      </c>
      <c r="AA237" s="519">
        <f t="shared" si="208"/>
        <v>0</v>
      </c>
      <c r="AB237" s="790"/>
      <c r="AC237" s="790"/>
      <c r="AD237" s="790"/>
      <c r="AE237" s="790"/>
      <c r="AF237" s="790"/>
      <c r="AG237" s="791"/>
    </row>
    <row r="238" spans="1:33" s="4" customFormat="1" ht="15" customHeight="1">
      <c r="A238" s="468" t="s">
        <v>170</v>
      </c>
      <c r="B238" s="475" t="s">
        <v>170</v>
      </c>
      <c r="C238" s="465" t="s">
        <v>162</v>
      </c>
      <c r="D238" s="850" t="s">
        <v>344</v>
      </c>
      <c r="E238" s="851"/>
      <c r="F238" s="851"/>
      <c r="G238" s="851"/>
      <c r="H238" s="851"/>
      <c r="I238" s="851"/>
      <c r="J238" s="851"/>
      <c r="K238" s="851"/>
      <c r="L238" s="851"/>
      <c r="M238" s="851"/>
      <c r="N238" s="851"/>
      <c r="O238" s="851"/>
      <c r="P238" s="851"/>
      <c r="Q238" s="851"/>
      <c r="R238" s="851"/>
      <c r="S238" s="851"/>
      <c r="T238" s="851"/>
      <c r="U238" s="851"/>
      <c r="V238" s="851"/>
      <c r="W238" s="851"/>
      <c r="X238" s="851"/>
      <c r="Y238" s="851"/>
      <c r="Z238" s="851"/>
      <c r="AA238" s="851"/>
      <c r="AB238" s="851"/>
      <c r="AC238" s="851"/>
      <c r="AD238" s="851"/>
      <c r="AE238" s="851"/>
      <c r="AF238" s="851"/>
      <c r="AG238" s="852"/>
    </row>
    <row r="239" spans="1:33" s="72" customFormat="1" ht="30.75" customHeight="1">
      <c r="A239" s="974" t="s">
        <v>170</v>
      </c>
      <c r="B239" s="893" t="s">
        <v>170</v>
      </c>
      <c r="C239" s="896" t="s">
        <v>162</v>
      </c>
      <c r="D239" s="899" t="s">
        <v>151</v>
      </c>
      <c r="E239" s="901" t="s">
        <v>353</v>
      </c>
      <c r="F239" s="902"/>
      <c r="G239" s="355"/>
      <c r="H239" s="178"/>
      <c r="I239" s="176"/>
      <c r="J239" s="176"/>
      <c r="K239" s="176"/>
      <c r="L239" s="176"/>
      <c r="M239" s="177"/>
      <c r="N239" s="177"/>
      <c r="O239" s="176"/>
      <c r="P239" s="176"/>
      <c r="Q239" s="176"/>
      <c r="R239" s="550"/>
      <c r="S239" s="523"/>
      <c r="T239" s="523"/>
      <c r="U239" s="523"/>
      <c r="V239" s="523"/>
      <c r="W239" s="501"/>
      <c r="X239" s="501"/>
      <c r="Y239" s="523"/>
      <c r="Z239" s="523"/>
      <c r="AA239" s="523"/>
      <c r="AB239" s="260"/>
      <c r="AC239" s="261"/>
      <c r="AD239" s="180"/>
      <c r="AE239" s="180"/>
      <c r="AF239" s="525"/>
      <c r="AG239" s="180"/>
    </row>
    <row r="240" spans="1:33" s="72" customFormat="1" ht="39" customHeight="1">
      <c r="A240" s="975"/>
      <c r="B240" s="894"/>
      <c r="C240" s="897"/>
      <c r="D240" s="906"/>
      <c r="E240" s="163" t="s">
        <v>11</v>
      </c>
      <c r="F240" s="181" t="s">
        <v>354</v>
      </c>
      <c r="G240" s="478" t="s">
        <v>142</v>
      </c>
      <c r="H240" s="222">
        <f>I240+J240+L240+M240+N240+O240+P240+Q240</f>
        <v>5.5660000000000007</v>
      </c>
      <c r="I240" s="182">
        <f>2.177-2.177</f>
        <v>0</v>
      </c>
      <c r="J240" s="182"/>
      <c r="K240" s="182"/>
      <c r="L240" s="182"/>
      <c r="M240" s="183">
        <f>7.823-2.257</f>
        <v>5.5660000000000007</v>
      </c>
      <c r="N240" s="183"/>
      <c r="O240" s="182"/>
      <c r="P240" s="182"/>
      <c r="Q240" s="184"/>
      <c r="R240" s="670">
        <f>S240+T240+V240+W240+X240+Y240+Z240+AA240</f>
        <v>5.5660000000000007</v>
      </c>
      <c r="S240" s="528">
        <f>2.177-2.177</f>
        <v>0</v>
      </c>
      <c r="T240" s="528"/>
      <c r="U240" s="528"/>
      <c r="V240" s="528"/>
      <c r="W240" s="504">
        <f>7.823-2.257</f>
        <v>5.5660000000000007</v>
      </c>
      <c r="X240" s="504"/>
      <c r="Y240" s="528"/>
      <c r="Z240" s="528"/>
      <c r="AA240" s="642"/>
      <c r="AB240" s="185" t="s">
        <v>271</v>
      </c>
      <c r="AC240" s="223" t="s">
        <v>355</v>
      </c>
      <c r="AD240" s="196" t="s">
        <v>159</v>
      </c>
      <c r="AE240" s="196">
        <v>1</v>
      </c>
      <c r="AF240" s="530">
        <v>1</v>
      </c>
      <c r="AG240" s="370" t="s">
        <v>1308</v>
      </c>
    </row>
    <row r="241" spans="1:33" s="4" customFormat="1" ht="15" customHeight="1">
      <c r="A241" s="976"/>
      <c r="B241" s="895"/>
      <c r="C241" s="898"/>
      <c r="D241" s="903" t="s">
        <v>16</v>
      </c>
      <c r="E241" s="904"/>
      <c r="F241" s="904"/>
      <c r="G241" s="905"/>
      <c r="H241" s="187">
        <f>H240</f>
        <v>5.5660000000000007</v>
      </c>
      <c r="I241" s="187">
        <f t="shared" ref="I241:Q242" si="209">I240</f>
        <v>0</v>
      </c>
      <c r="J241" s="187">
        <f t="shared" si="209"/>
        <v>0</v>
      </c>
      <c r="K241" s="187"/>
      <c r="L241" s="187">
        <f t="shared" si="209"/>
        <v>0</v>
      </c>
      <c r="M241" s="188">
        <f t="shared" si="209"/>
        <v>5.5660000000000007</v>
      </c>
      <c r="N241" s="188">
        <f t="shared" si="209"/>
        <v>0</v>
      </c>
      <c r="O241" s="187">
        <f t="shared" si="209"/>
        <v>0</v>
      </c>
      <c r="P241" s="187">
        <f t="shared" si="209"/>
        <v>0</v>
      </c>
      <c r="Q241" s="187">
        <f t="shared" si="209"/>
        <v>0</v>
      </c>
      <c r="R241" s="585">
        <f>R240</f>
        <v>5.5660000000000007</v>
      </c>
      <c r="S241" s="518">
        <f t="shared" ref="S241:T242" si="210">S240</f>
        <v>0</v>
      </c>
      <c r="T241" s="518">
        <f t="shared" si="210"/>
        <v>0</v>
      </c>
      <c r="U241" s="518"/>
      <c r="V241" s="518">
        <f t="shared" ref="V241:AA242" si="211">V240</f>
        <v>0</v>
      </c>
      <c r="W241" s="505">
        <f t="shared" si="211"/>
        <v>5.5660000000000007</v>
      </c>
      <c r="X241" s="505">
        <f t="shared" si="211"/>
        <v>0</v>
      </c>
      <c r="Y241" s="518">
        <f t="shared" si="211"/>
        <v>0</v>
      </c>
      <c r="Z241" s="518">
        <f t="shared" si="211"/>
        <v>0</v>
      </c>
      <c r="AA241" s="518">
        <f t="shared" si="211"/>
        <v>0</v>
      </c>
      <c r="AB241" s="802"/>
      <c r="AC241" s="802"/>
      <c r="AD241" s="802"/>
      <c r="AE241" s="802"/>
      <c r="AF241" s="802"/>
      <c r="AG241" s="803"/>
    </row>
    <row r="242" spans="1:33" s="4" customFormat="1" ht="15" customHeight="1">
      <c r="A242" s="476" t="s">
        <v>170</v>
      </c>
      <c r="B242" s="475" t="s">
        <v>170</v>
      </c>
      <c r="C242" s="465" t="s">
        <v>152</v>
      </c>
      <c r="D242" s="910" t="s">
        <v>17</v>
      </c>
      <c r="E242" s="911"/>
      <c r="F242" s="911"/>
      <c r="G242" s="912"/>
      <c r="H242" s="166">
        <f>H241</f>
        <v>5.5660000000000007</v>
      </c>
      <c r="I242" s="166">
        <f t="shared" si="209"/>
        <v>0</v>
      </c>
      <c r="J242" s="166">
        <f t="shared" si="209"/>
        <v>0</v>
      </c>
      <c r="K242" s="166"/>
      <c r="L242" s="166">
        <f t="shared" si="209"/>
        <v>0</v>
      </c>
      <c r="M242" s="195">
        <f t="shared" si="209"/>
        <v>5.5660000000000007</v>
      </c>
      <c r="N242" s="195">
        <f t="shared" si="209"/>
        <v>0</v>
      </c>
      <c r="O242" s="166">
        <f t="shared" si="209"/>
        <v>0</v>
      </c>
      <c r="P242" s="166">
        <f t="shared" si="209"/>
        <v>0</v>
      </c>
      <c r="Q242" s="166">
        <f t="shared" si="209"/>
        <v>0</v>
      </c>
      <c r="R242" s="649">
        <f>R241</f>
        <v>5.5660000000000007</v>
      </c>
      <c r="S242" s="519">
        <f t="shared" si="210"/>
        <v>0</v>
      </c>
      <c r="T242" s="519">
        <f t="shared" si="210"/>
        <v>0</v>
      </c>
      <c r="U242" s="519"/>
      <c r="V242" s="519">
        <f t="shared" si="211"/>
        <v>0</v>
      </c>
      <c r="W242" s="512">
        <f t="shared" si="211"/>
        <v>5.5660000000000007</v>
      </c>
      <c r="X242" s="512">
        <f t="shared" si="211"/>
        <v>0</v>
      </c>
      <c r="Y242" s="519">
        <f t="shared" si="211"/>
        <v>0</v>
      </c>
      <c r="Z242" s="519">
        <f t="shared" si="211"/>
        <v>0</v>
      </c>
      <c r="AA242" s="519">
        <f t="shared" si="211"/>
        <v>0</v>
      </c>
      <c r="AB242" s="790"/>
      <c r="AC242" s="790"/>
      <c r="AD242" s="790"/>
      <c r="AE242" s="790"/>
      <c r="AF242" s="790"/>
      <c r="AG242" s="791"/>
    </row>
    <row r="243" spans="1:33" s="72" customFormat="1" ht="15" customHeight="1">
      <c r="A243" s="476" t="s">
        <v>170</v>
      </c>
      <c r="B243" s="475" t="s">
        <v>170</v>
      </c>
      <c r="C243" s="883" t="s">
        <v>18</v>
      </c>
      <c r="D243" s="884"/>
      <c r="E243" s="884"/>
      <c r="F243" s="884"/>
      <c r="G243" s="885"/>
      <c r="H243" s="202">
        <f t="shared" ref="H243:T243" si="212">H228+H237+H242</f>
        <v>594.14200000000005</v>
      </c>
      <c r="I243" s="202">
        <f t="shared" si="212"/>
        <v>8.2000000000000003E-2</v>
      </c>
      <c r="J243" s="202">
        <f t="shared" si="212"/>
        <v>0</v>
      </c>
      <c r="K243" s="202"/>
      <c r="L243" s="202">
        <f t="shared" si="212"/>
        <v>226.53399999999999</v>
      </c>
      <c r="M243" s="203">
        <f>M228+M237+M242</f>
        <v>262.29599999999999</v>
      </c>
      <c r="N243" s="203">
        <f t="shared" si="212"/>
        <v>5.23</v>
      </c>
      <c r="O243" s="202">
        <f t="shared" si="212"/>
        <v>0</v>
      </c>
      <c r="P243" s="202">
        <f t="shared" si="212"/>
        <v>0</v>
      </c>
      <c r="Q243" s="202">
        <f t="shared" si="212"/>
        <v>100</v>
      </c>
      <c r="R243" s="520">
        <f t="shared" si="212"/>
        <v>493.56640999999996</v>
      </c>
      <c r="S243" s="520">
        <f t="shared" si="212"/>
        <v>1.018E-2</v>
      </c>
      <c r="T243" s="520">
        <f t="shared" si="212"/>
        <v>0</v>
      </c>
      <c r="U243" s="520"/>
      <c r="V243" s="520">
        <f t="shared" ref="V243" si="213">V228+V237+V242</f>
        <v>226.53399999999999</v>
      </c>
      <c r="W243" s="513">
        <f>W228+W237+W242</f>
        <v>262.29599999999999</v>
      </c>
      <c r="X243" s="513">
        <f t="shared" ref="X243:AA243" si="214">X228+X237+X242</f>
        <v>4.7262300000000002</v>
      </c>
      <c r="Y243" s="520">
        <f t="shared" si="214"/>
        <v>0</v>
      </c>
      <c r="Z243" s="520">
        <f t="shared" si="214"/>
        <v>0</v>
      </c>
      <c r="AA243" s="520">
        <f t="shared" si="214"/>
        <v>0</v>
      </c>
      <c r="AB243" s="779"/>
      <c r="AC243" s="779"/>
      <c r="AD243" s="779"/>
      <c r="AE243" s="779"/>
      <c r="AF243" s="779"/>
      <c r="AG243" s="957"/>
    </row>
    <row r="244" spans="1:33" s="4" customFormat="1" ht="15" customHeight="1">
      <c r="A244" s="468" t="s">
        <v>170</v>
      </c>
      <c r="B244" s="156" t="s">
        <v>178</v>
      </c>
      <c r="C244" s="838" t="s">
        <v>356</v>
      </c>
      <c r="D244" s="839"/>
      <c r="E244" s="839"/>
      <c r="F244" s="839"/>
      <c r="G244" s="839"/>
      <c r="H244" s="839"/>
      <c r="I244" s="839"/>
      <c r="J244" s="839"/>
      <c r="K244" s="839"/>
      <c r="L244" s="839"/>
      <c r="M244" s="839"/>
      <c r="N244" s="839"/>
      <c r="O244" s="839"/>
      <c r="P244" s="839"/>
      <c r="Q244" s="839"/>
      <c r="R244" s="839"/>
      <c r="S244" s="839"/>
      <c r="T244" s="839"/>
      <c r="U244" s="839"/>
      <c r="V244" s="839"/>
      <c r="W244" s="839"/>
      <c r="X244" s="839"/>
      <c r="Y244" s="839"/>
      <c r="Z244" s="839"/>
      <c r="AA244" s="839"/>
      <c r="AB244" s="839"/>
      <c r="AC244" s="839"/>
      <c r="AD244" s="839"/>
      <c r="AE244" s="839"/>
      <c r="AF244" s="839"/>
      <c r="AG244" s="840"/>
    </row>
    <row r="245" spans="1:33" s="4" customFormat="1" ht="15" customHeight="1">
      <c r="A245" s="468" t="s">
        <v>170</v>
      </c>
      <c r="B245" s="475" t="s">
        <v>178</v>
      </c>
      <c r="C245" s="424" t="s">
        <v>151</v>
      </c>
      <c r="D245" s="850" t="s">
        <v>1180</v>
      </c>
      <c r="E245" s="851"/>
      <c r="F245" s="851"/>
      <c r="G245" s="851"/>
      <c r="H245" s="851"/>
      <c r="I245" s="851"/>
      <c r="J245" s="851"/>
      <c r="K245" s="851"/>
      <c r="L245" s="851"/>
      <c r="M245" s="851"/>
      <c r="N245" s="851"/>
      <c r="O245" s="851"/>
      <c r="P245" s="851"/>
      <c r="Q245" s="851"/>
      <c r="R245" s="851"/>
      <c r="S245" s="851"/>
      <c r="T245" s="851"/>
      <c r="U245" s="851"/>
      <c r="V245" s="851"/>
      <c r="W245" s="851"/>
      <c r="X245" s="851"/>
      <c r="Y245" s="851"/>
      <c r="Z245" s="851"/>
      <c r="AA245" s="851"/>
      <c r="AB245" s="851"/>
      <c r="AC245" s="851"/>
      <c r="AD245" s="851"/>
      <c r="AE245" s="851"/>
      <c r="AF245" s="851"/>
      <c r="AG245" s="852"/>
    </row>
    <row r="246" spans="1:33" s="72" customFormat="1" ht="42" customHeight="1">
      <c r="A246" s="974" t="s">
        <v>170</v>
      </c>
      <c r="B246" s="921" t="s">
        <v>178</v>
      </c>
      <c r="C246" s="919" t="s">
        <v>151</v>
      </c>
      <c r="D246" s="899" t="s">
        <v>170</v>
      </c>
      <c r="E246" s="901" t="s">
        <v>1181</v>
      </c>
      <c r="F246" s="902"/>
      <c r="G246" s="355"/>
      <c r="H246" s="178"/>
      <c r="I246" s="176"/>
      <c r="J246" s="176"/>
      <c r="K246" s="176"/>
      <c r="L246" s="176"/>
      <c r="M246" s="177"/>
      <c r="N246" s="177"/>
      <c r="O246" s="176"/>
      <c r="P246" s="176"/>
      <c r="Q246" s="176"/>
      <c r="R246" s="550"/>
      <c r="S246" s="523"/>
      <c r="T246" s="523"/>
      <c r="U246" s="523"/>
      <c r="V246" s="523"/>
      <c r="W246" s="501"/>
      <c r="X246" s="501"/>
      <c r="Y246" s="523"/>
      <c r="Z246" s="523"/>
      <c r="AA246" s="523"/>
      <c r="AB246" s="260"/>
      <c r="AC246" s="261"/>
      <c r="AD246" s="180"/>
      <c r="AE246" s="180"/>
      <c r="AF246" s="525"/>
      <c r="AG246" s="180"/>
    </row>
    <row r="247" spans="1:33" s="72" customFormat="1" ht="56.25" customHeight="1">
      <c r="A247" s="975"/>
      <c r="B247" s="921"/>
      <c r="C247" s="919"/>
      <c r="D247" s="906"/>
      <c r="E247" s="163" t="s">
        <v>11</v>
      </c>
      <c r="F247" s="181" t="s">
        <v>1182</v>
      </c>
      <c r="G247" s="478" t="s">
        <v>142</v>
      </c>
      <c r="H247" s="222">
        <f>I247+J247+L247+M247+N247+O247+P247+Q247</f>
        <v>0</v>
      </c>
      <c r="I247" s="182"/>
      <c r="J247" s="182"/>
      <c r="K247" s="182"/>
      <c r="L247" s="182"/>
      <c r="M247" s="206">
        <v>0</v>
      </c>
      <c r="N247" s="183"/>
      <c r="O247" s="182"/>
      <c r="P247" s="182"/>
      <c r="Q247" s="184"/>
      <c r="R247" s="516">
        <f>S247+T247+V247+W247+X247+Y247+Z247+AA247</f>
        <v>0</v>
      </c>
      <c r="S247" s="528"/>
      <c r="T247" s="528"/>
      <c r="U247" s="528"/>
      <c r="V247" s="528"/>
      <c r="W247" s="509">
        <f>5-5</f>
        <v>0</v>
      </c>
      <c r="X247" s="504"/>
      <c r="Y247" s="528"/>
      <c r="Z247" s="528"/>
      <c r="AA247" s="642"/>
      <c r="AB247" s="185" t="s">
        <v>271</v>
      </c>
      <c r="AC247" s="223" t="s">
        <v>1190</v>
      </c>
      <c r="AD247" s="196" t="s">
        <v>159</v>
      </c>
      <c r="AE247" s="196">
        <v>1</v>
      </c>
      <c r="AF247" s="648">
        <v>0</v>
      </c>
      <c r="AG247" s="199" t="s">
        <v>1309</v>
      </c>
    </row>
    <row r="248" spans="1:33" s="4" customFormat="1" ht="15" customHeight="1">
      <c r="A248" s="976"/>
      <c r="B248" s="921"/>
      <c r="C248" s="919"/>
      <c r="D248" s="915" t="s">
        <v>16</v>
      </c>
      <c r="E248" s="915"/>
      <c r="F248" s="915"/>
      <c r="G248" s="915"/>
      <c r="H248" s="187">
        <f>H247</f>
        <v>0</v>
      </c>
      <c r="I248" s="187">
        <f t="shared" ref="I248:Q249" si="215">I247</f>
        <v>0</v>
      </c>
      <c r="J248" s="187">
        <f t="shared" si="215"/>
        <v>0</v>
      </c>
      <c r="K248" s="187"/>
      <c r="L248" s="187">
        <f t="shared" si="215"/>
        <v>0</v>
      </c>
      <c r="M248" s="188">
        <f t="shared" si="215"/>
        <v>0</v>
      </c>
      <c r="N248" s="188">
        <f t="shared" si="215"/>
        <v>0</v>
      </c>
      <c r="O248" s="187">
        <f t="shared" si="215"/>
        <v>0</v>
      </c>
      <c r="P248" s="187">
        <f t="shared" si="215"/>
        <v>0</v>
      </c>
      <c r="Q248" s="187">
        <f t="shared" si="215"/>
        <v>0</v>
      </c>
      <c r="R248" s="518">
        <f>R247</f>
        <v>0</v>
      </c>
      <c r="S248" s="518">
        <f t="shared" ref="S248:T249" si="216">S247</f>
        <v>0</v>
      </c>
      <c r="T248" s="518">
        <f t="shared" si="216"/>
        <v>0</v>
      </c>
      <c r="U248" s="518"/>
      <c r="V248" s="518">
        <f t="shared" ref="V248:AA249" si="217">V247</f>
        <v>0</v>
      </c>
      <c r="W248" s="505">
        <f t="shared" si="217"/>
        <v>0</v>
      </c>
      <c r="X248" s="505">
        <f t="shared" si="217"/>
        <v>0</v>
      </c>
      <c r="Y248" s="518">
        <f t="shared" si="217"/>
        <v>0</v>
      </c>
      <c r="Z248" s="518">
        <f t="shared" si="217"/>
        <v>0</v>
      </c>
      <c r="AA248" s="518">
        <f t="shared" si="217"/>
        <v>0</v>
      </c>
      <c r="AB248" s="802"/>
      <c r="AC248" s="802"/>
      <c r="AD248" s="802"/>
      <c r="AE248" s="802"/>
      <c r="AF248" s="802"/>
      <c r="AG248" s="803"/>
    </row>
    <row r="249" spans="1:33" s="4" customFormat="1" ht="15" customHeight="1">
      <c r="A249" s="476" t="s">
        <v>170</v>
      </c>
      <c r="B249" s="475" t="s">
        <v>152</v>
      </c>
      <c r="C249" s="465" t="s">
        <v>151</v>
      </c>
      <c r="D249" s="914" t="s">
        <v>17</v>
      </c>
      <c r="E249" s="914"/>
      <c r="F249" s="914"/>
      <c r="G249" s="914"/>
      <c r="H249" s="166">
        <f>H248</f>
        <v>0</v>
      </c>
      <c r="I249" s="166">
        <f>I248</f>
        <v>0</v>
      </c>
      <c r="J249" s="166">
        <f t="shared" si="215"/>
        <v>0</v>
      </c>
      <c r="K249" s="166"/>
      <c r="L249" s="166">
        <f t="shared" si="215"/>
        <v>0</v>
      </c>
      <c r="M249" s="195">
        <f t="shared" si="215"/>
        <v>0</v>
      </c>
      <c r="N249" s="195">
        <f t="shared" si="215"/>
        <v>0</v>
      </c>
      <c r="O249" s="166">
        <f t="shared" si="215"/>
        <v>0</v>
      </c>
      <c r="P249" s="166">
        <f t="shared" si="215"/>
        <v>0</v>
      </c>
      <c r="Q249" s="166">
        <f t="shared" si="215"/>
        <v>0</v>
      </c>
      <c r="R249" s="519">
        <f>R248</f>
        <v>0</v>
      </c>
      <c r="S249" s="519">
        <f>S248</f>
        <v>0</v>
      </c>
      <c r="T249" s="519">
        <f t="shared" si="216"/>
        <v>0</v>
      </c>
      <c r="U249" s="519"/>
      <c r="V249" s="519">
        <f t="shared" si="217"/>
        <v>0</v>
      </c>
      <c r="W249" s="512">
        <f t="shared" si="217"/>
        <v>0</v>
      </c>
      <c r="X249" s="512">
        <f t="shared" si="217"/>
        <v>0</v>
      </c>
      <c r="Y249" s="519">
        <f t="shared" si="217"/>
        <v>0</v>
      </c>
      <c r="Z249" s="519">
        <f t="shared" si="217"/>
        <v>0</v>
      </c>
      <c r="AA249" s="519">
        <f t="shared" si="217"/>
        <v>0</v>
      </c>
      <c r="AB249" s="790"/>
      <c r="AC249" s="790"/>
      <c r="AD249" s="790"/>
      <c r="AE249" s="790"/>
      <c r="AF249" s="790"/>
      <c r="AG249" s="791"/>
    </row>
    <row r="250" spans="1:33" s="4" customFormat="1" ht="15" customHeight="1">
      <c r="A250" s="468" t="s">
        <v>170</v>
      </c>
      <c r="B250" s="475" t="s">
        <v>178</v>
      </c>
      <c r="C250" s="465" t="s">
        <v>152</v>
      </c>
      <c r="D250" s="850" t="s">
        <v>357</v>
      </c>
      <c r="E250" s="851"/>
      <c r="F250" s="851"/>
      <c r="G250" s="851"/>
      <c r="H250" s="851"/>
      <c r="I250" s="851"/>
      <c r="J250" s="851"/>
      <c r="K250" s="851"/>
      <c r="L250" s="851"/>
      <c r="M250" s="851"/>
      <c r="N250" s="851"/>
      <c r="O250" s="851"/>
      <c r="P250" s="851"/>
      <c r="Q250" s="851"/>
      <c r="R250" s="851"/>
      <c r="S250" s="851"/>
      <c r="T250" s="851"/>
      <c r="U250" s="851"/>
      <c r="V250" s="851"/>
      <c r="W250" s="851"/>
      <c r="X250" s="851"/>
      <c r="Y250" s="851"/>
      <c r="Z250" s="851"/>
      <c r="AA250" s="851"/>
      <c r="AB250" s="851"/>
      <c r="AC250" s="851"/>
      <c r="AD250" s="851"/>
      <c r="AE250" s="851"/>
      <c r="AF250" s="851"/>
      <c r="AG250" s="852"/>
    </row>
    <row r="251" spans="1:33" s="72" customFormat="1" ht="27" customHeight="1">
      <c r="A251" s="974" t="s">
        <v>170</v>
      </c>
      <c r="B251" s="921" t="s">
        <v>178</v>
      </c>
      <c r="C251" s="919" t="s">
        <v>152</v>
      </c>
      <c r="D251" s="899" t="s">
        <v>151</v>
      </c>
      <c r="E251" s="901" t="s">
        <v>358</v>
      </c>
      <c r="F251" s="902"/>
      <c r="G251" s="355"/>
      <c r="H251" s="178"/>
      <c r="I251" s="176"/>
      <c r="J251" s="176"/>
      <c r="K251" s="176"/>
      <c r="L251" s="176"/>
      <c r="M251" s="177"/>
      <c r="N251" s="177"/>
      <c r="O251" s="176"/>
      <c r="P251" s="176"/>
      <c r="Q251" s="176"/>
      <c r="R251" s="550"/>
      <c r="S251" s="523"/>
      <c r="T251" s="523"/>
      <c r="U251" s="523"/>
      <c r="V251" s="523"/>
      <c r="W251" s="501"/>
      <c r="X251" s="501"/>
      <c r="Y251" s="523"/>
      <c r="Z251" s="523"/>
      <c r="AA251" s="523"/>
      <c r="AB251" s="260"/>
      <c r="AC251" s="261"/>
      <c r="AD251" s="180"/>
      <c r="AE251" s="180"/>
      <c r="AF251" s="525"/>
      <c r="AG251" s="180"/>
    </row>
    <row r="252" spans="1:33" s="72" customFormat="1" ht="40.5" customHeight="1">
      <c r="A252" s="975"/>
      <c r="B252" s="921"/>
      <c r="C252" s="919"/>
      <c r="D252" s="906"/>
      <c r="E252" s="163" t="s">
        <v>11</v>
      </c>
      <c r="F252" s="181" t="s">
        <v>359</v>
      </c>
      <c r="G252" s="478" t="s">
        <v>15</v>
      </c>
      <c r="H252" s="341">
        <f>I252+J252+L252+M252+N252+O252+P252+Q252</f>
        <v>20.268900000000002</v>
      </c>
      <c r="I252" s="667">
        <f>7+2.1774+2+9.0915</f>
        <v>20.268900000000002</v>
      </c>
      <c r="J252" s="182"/>
      <c r="K252" s="182"/>
      <c r="L252" s="182"/>
      <c r="M252" s="183"/>
      <c r="N252" s="183"/>
      <c r="O252" s="182"/>
      <c r="P252" s="182"/>
      <c r="Q252" s="184"/>
      <c r="R252" s="670">
        <f>S252+T252+V252+W252+X252+Y252+Z252+AA252</f>
        <v>8.7789999999999999</v>
      </c>
      <c r="S252" s="662">
        <f>15.22-6.441</f>
        <v>8.7789999999999999</v>
      </c>
      <c r="T252" s="528"/>
      <c r="U252" s="528"/>
      <c r="V252" s="528"/>
      <c r="W252" s="504"/>
      <c r="X252" s="504"/>
      <c r="Y252" s="528"/>
      <c r="Z252" s="528"/>
      <c r="AA252" s="642"/>
      <c r="AB252" s="185" t="s">
        <v>271</v>
      </c>
      <c r="AC252" s="223" t="s">
        <v>360</v>
      </c>
      <c r="AD252" s="196" t="s">
        <v>159</v>
      </c>
      <c r="AE252" s="196">
        <v>1</v>
      </c>
      <c r="AF252" s="530">
        <v>1</v>
      </c>
      <c r="AG252" s="196"/>
    </row>
    <row r="253" spans="1:33" s="4" customFormat="1" ht="15" customHeight="1">
      <c r="A253" s="976"/>
      <c r="B253" s="921"/>
      <c r="C253" s="919"/>
      <c r="D253" s="915" t="s">
        <v>16</v>
      </c>
      <c r="E253" s="915"/>
      <c r="F253" s="915"/>
      <c r="G253" s="915"/>
      <c r="H253" s="188">
        <f>H252</f>
        <v>20.268900000000002</v>
      </c>
      <c r="I253" s="188">
        <f t="shared" ref="I253:J253" si="218">I252</f>
        <v>20.268900000000002</v>
      </c>
      <c r="J253" s="187">
        <f t="shared" si="218"/>
        <v>0</v>
      </c>
      <c r="K253" s="187"/>
      <c r="L253" s="187">
        <f t="shared" ref="L253:Q253" si="219">L252</f>
        <v>0</v>
      </c>
      <c r="M253" s="188">
        <f t="shared" si="219"/>
        <v>0</v>
      </c>
      <c r="N253" s="188">
        <f t="shared" si="219"/>
        <v>0</v>
      </c>
      <c r="O253" s="187">
        <f t="shared" si="219"/>
        <v>0</v>
      </c>
      <c r="P253" s="187">
        <f t="shared" si="219"/>
        <v>0</v>
      </c>
      <c r="Q253" s="187">
        <f t="shared" si="219"/>
        <v>0</v>
      </c>
      <c r="R253" s="505">
        <f>R252</f>
        <v>8.7789999999999999</v>
      </c>
      <c r="S253" s="505">
        <f t="shared" ref="S253:T253" si="220">S252</f>
        <v>8.7789999999999999</v>
      </c>
      <c r="T253" s="518">
        <f t="shared" si="220"/>
        <v>0</v>
      </c>
      <c r="U253" s="518"/>
      <c r="V253" s="518">
        <f t="shared" ref="V253:AA253" si="221">V252</f>
        <v>0</v>
      </c>
      <c r="W253" s="505">
        <f t="shared" si="221"/>
        <v>0</v>
      </c>
      <c r="X253" s="505">
        <f t="shared" si="221"/>
        <v>0</v>
      </c>
      <c r="Y253" s="518">
        <f t="shared" si="221"/>
        <v>0</v>
      </c>
      <c r="Z253" s="518">
        <f t="shared" si="221"/>
        <v>0</v>
      </c>
      <c r="AA253" s="518">
        <f t="shared" si="221"/>
        <v>0</v>
      </c>
      <c r="AB253" s="802"/>
      <c r="AC253" s="802"/>
      <c r="AD253" s="802"/>
      <c r="AE253" s="802"/>
      <c r="AF253" s="802"/>
      <c r="AG253" s="803"/>
    </row>
    <row r="254" spans="1:33" s="72" customFormat="1" ht="28.5" customHeight="1">
      <c r="A254" s="974" t="s">
        <v>170</v>
      </c>
      <c r="B254" s="921" t="s">
        <v>178</v>
      </c>
      <c r="C254" s="919" t="s">
        <v>152</v>
      </c>
      <c r="D254" s="899" t="s">
        <v>162</v>
      </c>
      <c r="E254" s="901" t="s">
        <v>1183</v>
      </c>
      <c r="F254" s="902"/>
      <c r="G254" s="355"/>
      <c r="H254" s="178"/>
      <c r="I254" s="176"/>
      <c r="J254" s="176"/>
      <c r="K254" s="176"/>
      <c r="L254" s="176"/>
      <c r="M254" s="177"/>
      <c r="N254" s="177"/>
      <c r="O254" s="176"/>
      <c r="P254" s="176"/>
      <c r="Q254" s="176"/>
      <c r="R254" s="550"/>
      <c r="S254" s="523"/>
      <c r="T254" s="523"/>
      <c r="U254" s="523"/>
      <c r="V254" s="523"/>
      <c r="W254" s="501"/>
      <c r="X254" s="501"/>
      <c r="Y254" s="523"/>
      <c r="Z254" s="523"/>
      <c r="AA254" s="523"/>
      <c r="AB254" s="260"/>
      <c r="AC254" s="261"/>
      <c r="AD254" s="180"/>
      <c r="AE254" s="180"/>
      <c r="AF254" s="525"/>
      <c r="AG254" s="180"/>
    </row>
    <row r="255" spans="1:33" s="72" customFormat="1" ht="56.25" customHeight="1">
      <c r="A255" s="975"/>
      <c r="B255" s="921"/>
      <c r="C255" s="919"/>
      <c r="D255" s="906"/>
      <c r="E255" s="163" t="s">
        <v>11</v>
      </c>
      <c r="F255" s="162" t="s">
        <v>1184</v>
      </c>
      <c r="G255" s="478" t="s">
        <v>142</v>
      </c>
      <c r="H255" s="341">
        <f>I255+J255+L255+M255+N255+O255+P255+Q255</f>
        <v>7.4999999999999982</v>
      </c>
      <c r="I255" s="318"/>
      <c r="J255" s="182"/>
      <c r="K255" s="182"/>
      <c r="L255" s="182"/>
      <c r="M255" s="183">
        <f>3.03+3+3.05-1.58</f>
        <v>7.4999999999999982</v>
      </c>
      <c r="N255" s="183"/>
      <c r="O255" s="182"/>
      <c r="P255" s="182"/>
      <c r="Q255" s="184"/>
      <c r="R255" s="670">
        <f>S255+T255+V255+W255+X255+Y255+Z255+AA255</f>
        <v>0</v>
      </c>
      <c r="S255" s="577"/>
      <c r="T255" s="528"/>
      <c r="U255" s="528"/>
      <c r="V255" s="528"/>
      <c r="W255" s="509"/>
      <c r="X255" s="504"/>
      <c r="Y255" s="528"/>
      <c r="Z255" s="528"/>
      <c r="AA255" s="642"/>
      <c r="AB255" s="185" t="s">
        <v>271</v>
      </c>
      <c r="AC255" s="223" t="s">
        <v>1191</v>
      </c>
      <c r="AD255" s="196" t="s">
        <v>159</v>
      </c>
      <c r="AE255" s="196">
        <v>1</v>
      </c>
      <c r="AF255" s="530">
        <v>1</v>
      </c>
      <c r="AG255" s="370" t="s">
        <v>1310</v>
      </c>
    </row>
    <row r="256" spans="1:33" s="4" customFormat="1" ht="15" customHeight="1">
      <c r="A256" s="976"/>
      <c r="B256" s="921"/>
      <c r="C256" s="919"/>
      <c r="D256" s="915" t="s">
        <v>16</v>
      </c>
      <c r="E256" s="915"/>
      <c r="F256" s="915"/>
      <c r="G256" s="915"/>
      <c r="H256" s="188">
        <f>H255</f>
        <v>7.4999999999999982</v>
      </c>
      <c r="I256" s="188">
        <f t="shared" ref="I256:J256" si="222">I255</f>
        <v>0</v>
      </c>
      <c r="J256" s="187">
        <f t="shared" si="222"/>
        <v>0</v>
      </c>
      <c r="K256" s="187"/>
      <c r="L256" s="187">
        <f t="shared" ref="L256:Q256" si="223">L255</f>
        <v>0</v>
      </c>
      <c r="M256" s="188">
        <f t="shared" si="223"/>
        <v>7.4999999999999982</v>
      </c>
      <c r="N256" s="188">
        <f t="shared" si="223"/>
        <v>0</v>
      </c>
      <c r="O256" s="187">
        <f t="shared" si="223"/>
        <v>0</v>
      </c>
      <c r="P256" s="187">
        <f t="shared" si="223"/>
        <v>0</v>
      </c>
      <c r="Q256" s="187">
        <f t="shared" si="223"/>
        <v>0</v>
      </c>
      <c r="R256" s="505">
        <f>R255</f>
        <v>0</v>
      </c>
      <c r="S256" s="505">
        <f t="shared" ref="S256:T256" si="224">S255</f>
        <v>0</v>
      </c>
      <c r="T256" s="518">
        <f t="shared" si="224"/>
        <v>0</v>
      </c>
      <c r="U256" s="518"/>
      <c r="V256" s="518">
        <f t="shared" ref="V256:AA256" si="225">V255</f>
        <v>0</v>
      </c>
      <c r="W256" s="505">
        <f t="shared" si="225"/>
        <v>0</v>
      </c>
      <c r="X256" s="505">
        <f t="shared" si="225"/>
        <v>0</v>
      </c>
      <c r="Y256" s="518">
        <f t="shared" si="225"/>
        <v>0</v>
      </c>
      <c r="Z256" s="518">
        <f t="shared" si="225"/>
        <v>0</v>
      </c>
      <c r="AA256" s="518">
        <f t="shared" si="225"/>
        <v>0</v>
      </c>
      <c r="AB256" s="802"/>
      <c r="AC256" s="802"/>
      <c r="AD256" s="802"/>
      <c r="AE256" s="802"/>
      <c r="AF256" s="802"/>
      <c r="AG256" s="803"/>
    </row>
    <row r="257" spans="1:33" s="4" customFormat="1" ht="15" customHeight="1">
      <c r="A257" s="476" t="s">
        <v>170</v>
      </c>
      <c r="B257" s="475" t="s">
        <v>178</v>
      </c>
      <c r="C257" s="465" t="s">
        <v>152</v>
      </c>
      <c r="D257" s="914" t="s">
        <v>17</v>
      </c>
      <c r="E257" s="914"/>
      <c r="F257" s="914"/>
      <c r="G257" s="914"/>
      <c r="H257" s="195">
        <f>H253+H256</f>
        <v>27.768900000000002</v>
      </c>
      <c r="I257" s="195">
        <f>I253+I256</f>
        <v>20.268900000000002</v>
      </c>
      <c r="J257" s="166">
        <f t="shared" ref="J257:Q257" si="226">J253+J256</f>
        <v>0</v>
      </c>
      <c r="K257" s="166"/>
      <c r="L257" s="166">
        <f t="shared" si="226"/>
        <v>0</v>
      </c>
      <c r="M257" s="166">
        <f t="shared" si="226"/>
        <v>7.4999999999999982</v>
      </c>
      <c r="N257" s="166">
        <f t="shared" si="226"/>
        <v>0</v>
      </c>
      <c r="O257" s="166">
        <f t="shared" si="226"/>
        <v>0</v>
      </c>
      <c r="P257" s="166">
        <f t="shared" si="226"/>
        <v>0</v>
      </c>
      <c r="Q257" s="166">
        <f t="shared" si="226"/>
        <v>0</v>
      </c>
      <c r="R257" s="512">
        <f>R253+R256</f>
        <v>8.7789999999999999</v>
      </c>
      <c r="S257" s="512">
        <f>S253+S256</f>
        <v>8.7789999999999999</v>
      </c>
      <c r="T257" s="519">
        <f t="shared" ref="T257" si="227">T253+T256</f>
        <v>0</v>
      </c>
      <c r="U257" s="519"/>
      <c r="V257" s="519">
        <f t="shared" ref="V257:AA257" si="228">V253+V256</f>
        <v>0</v>
      </c>
      <c r="W257" s="519">
        <f t="shared" si="228"/>
        <v>0</v>
      </c>
      <c r="X257" s="519">
        <f t="shared" si="228"/>
        <v>0</v>
      </c>
      <c r="Y257" s="519">
        <f t="shared" si="228"/>
        <v>0</v>
      </c>
      <c r="Z257" s="519">
        <f t="shared" si="228"/>
        <v>0</v>
      </c>
      <c r="AA257" s="519">
        <f t="shared" si="228"/>
        <v>0</v>
      </c>
      <c r="AB257" s="790"/>
      <c r="AC257" s="790"/>
      <c r="AD257" s="790"/>
      <c r="AE257" s="790"/>
      <c r="AF257" s="790"/>
      <c r="AG257" s="791"/>
    </row>
    <row r="258" spans="1:33" s="72" customFormat="1" ht="15" customHeight="1">
      <c r="A258" s="476" t="s">
        <v>170</v>
      </c>
      <c r="B258" s="475" t="s">
        <v>178</v>
      </c>
      <c r="C258" s="883" t="s">
        <v>18</v>
      </c>
      <c r="D258" s="884"/>
      <c r="E258" s="884"/>
      <c r="F258" s="884"/>
      <c r="G258" s="885"/>
      <c r="H258" s="203">
        <f>H249+H257</f>
        <v>27.768900000000002</v>
      </c>
      <c r="I258" s="203">
        <f>I249+I257</f>
        <v>20.268900000000002</v>
      </c>
      <c r="J258" s="202">
        <f t="shared" ref="J258:Q258" si="229">J249+J257</f>
        <v>0</v>
      </c>
      <c r="K258" s="202"/>
      <c r="L258" s="202">
        <f t="shared" si="229"/>
        <v>0</v>
      </c>
      <c r="M258" s="203">
        <f>M249+M257</f>
        <v>7.4999999999999982</v>
      </c>
      <c r="N258" s="202">
        <f t="shared" si="229"/>
        <v>0</v>
      </c>
      <c r="O258" s="202">
        <f t="shared" si="229"/>
        <v>0</v>
      </c>
      <c r="P258" s="202">
        <f t="shared" si="229"/>
        <v>0</v>
      </c>
      <c r="Q258" s="202">
        <f t="shared" si="229"/>
        <v>0</v>
      </c>
      <c r="R258" s="513">
        <f>R249+R257</f>
        <v>8.7789999999999999</v>
      </c>
      <c r="S258" s="513">
        <f>S249+S257</f>
        <v>8.7789999999999999</v>
      </c>
      <c r="T258" s="520">
        <f t="shared" ref="T258" si="230">T249+T257</f>
        <v>0</v>
      </c>
      <c r="U258" s="520"/>
      <c r="V258" s="520">
        <f t="shared" ref="V258" si="231">V249+V257</f>
        <v>0</v>
      </c>
      <c r="W258" s="513">
        <f>W249+W257</f>
        <v>0</v>
      </c>
      <c r="X258" s="520">
        <f t="shared" ref="X258:AA258" si="232">X249+X257</f>
        <v>0</v>
      </c>
      <c r="Y258" s="520">
        <f t="shared" si="232"/>
        <v>0</v>
      </c>
      <c r="Z258" s="520">
        <f t="shared" si="232"/>
        <v>0</v>
      </c>
      <c r="AA258" s="520">
        <f t="shared" si="232"/>
        <v>0</v>
      </c>
      <c r="AB258" s="779"/>
      <c r="AC258" s="779"/>
      <c r="AD258" s="779"/>
      <c r="AE258" s="779"/>
      <c r="AF258" s="779"/>
      <c r="AG258" s="957"/>
    </row>
    <row r="259" spans="1:33" s="4" customFormat="1" ht="15" customHeight="1">
      <c r="A259" s="468" t="s">
        <v>170</v>
      </c>
      <c r="B259" s="156" t="s">
        <v>197</v>
      </c>
      <c r="C259" s="838" t="s">
        <v>361</v>
      </c>
      <c r="D259" s="839"/>
      <c r="E259" s="839"/>
      <c r="F259" s="839"/>
      <c r="G259" s="839"/>
      <c r="H259" s="839"/>
      <c r="I259" s="839"/>
      <c r="J259" s="839"/>
      <c r="K259" s="839"/>
      <c r="L259" s="839"/>
      <c r="M259" s="839"/>
      <c r="N259" s="839"/>
      <c r="O259" s="839"/>
      <c r="P259" s="839"/>
      <c r="Q259" s="839"/>
      <c r="R259" s="839"/>
      <c r="S259" s="839"/>
      <c r="T259" s="839"/>
      <c r="U259" s="839"/>
      <c r="V259" s="839"/>
      <c r="W259" s="839"/>
      <c r="X259" s="839"/>
      <c r="Y259" s="839"/>
      <c r="Z259" s="839"/>
      <c r="AA259" s="839"/>
      <c r="AB259" s="839"/>
      <c r="AC259" s="839"/>
      <c r="AD259" s="839"/>
      <c r="AE259" s="839"/>
      <c r="AF259" s="839"/>
      <c r="AG259" s="840"/>
    </row>
    <row r="260" spans="1:33" s="4" customFormat="1" ht="15" customHeight="1">
      <c r="A260" s="468" t="s">
        <v>170</v>
      </c>
      <c r="B260" s="475" t="s">
        <v>197</v>
      </c>
      <c r="C260" s="471" t="s">
        <v>152</v>
      </c>
      <c r="D260" s="850" t="s">
        <v>362</v>
      </c>
      <c r="E260" s="851"/>
      <c r="F260" s="851"/>
      <c r="G260" s="851"/>
      <c r="H260" s="851"/>
      <c r="I260" s="851"/>
      <c r="J260" s="851"/>
      <c r="K260" s="851"/>
      <c r="L260" s="851"/>
      <c r="M260" s="851"/>
      <c r="N260" s="851"/>
      <c r="O260" s="851"/>
      <c r="P260" s="851"/>
      <c r="Q260" s="851"/>
      <c r="R260" s="851"/>
      <c r="S260" s="851"/>
      <c r="T260" s="851"/>
      <c r="U260" s="851"/>
      <c r="V260" s="851"/>
      <c r="W260" s="851"/>
      <c r="X260" s="851"/>
      <c r="Y260" s="851"/>
      <c r="Z260" s="851"/>
      <c r="AA260" s="851"/>
      <c r="AB260" s="851"/>
      <c r="AC260" s="851"/>
      <c r="AD260" s="851"/>
      <c r="AE260" s="851"/>
      <c r="AF260" s="851"/>
      <c r="AG260" s="852"/>
    </row>
    <row r="261" spans="1:33" s="72" customFormat="1" ht="27" customHeight="1">
      <c r="A261" s="974" t="s">
        <v>170</v>
      </c>
      <c r="B261" s="921" t="s">
        <v>197</v>
      </c>
      <c r="C261" s="919" t="s">
        <v>152</v>
      </c>
      <c r="D261" s="899" t="s">
        <v>151</v>
      </c>
      <c r="E261" s="901" t="s">
        <v>363</v>
      </c>
      <c r="F261" s="902"/>
      <c r="G261" s="355"/>
      <c r="H261" s="178"/>
      <c r="I261" s="176"/>
      <c r="J261" s="176"/>
      <c r="K261" s="176"/>
      <c r="L261" s="176"/>
      <c r="M261" s="177"/>
      <c r="N261" s="177"/>
      <c r="O261" s="176"/>
      <c r="P261" s="176"/>
      <c r="Q261" s="176"/>
      <c r="R261" s="550"/>
      <c r="S261" s="523"/>
      <c r="T261" s="523"/>
      <c r="U261" s="523"/>
      <c r="V261" s="523"/>
      <c r="W261" s="501"/>
      <c r="X261" s="501"/>
      <c r="Y261" s="523"/>
      <c r="Z261" s="523"/>
      <c r="AA261" s="523"/>
      <c r="AB261" s="260"/>
      <c r="AC261" s="261"/>
      <c r="AD261" s="180"/>
      <c r="AE261" s="180"/>
      <c r="AF261" s="525"/>
      <c r="AG261" s="180"/>
    </row>
    <row r="262" spans="1:33" s="72" customFormat="1" ht="76.5" customHeight="1">
      <c r="A262" s="975"/>
      <c r="B262" s="921"/>
      <c r="C262" s="919"/>
      <c r="D262" s="906"/>
      <c r="E262" s="163" t="s">
        <v>11</v>
      </c>
      <c r="F262" s="181" t="s">
        <v>364</v>
      </c>
      <c r="G262" s="478" t="s">
        <v>142</v>
      </c>
      <c r="H262" s="516">
        <f>I262+J262+L262+M262+N262+O262+P262+Q262</f>
        <v>7.63</v>
      </c>
      <c r="I262" s="528">
        <v>7.63</v>
      </c>
      <c r="J262" s="528"/>
      <c r="K262" s="528"/>
      <c r="L262" s="528"/>
      <c r="M262" s="504"/>
      <c r="N262" s="504"/>
      <c r="O262" s="528"/>
      <c r="P262" s="528"/>
      <c r="Q262" s="642"/>
      <c r="R262" s="670">
        <f>S262+T262+V262+W262+X262+Y262+Z262+AA262</f>
        <v>7.6294999999999993</v>
      </c>
      <c r="S262" s="662">
        <v>7.6289999999999996</v>
      </c>
      <c r="T262" s="528"/>
      <c r="U262" s="528"/>
      <c r="V262" s="528"/>
      <c r="W262" s="504">
        <f>9.6-7.6395-1.96</f>
        <v>4.9999999999972289E-4</v>
      </c>
      <c r="X262" s="504"/>
      <c r="Y262" s="528"/>
      <c r="Z262" s="528"/>
      <c r="AA262" s="642"/>
      <c r="AB262" s="185" t="s">
        <v>365</v>
      </c>
      <c r="AC262" s="223" t="s">
        <v>366</v>
      </c>
      <c r="AD262" s="196" t="s">
        <v>159</v>
      </c>
      <c r="AE262" s="196">
        <v>1</v>
      </c>
      <c r="AF262" s="648">
        <v>1</v>
      </c>
      <c r="AG262" s="370" t="s">
        <v>1311</v>
      </c>
    </row>
    <row r="263" spans="1:33" s="4" customFormat="1" ht="17.25" customHeight="1">
      <c r="A263" s="976"/>
      <c r="B263" s="921"/>
      <c r="C263" s="919"/>
      <c r="D263" s="915" t="s">
        <v>16</v>
      </c>
      <c r="E263" s="915"/>
      <c r="F263" s="915"/>
      <c r="G263" s="915"/>
      <c r="H263" s="518">
        <f>H262</f>
        <v>7.63</v>
      </c>
      <c r="I263" s="518">
        <f t="shared" ref="I263:Q263" si="233">I262</f>
        <v>7.63</v>
      </c>
      <c r="J263" s="518">
        <f t="shared" si="233"/>
        <v>0</v>
      </c>
      <c r="K263" s="518"/>
      <c r="L263" s="518">
        <f t="shared" si="233"/>
        <v>0</v>
      </c>
      <c r="M263" s="505">
        <f t="shared" si="233"/>
        <v>0</v>
      </c>
      <c r="N263" s="505">
        <f t="shared" si="233"/>
        <v>0</v>
      </c>
      <c r="O263" s="518">
        <f t="shared" si="233"/>
        <v>0</v>
      </c>
      <c r="P263" s="518">
        <f t="shared" si="233"/>
        <v>0</v>
      </c>
      <c r="Q263" s="518">
        <f t="shared" si="233"/>
        <v>0</v>
      </c>
      <c r="R263" s="505">
        <f>R262</f>
        <v>7.6294999999999993</v>
      </c>
      <c r="S263" s="505">
        <f t="shared" ref="S263:T263" si="234">S262</f>
        <v>7.6289999999999996</v>
      </c>
      <c r="T263" s="518">
        <f t="shared" si="234"/>
        <v>0</v>
      </c>
      <c r="U263" s="518"/>
      <c r="V263" s="518">
        <f t="shared" ref="V263:AA263" si="235">V262</f>
        <v>0</v>
      </c>
      <c r="W263" s="505">
        <f t="shared" si="235"/>
        <v>4.9999999999972289E-4</v>
      </c>
      <c r="X263" s="505">
        <f t="shared" si="235"/>
        <v>0</v>
      </c>
      <c r="Y263" s="518">
        <f t="shared" si="235"/>
        <v>0</v>
      </c>
      <c r="Z263" s="518">
        <f t="shared" si="235"/>
        <v>0</v>
      </c>
      <c r="AA263" s="518">
        <f t="shared" si="235"/>
        <v>0</v>
      </c>
      <c r="AB263" s="802"/>
      <c r="AC263" s="802"/>
      <c r="AD263" s="802"/>
      <c r="AE263" s="802"/>
      <c r="AF263" s="802"/>
      <c r="AG263" s="803"/>
    </row>
    <row r="264" spans="1:33" s="72" customFormat="1" ht="40.5" customHeight="1">
      <c r="A264" s="974" t="s">
        <v>170</v>
      </c>
      <c r="B264" s="921" t="s">
        <v>197</v>
      </c>
      <c r="C264" s="919" t="s">
        <v>152</v>
      </c>
      <c r="D264" s="899" t="s">
        <v>152</v>
      </c>
      <c r="E264" s="901" t="s">
        <v>367</v>
      </c>
      <c r="F264" s="902"/>
      <c r="G264" s="355"/>
      <c r="H264" s="178"/>
      <c r="I264" s="176"/>
      <c r="J264" s="176"/>
      <c r="K264" s="176"/>
      <c r="L264" s="176"/>
      <c r="M264" s="177"/>
      <c r="N264" s="177"/>
      <c r="O264" s="176"/>
      <c r="P264" s="176"/>
      <c r="Q264" s="176"/>
      <c r="R264" s="550"/>
      <c r="S264" s="523"/>
      <c r="T264" s="523"/>
      <c r="U264" s="523"/>
      <c r="V264" s="523"/>
      <c r="W264" s="501"/>
      <c r="X264" s="501"/>
      <c r="Y264" s="523"/>
      <c r="Z264" s="523"/>
      <c r="AA264" s="523"/>
      <c r="AB264" s="260"/>
      <c r="AC264" s="261"/>
      <c r="AD264" s="180"/>
      <c r="AE264" s="180"/>
      <c r="AF264" s="525"/>
      <c r="AG264" s="180"/>
    </row>
    <row r="265" spans="1:33" s="72" customFormat="1" ht="40.5" customHeight="1">
      <c r="A265" s="975"/>
      <c r="B265" s="921"/>
      <c r="C265" s="919"/>
      <c r="D265" s="906"/>
      <c r="E265" s="163" t="s">
        <v>11</v>
      </c>
      <c r="F265" s="181" t="s">
        <v>368</v>
      </c>
      <c r="G265" s="478" t="s">
        <v>15</v>
      </c>
      <c r="H265" s="222">
        <f>I265+J265+L265+M265+N265+O265+P265+Q265</f>
        <v>0.61099999999999999</v>
      </c>
      <c r="I265" s="577">
        <v>0.61099999999999999</v>
      </c>
      <c r="J265" s="528"/>
      <c r="K265" s="528"/>
      <c r="L265" s="528"/>
      <c r="M265" s="504">
        <f>0.34-0.34</f>
        <v>0</v>
      </c>
      <c r="N265" s="504"/>
      <c r="O265" s="528"/>
      <c r="P265" s="528"/>
      <c r="Q265" s="642"/>
      <c r="R265" s="516">
        <f>S265+T265+V265+W265+X265+Y265+Z265+AA265</f>
        <v>0.61099999999999999</v>
      </c>
      <c r="S265" s="577">
        <v>0.61099999999999999</v>
      </c>
      <c r="T265" s="528"/>
      <c r="U265" s="528"/>
      <c r="V265" s="528"/>
      <c r="W265" s="504">
        <f>0.34-0.34</f>
        <v>0</v>
      </c>
      <c r="X265" s="504"/>
      <c r="Y265" s="528"/>
      <c r="Z265" s="528"/>
      <c r="AA265" s="642"/>
      <c r="AB265" s="185" t="s">
        <v>271</v>
      </c>
      <c r="AC265" s="223" t="s">
        <v>369</v>
      </c>
      <c r="AD265" s="196" t="s">
        <v>159</v>
      </c>
      <c r="AE265" s="196">
        <v>1</v>
      </c>
      <c r="AF265" s="530">
        <v>1</v>
      </c>
      <c r="AG265" s="196"/>
    </row>
    <row r="266" spans="1:33" s="72" customFormat="1" ht="26.25" customHeight="1">
      <c r="A266" s="975"/>
      <c r="B266" s="921"/>
      <c r="C266" s="919"/>
      <c r="D266" s="906"/>
      <c r="E266" s="163" t="s">
        <v>12</v>
      </c>
      <c r="F266" s="181" t="s">
        <v>370</v>
      </c>
      <c r="G266" s="478" t="s">
        <v>142</v>
      </c>
      <c r="H266" s="222">
        <f>I266+J266+L266+M266+N266+O266+P266+Q266</f>
        <v>7.9000000000000001E-2</v>
      </c>
      <c r="I266" s="528"/>
      <c r="J266" s="528"/>
      <c r="K266" s="528"/>
      <c r="L266" s="528"/>
      <c r="M266" s="504">
        <v>7.9000000000000001E-2</v>
      </c>
      <c r="N266" s="504"/>
      <c r="O266" s="528"/>
      <c r="P266" s="528"/>
      <c r="Q266" s="528"/>
      <c r="R266" s="516">
        <f>S266+T266+V266+W266+X266+Y266+Z266+AA266</f>
        <v>7.9000000000000001E-2</v>
      </c>
      <c r="S266" s="528"/>
      <c r="T266" s="528"/>
      <c r="U266" s="528"/>
      <c r="V266" s="528"/>
      <c r="W266" s="504">
        <v>7.9000000000000001E-2</v>
      </c>
      <c r="X266" s="504"/>
      <c r="Y266" s="528"/>
      <c r="Z266" s="528"/>
      <c r="AA266" s="528"/>
      <c r="AB266" s="185" t="s">
        <v>271</v>
      </c>
      <c r="AC266" s="223" t="s">
        <v>371</v>
      </c>
      <c r="AD266" s="196" t="s">
        <v>372</v>
      </c>
      <c r="AE266" s="196">
        <v>1</v>
      </c>
      <c r="AF266" s="530">
        <v>1</v>
      </c>
      <c r="AG266" s="196"/>
    </row>
    <row r="267" spans="1:33" s="4" customFormat="1" ht="15" customHeight="1">
      <c r="A267" s="976"/>
      <c r="B267" s="921"/>
      <c r="C267" s="919"/>
      <c r="D267" s="915" t="s">
        <v>16</v>
      </c>
      <c r="E267" s="915"/>
      <c r="F267" s="915"/>
      <c r="G267" s="915"/>
      <c r="H267" s="187">
        <f>H265+H266</f>
        <v>0.69</v>
      </c>
      <c r="I267" s="518">
        <f t="shared" ref="I267:Q267" si="236">I265+I266</f>
        <v>0.61099999999999999</v>
      </c>
      <c r="J267" s="518">
        <f t="shared" si="236"/>
        <v>0</v>
      </c>
      <c r="K267" s="518"/>
      <c r="L267" s="518">
        <f t="shared" si="236"/>
        <v>0</v>
      </c>
      <c r="M267" s="505">
        <f t="shared" si="236"/>
        <v>7.9000000000000001E-2</v>
      </c>
      <c r="N267" s="505">
        <f t="shared" si="236"/>
        <v>0</v>
      </c>
      <c r="O267" s="518">
        <f t="shared" si="236"/>
        <v>0</v>
      </c>
      <c r="P267" s="518">
        <f t="shared" si="236"/>
        <v>0</v>
      </c>
      <c r="Q267" s="518">
        <f t="shared" si="236"/>
        <v>0</v>
      </c>
      <c r="R267" s="518">
        <f>R265+R266</f>
        <v>0.69</v>
      </c>
      <c r="S267" s="518">
        <f t="shared" ref="S267:T267" si="237">S265+S266</f>
        <v>0.61099999999999999</v>
      </c>
      <c r="T267" s="518">
        <f t="shared" si="237"/>
        <v>0</v>
      </c>
      <c r="U267" s="518"/>
      <c r="V267" s="518">
        <f t="shared" ref="V267:AA267" si="238">V265+V266</f>
        <v>0</v>
      </c>
      <c r="W267" s="505">
        <f t="shared" si="238"/>
        <v>7.9000000000000001E-2</v>
      </c>
      <c r="X267" s="505">
        <f t="shared" si="238"/>
        <v>0</v>
      </c>
      <c r="Y267" s="518">
        <f t="shared" si="238"/>
        <v>0</v>
      </c>
      <c r="Z267" s="518">
        <f t="shared" si="238"/>
        <v>0</v>
      </c>
      <c r="AA267" s="518">
        <f t="shared" si="238"/>
        <v>0</v>
      </c>
      <c r="AB267" s="802"/>
      <c r="AC267" s="802"/>
      <c r="AD267" s="802"/>
      <c r="AE267" s="802"/>
      <c r="AF267" s="802"/>
      <c r="AG267" s="803"/>
    </row>
    <row r="268" spans="1:33" s="72" customFormat="1" ht="27.75" customHeight="1">
      <c r="A268" s="974" t="s">
        <v>170</v>
      </c>
      <c r="B268" s="921" t="s">
        <v>197</v>
      </c>
      <c r="C268" s="919" t="s">
        <v>152</v>
      </c>
      <c r="D268" s="899" t="s">
        <v>162</v>
      </c>
      <c r="E268" s="901" t="s">
        <v>373</v>
      </c>
      <c r="F268" s="902"/>
      <c r="G268" s="355"/>
      <c r="H268" s="178"/>
      <c r="I268" s="176"/>
      <c r="J268" s="176"/>
      <c r="K268" s="176"/>
      <c r="L268" s="176"/>
      <c r="M268" s="177"/>
      <c r="N268" s="177"/>
      <c r="O268" s="176"/>
      <c r="P268" s="176"/>
      <c r="Q268" s="176"/>
      <c r="R268" s="550"/>
      <c r="S268" s="523"/>
      <c r="T268" s="523"/>
      <c r="U268" s="523"/>
      <c r="V268" s="523"/>
      <c r="W268" s="501"/>
      <c r="X268" s="501"/>
      <c r="Y268" s="523"/>
      <c r="Z268" s="523"/>
      <c r="AA268" s="523"/>
      <c r="AB268" s="260"/>
      <c r="AC268" s="261"/>
      <c r="AD268" s="180"/>
      <c r="AE268" s="180"/>
      <c r="AF268" s="525"/>
      <c r="AG268" s="180"/>
    </row>
    <row r="269" spans="1:33" s="72" customFormat="1" ht="30.75" customHeight="1">
      <c r="A269" s="975"/>
      <c r="B269" s="921"/>
      <c r="C269" s="919"/>
      <c r="D269" s="906"/>
      <c r="E269" s="163" t="s">
        <v>11</v>
      </c>
      <c r="F269" s="181" t="s">
        <v>374</v>
      </c>
      <c r="G269" s="478" t="s">
        <v>15</v>
      </c>
      <c r="H269" s="222">
        <f>I269+J269+L269+M269+N269+O269+P269+Q269</f>
        <v>0.81499999999999995</v>
      </c>
      <c r="I269" s="662">
        <v>0.81499999999999995</v>
      </c>
      <c r="J269" s="527"/>
      <c r="K269" s="527"/>
      <c r="L269" s="527"/>
      <c r="M269" s="509">
        <v>0</v>
      </c>
      <c r="N269" s="183"/>
      <c r="O269" s="182"/>
      <c r="P269" s="182"/>
      <c r="Q269" s="184"/>
      <c r="R269" s="516">
        <f>S269+T269+V269+W269+X269+Y269+Z269+AA269</f>
        <v>0.34200000000000003</v>
      </c>
      <c r="S269" s="662">
        <v>0.34200000000000003</v>
      </c>
      <c r="T269" s="527"/>
      <c r="U269" s="527"/>
      <c r="V269" s="527"/>
      <c r="W269" s="509">
        <f>0.42-0.42</f>
        <v>0</v>
      </c>
      <c r="X269" s="509"/>
      <c r="Y269" s="528"/>
      <c r="Z269" s="528"/>
      <c r="AA269" s="642"/>
      <c r="AB269" s="185" t="s">
        <v>271</v>
      </c>
      <c r="AC269" s="223" t="s">
        <v>369</v>
      </c>
      <c r="AD269" s="196" t="s">
        <v>159</v>
      </c>
      <c r="AE269" s="196">
        <v>1</v>
      </c>
      <c r="AF269" s="648">
        <v>1</v>
      </c>
      <c r="AG269" s="196"/>
    </row>
    <row r="270" spans="1:33" s="72" customFormat="1" ht="26.25" customHeight="1">
      <c r="A270" s="975"/>
      <c r="B270" s="921"/>
      <c r="C270" s="919"/>
      <c r="D270" s="906"/>
      <c r="E270" s="163" t="s">
        <v>12</v>
      </c>
      <c r="F270" s="181" t="s">
        <v>1312</v>
      </c>
      <c r="G270" s="478" t="s">
        <v>142</v>
      </c>
      <c r="H270" s="222">
        <f>I270+J270+L270+M270+N270+O270+P270+Q270</f>
        <v>0.105</v>
      </c>
      <c r="I270" s="527"/>
      <c r="J270" s="527"/>
      <c r="K270" s="527"/>
      <c r="L270" s="527"/>
      <c r="M270" s="509">
        <v>0.105</v>
      </c>
      <c r="N270" s="183"/>
      <c r="O270" s="182"/>
      <c r="P270" s="182"/>
      <c r="Q270" s="182"/>
      <c r="R270" s="516">
        <f>S270+T270+V270+W270+X270+Y270+Z270+AA270</f>
        <v>0.10405</v>
      </c>
      <c r="S270" s="527"/>
      <c r="T270" s="527"/>
      <c r="U270" s="527"/>
      <c r="V270" s="527"/>
      <c r="W270" s="509">
        <v>0.10405</v>
      </c>
      <c r="X270" s="509"/>
      <c r="Y270" s="528"/>
      <c r="Z270" s="528"/>
      <c r="AA270" s="528"/>
      <c r="AB270" s="185" t="s">
        <v>271</v>
      </c>
      <c r="AC270" s="223" t="s">
        <v>375</v>
      </c>
      <c r="AD270" s="196" t="s">
        <v>372</v>
      </c>
      <c r="AE270" s="196">
        <v>1</v>
      </c>
      <c r="AF270" s="648">
        <v>1</v>
      </c>
      <c r="AG270" s="196"/>
    </row>
    <row r="271" spans="1:33" s="4" customFormat="1" ht="15" customHeight="1">
      <c r="A271" s="976"/>
      <c r="B271" s="921"/>
      <c r="C271" s="919"/>
      <c r="D271" s="915" t="s">
        <v>16</v>
      </c>
      <c r="E271" s="915"/>
      <c r="F271" s="915"/>
      <c r="G271" s="915"/>
      <c r="H271" s="187">
        <f>H269+H270</f>
        <v>0.91999999999999993</v>
      </c>
      <c r="I271" s="187">
        <f t="shared" ref="I271:Q271" si="239">I269+I270</f>
        <v>0.81499999999999995</v>
      </c>
      <c r="J271" s="187">
        <f t="shared" si="239"/>
        <v>0</v>
      </c>
      <c r="K271" s="187"/>
      <c r="L271" s="187">
        <f t="shared" si="239"/>
        <v>0</v>
      </c>
      <c r="M271" s="188">
        <f t="shared" si="239"/>
        <v>0.105</v>
      </c>
      <c r="N271" s="188">
        <f t="shared" si="239"/>
        <v>0</v>
      </c>
      <c r="O271" s="187">
        <f t="shared" si="239"/>
        <v>0</v>
      </c>
      <c r="P271" s="187">
        <f t="shared" si="239"/>
        <v>0</v>
      </c>
      <c r="Q271" s="187">
        <f t="shared" si="239"/>
        <v>0</v>
      </c>
      <c r="R271" s="505">
        <f>R269+R270</f>
        <v>0.44605000000000006</v>
      </c>
      <c r="S271" s="518">
        <f t="shared" ref="S271:T271" si="240">S269+S270</f>
        <v>0.34200000000000003</v>
      </c>
      <c r="T271" s="518">
        <f t="shared" si="240"/>
        <v>0</v>
      </c>
      <c r="U271" s="518"/>
      <c r="V271" s="518">
        <f t="shared" ref="V271:AA271" si="241">V269+V270</f>
        <v>0</v>
      </c>
      <c r="W271" s="505">
        <f t="shared" si="241"/>
        <v>0.10405</v>
      </c>
      <c r="X271" s="505">
        <f t="shared" si="241"/>
        <v>0</v>
      </c>
      <c r="Y271" s="518">
        <f t="shared" si="241"/>
        <v>0</v>
      </c>
      <c r="Z271" s="518">
        <f t="shared" si="241"/>
        <v>0</v>
      </c>
      <c r="AA271" s="518">
        <f t="shared" si="241"/>
        <v>0</v>
      </c>
      <c r="AB271" s="802"/>
      <c r="AC271" s="802"/>
      <c r="AD271" s="802"/>
      <c r="AE271" s="802"/>
      <c r="AF271" s="802"/>
      <c r="AG271" s="803"/>
    </row>
    <row r="272" spans="1:33" s="72" customFormat="1" ht="40.5" customHeight="1">
      <c r="A272" s="974" t="s">
        <v>170</v>
      </c>
      <c r="B272" s="921" t="s">
        <v>197</v>
      </c>
      <c r="C272" s="919" t="s">
        <v>152</v>
      </c>
      <c r="D272" s="899" t="s">
        <v>178</v>
      </c>
      <c r="E272" s="846" t="s">
        <v>376</v>
      </c>
      <c r="F272" s="847"/>
      <c r="G272" s="355"/>
      <c r="H272" s="178"/>
      <c r="I272" s="176"/>
      <c r="J272" s="176"/>
      <c r="K272" s="176"/>
      <c r="L272" s="176"/>
      <c r="M272" s="177"/>
      <c r="N272" s="177"/>
      <c r="O272" s="176"/>
      <c r="P272" s="176"/>
      <c r="Q272" s="176"/>
      <c r="R272" s="550"/>
      <c r="S272" s="523"/>
      <c r="T272" s="523"/>
      <c r="U272" s="523"/>
      <c r="V272" s="523"/>
      <c r="W272" s="501"/>
      <c r="X272" s="501"/>
      <c r="Y272" s="523"/>
      <c r="Z272" s="523"/>
      <c r="AA272" s="523"/>
      <c r="AB272" s="260"/>
      <c r="AC272" s="261"/>
      <c r="AD272" s="180"/>
      <c r="AE272" s="180"/>
      <c r="AF272" s="525"/>
      <c r="AG272" s="180"/>
    </row>
    <row r="273" spans="1:33" s="72" customFormat="1" ht="88.5" customHeight="1">
      <c r="A273" s="975"/>
      <c r="B273" s="921"/>
      <c r="C273" s="919"/>
      <c r="D273" s="906"/>
      <c r="E273" s="163" t="s">
        <v>11</v>
      </c>
      <c r="F273" s="181" t="s">
        <v>377</v>
      </c>
      <c r="G273" s="478"/>
      <c r="H273" s="222">
        <f>I273+J273+L273+M273+N273+O273+P273+Q273</f>
        <v>0.21500000000000008</v>
      </c>
      <c r="I273" s="182"/>
      <c r="J273" s="182"/>
      <c r="K273" s="182"/>
      <c r="L273" s="182"/>
      <c r="M273" s="509">
        <v>0.21500000000000008</v>
      </c>
      <c r="N273" s="183"/>
      <c r="O273" s="182"/>
      <c r="P273" s="182"/>
      <c r="Q273" s="184"/>
      <c r="R273" s="507">
        <f>S273+T273+V273+W273+X273+Y273+Z273+AA273</f>
        <v>0.21443999999999999</v>
      </c>
      <c r="S273" s="528"/>
      <c r="T273" s="528"/>
      <c r="U273" s="528"/>
      <c r="V273" s="528"/>
      <c r="W273" s="509">
        <f>0.21444</f>
        <v>0.21443999999999999</v>
      </c>
      <c r="X273" s="504"/>
      <c r="Y273" s="528"/>
      <c r="Z273" s="528"/>
      <c r="AA273" s="642"/>
      <c r="AB273" s="185" t="s">
        <v>271</v>
      </c>
      <c r="AC273" s="223" t="s">
        <v>369</v>
      </c>
      <c r="AD273" s="196" t="s">
        <v>159</v>
      </c>
      <c r="AE273" s="196">
        <v>1</v>
      </c>
      <c r="AF273" s="648">
        <v>1</v>
      </c>
      <c r="AG273" s="370" t="s">
        <v>1313</v>
      </c>
    </row>
    <row r="274" spans="1:33" s="4" customFormat="1" ht="15" customHeight="1">
      <c r="A274" s="976"/>
      <c r="B274" s="921"/>
      <c r="C274" s="919"/>
      <c r="D274" s="915" t="s">
        <v>16</v>
      </c>
      <c r="E274" s="915"/>
      <c r="F274" s="915"/>
      <c r="G274" s="915"/>
      <c r="H274" s="187">
        <f>H273</f>
        <v>0.21500000000000008</v>
      </c>
      <c r="I274" s="187">
        <f t="shared" ref="I274:Q274" si="242">I273</f>
        <v>0</v>
      </c>
      <c r="J274" s="187">
        <f t="shared" si="242"/>
        <v>0</v>
      </c>
      <c r="K274" s="187"/>
      <c r="L274" s="187">
        <f t="shared" si="242"/>
        <v>0</v>
      </c>
      <c r="M274" s="188">
        <f t="shared" si="242"/>
        <v>0.21500000000000008</v>
      </c>
      <c r="N274" s="188">
        <f t="shared" si="242"/>
        <v>0</v>
      </c>
      <c r="O274" s="187">
        <f t="shared" si="242"/>
        <v>0</v>
      </c>
      <c r="P274" s="187">
        <f t="shared" si="242"/>
        <v>0</v>
      </c>
      <c r="Q274" s="187">
        <f t="shared" si="242"/>
        <v>0</v>
      </c>
      <c r="R274" s="505">
        <f>R273</f>
        <v>0.21443999999999999</v>
      </c>
      <c r="S274" s="518">
        <f t="shared" ref="S274:T274" si="243">S273</f>
        <v>0</v>
      </c>
      <c r="T274" s="518">
        <f t="shared" si="243"/>
        <v>0</v>
      </c>
      <c r="U274" s="518"/>
      <c r="V274" s="518">
        <f t="shared" ref="V274:AA274" si="244">V273</f>
        <v>0</v>
      </c>
      <c r="W274" s="505">
        <f t="shared" si="244"/>
        <v>0.21443999999999999</v>
      </c>
      <c r="X274" s="505">
        <f t="shared" si="244"/>
        <v>0</v>
      </c>
      <c r="Y274" s="518">
        <f t="shared" si="244"/>
        <v>0</v>
      </c>
      <c r="Z274" s="518">
        <f t="shared" si="244"/>
        <v>0</v>
      </c>
      <c r="AA274" s="518">
        <f t="shared" si="244"/>
        <v>0</v>
      </c>
      <c r="AB274" s="1077"/>
      <c r="AC274" s="1077"/>
      <c r="AD274" s="1077"/>
      <c r="AE274" s="1077"/>
      <c r="AF274" s="1077"/>
      <c r="AG274" s="1077"/>
    </row>
    <row r="275" spans="1:33" s="72" customFormat="1" ht="30" customHeight="1">
      <c r="A275" s="974" t="s">
        <v>170</v>
      </c>
      <c r="B275" s="921" t="s">
        <v>197</v>
      </c>
      <c r="C275" s="919" t="s">
        <v>152</v>
      </c>
      <c r="D275" s="899" t="s">
        <v>197</v>
      </c>
      <c r="E275" s="846" t="s">
        <v>378</v>
      </c>
      <c r="F275" s="847"/>
      <c r="G275" s="355"/>
      <c r="H275" s="178"/>
      <c r="I275" s="176"/>
      <c r="J275" s="176"/>
      <c r="K275" s="176"/>
      <c r="L275" s="176"/>
      <c r="M275" s="177"/>
      <c r="N275" s="177"/>
      <c r="O275" s="176"/>
      <c r="P275" s="176"/>
      <c r="Q275" s="176"/>
      <c r="R275" s="550"/>
      <c r="S275" s="523"/>
      <c r="T275" s="523"/>
      <c r="U275" s="523"/>
      <c r="V275" s="523"/>
      <c r="W275" s="501"/>
      <c r="X275" s="501"/>
      <c r="Y275" s="523"/>
      <c r="Z275" s="523"/>
      <c r="AA275" s="523"/>
      <c r="AB275" s="260"/>
      <c r="AC275" s="261"/>
      <c r="AD275" s="180"/>
      <c r="AE275" s="180"/>
      <c r="AF275" s="525"/>
      <c r="AG275" s="180"/>
    </row>
    <row r="276" spans="1:33" s="72" customFormat="1" ht="69" customHeight="1">
      <c r="A276" s="975"/>
      <c r="B276" s="921"/>
      <c r="C276" s="919"/>
      <c r="D276" s="906"/>
      <c r="E276" s="163" t="s">
        <v>11</v>
      </c>
      <c r="F276" s="181" t="s">
        <v>379</v>
      </c>
      <c r="G276" s="478" t="s">
        <v>15</v>
      </c>
      <c r="H276" s="222">
        <f>I276+J276+L276+M276+N276+O276+P276+Q276</f>
        <v>0.877</v>
      </c>
      <c r="I276" s="667">
        <v>0.877</v>
      </c>
      <c r="J276" s="652"/>
      <c r="K276" s="652"/>
      <c r="L276" s="652"/>
      <c r="M276" s="206">
        <f>0.21645-0.21645</f>
        <v>0</v>
      </c>
      <c r="N276" s="206"/>
      <c r="O276" s="182"/>
      <c r="P276" s="182"/>
      <c r="Q276" s="403"/>
      <c r="R276" s="516">
        <f>S276+T276+V276+W276+X276+Y276+Z276+AA276</f>
        <v>0</v>
      </c>
      <c r="S276" s="662">
        <v>0</v>
      </c>
      <c r="T276" s="527"/>
      <c r="U276" s="527"/>
      <c r="V276" s="527"/>
      <c r="W276" s="509">
        <f>0.21645-0.21645</f>
        <v>0</v>
      </c>
      <c r="X276" s="509"/>
      <c r="Y276" s="528"/>
      <c r="Z276" s="528"/>
      <c r="AA276" s="642"/>
      <c r="AB276" s="262" t="s">
        <v>365</v>
      </c>
      <c r="AC276" s="223" t="s">
        <v>369</v>
      </c>
      <c r="AD276" s="196" t="s">
        <v>159</v>
      </c>
      <c r="AE276" s="196">
        <v>1</v>
      </c>
      <c r="AF276" s="648">
        <v>0</v>
      </c>
      <c r="AG276" s="199" t="s">
        <v>1314</v>
      </c>
    </row>
    <row r="277" spans="1:33" s="72" customFormat="1" ht="66" customHeight="1">
      <c r="A277" s="975"/>
      <c r="B277" s="921"/>
      <c r="C277" s="919"/>
      <c r="D277" s="906"/>
      <c r="E277" s="163" t="s">
        <v>12</v>
      </c>
      <c r="F277" s="181" t="s">
        <v>380</v>
      </c>
      <c r="G277" s="478" t="s">
        <v>142</v>
      </c>
      <c r="H277" s="222">
        <f>I277+J277+L277+M277+N277+O277+P277+Q277</f>
        <v>7.644999999999999E-2</v>
      </c>
      <c r="I277" s="652"/>
      <c r="J277" s="652"/>
      <c r="K277" s="652"/>
      <c r="L277" s="652"/>
      <c r="M277" s="206">
        <f>0.22845-0.152</f>
        <v>7.644999999999999E-2</v>
      </c>
      <c r="N277" s="206"/>
      <c r="O277" s="182"/>
      <c r="P277" s="182"/>
      <c r="Q277" s="395"/>
      <c r="R277" s="516">
        <f>S277+T277+V277+W277+X277+Y277+Z277+AA277</f>
        <v>7.644999999999999E-2</v>
      </c>
      <c r="S277" s="527"/>
      <c r="T277" s="527"/>
      <c r="U277" s="527"/>
      <c r="V277" s="527"/>
      <c r="W277" s="509">
        <f>0.22845-0.152</f>
        <v>7.644999999999999E-2</v>
      </c>
      <c r="X277" s="509"/>
      <c r="Y277" s="528"/>
      <c r="Z277" s="528"/>
      <c r="AA277" s="528"/>
      <c r="AB277" s="262" t="s">
        <v>365</v>
      </c>
      <c r="AC277" s="223" t="s">
        <v>375</v>
      </c>
      <c r="AD277" s="196" t="s">
        <v>372</v>
      </c>
      <c r="AE277" s="196">
        <v>1</v>
      </c>
      <c r="AF277" s="648">
        <v>1</v>
      </c>
      <c r="AG277" s="199" t="s">
        <v>1315</v>
      </c>
    </row>
    <row r="278" spans="1:33" s="72" customFormat="1" ht="90" customHeight="1">
      <c r="A278" s="975"/>
      <c r="B278" s="921"/>
      <c r="C278" s="919"/>
      <c r="D278" s="900"/>
      <c r="E278" s="163" t="s">
        <v>13</v>
      </c>
      <c r="F278" s="201" t="s">
        <v>381</v>
      </c>
      <c r="G278" s="478" t="s">
        <v>142</v>
      </c>
      <c r="H278" s="222">
        <f>I278+J278+L278+M278+N278+O278+P278+Q278</f>
        <v>7.6999999999999999E-2</v>
      </c>
      <c r="I278" s="671"/>
      <c r="J278" s="671"/>
      <c r="K278" s="671"/>
      <c r="L278" s="671"/>
      <c r="M278" s="357">
        <v>7.6999999999999999E-2</v>
      </c>
      <c r="N278" s="357"/>
      <c r="O278" s="192"/>
      <c r="P278" s="192"/>
      <c r="Q278" s="396"/>
      <c r="R278" s="516">
        <f>S278+T278+V278+W278+X278+Y278+Z278+AA278</f>
        <v>7.6450000000000018E-2</v>
      </c>
      <c r="S278" s="539"/>
      <c r="T278" s="539"/>
      <c r="U278" s="539"/>
      <c r="V278" s="539"/>
      <c r="W278" s="672">
        <f>0.58545-0.509</f>
        <v>7.6450000000000018E-2</v>
      </c>
      <c r="X278" s="672"/>
      <c r="Y278" s="540"/>
      <c r="Z278" s="540"/>
      <c r="AA278" s="540"/>
      <c r="AB278" s="262" t="s">
        <v>365</v>
      </c>
      <c r="AC278" s="223" t="s">
        <v>371</v>
      </c>
      <c r="AD278" s="196" t="s">
        <v>372</v>
      </c>
      <c r="AE278" s="196">
        <v>1</v>
      </c>
      <c r="AF278" s="648">
        <v>1</v>
      </c>
      <c r="AG278" s="199" t="s">
        <v>1316</v>
      </c>
    </row>
    <row r="279" spans="1:33" s="4" customFormat="1" ht="15" customHeight="1">
      <c r="A279" s="976"/>
      <c r="B279" s="921"/>
      <c r="C279" s="919"/>
      <c r="D279" s="915" t="s">
        <v>16</v>
      </c>
      <c r="E279" s="915"/>
      <c r="F279" s="915"/>
      <c r="G279" s="915"/>
      <c r="H279" s="188">
        <f t="shared" ref="H279:T279" si="245">H276+H277+H278</f>
        <v>1.0304500000000001</v>
      </c>
      <c r="I279" s="208">
        <f t="shared" si="245"/>
        <v>0.877</v>
      </c>
      <c r="J279" s="208">
        <f t="shared" si="245"/>
        <v>0</v>
      </c>
      <c r="K279" s="208"/>
      <c r="L279" s="208">
        <f t="shared" si="245"/>
        <v>0</v>
      </c>
      <c r="M279" s="188">
        <f t="shared" si="245"/>
        <v>0.15344999999999998</v>
      </c>
      <c r="N279" s="188">
        <f t="shared" si="245"/>
        <v>0</v>
      </c>
      <c r="O279" s="208">
        <f t="shared" si="245"/>
        <v>0</v>
      </c>
      <c r="P279" s="208">
        <f t="shared" si="245"/>
        <v>0</v>
      </c>
      <c r="Q279" s="208">
        <f t="shared" si="245"/>
        <v>0</v>
      </c>
      <c r="R279" s="505">
        <f t="shared" si="245"/>
        <v>0.15290000000000001</v>
      </c>
      <c r="S279" s="532">
        <f t="shared" si="245"/>
        <v>0</v>
      </c>
      <c r="T279" s="532">
        <f t="shared" si="245"/>
        <v>0</v>
      </c>
      <c r="U279" s="532"/>
      <c r="V279" s="532">
        <f t="shared" ref="V279:AA279" si="246">V276+V277+V278</f>
        <v>0</v>
      </c>
      <c r="W279" s="505">
        <f t="shared" si="246"/>
        <v>0.15290000000000001</v>
      </c>
      <c r="X279" s="505">
        <f t="shared" si="246"/>
        <v>0</v>
      </c>
      <c r="Y279" s="532">
        <f t="shared" si="246"/>
        <v>0</v>
      </c>
      <c r="Z279" s="532">
        <f t="shared" si="246"/>
        <v>0</v>
      </c>
      <c r="AA279" s="532">
        <f t="shared" si="246"/>
        <v>0</v>
      </c>
      <c r="AB279" s="802"/>
      <c r="AC279" s="802"/>
      <c r="AD279" s="802"/>
      <c r="AE279" s="802"/>
      <c r="AF279" s="802"/>
      <c r="AG279" s="803"/>
    </row>
    <row r="280" spans="1:33" s="72" customFormat="1" ht="59.25" customHeight="1">
      <c r="A280" s="974" t="s">
        <v>170</v>
      </c>
      <c r="B280" s="921" t="s">
        <v>197</v>
      </c>
      <c r="C280" s="919" t="s">
        <v>152</v>
      </c>
      <c r="D280" s="899" t="s">
        <v>216</v>
      </c>
      <c r="E280" s="846" t="s">
        <v>382</v>
      </c>
      <c r="F280" s="847"/>
      <c r="G280" s="355"/>
      <c r="H280" s="178"/>
      <c r="I280" s="176"/>
      <c r="J280" s="176"/>
      <c r="K280" s="176"/>
      <c r="L280" s="176"/>
      <c r="M280" s="177"/>
      <c r="N280" s="177"/>
      <c r="O280" s="176"/>
      <c r="P280" s="176"/>
      <c r="Q280" s="176"/>
      <c r="R280" s="550"/>
      <c r="S280" s="523"/>
      <c r="T280" s="523"/>
      <c r="U280" s="523"/>
      <c r="V280" s="523"/>
      <c r="W280" s="501"/>
      <c r="X280" s="501"/>
      <c r="Y280" s="523"/>
      <c r="Z280" s="523"/>
      <c r="AA280" s="523"/>
      <c r="AB280" s="260"/>
      <c r="AC280" s="261"/>
      <c r="AD280" s="180"/>
      <c r="AE280" s="180"/>
      <c r="AF280" s="525"/>
      <c r="AG280" s="180"/>
    </row>
    <row r="281" spans="1:33" s="72" customFormat="1" ht="60" customHeight="1">
      <c r="A281" s="975"/>
      <c r="B281" s="921"/>
      <c r="C281" s="919"/>
      <c r="D281" s="906"/>
      <c r="E281" s="163" t="s">
        <v>11</v>
      </c>
      <c r="F281" s="181" t="s">
        <v>383</v>
      </c>
      <c r="G281" s="478" t="s">
        <v>15</v>
      </c>
      <c r="H281" s="222">
        <f>I281+J281+L281+M281+N281+O281+P281+Q281</f>
        <v>0.71399999999999997</v>
      </c>
      <c r="I281" s="652">
        <v>0.71399999999999997</v>
      </c>
      <c r="J281" s="652"/>
      <c r="K281" s="652"/>
      <c r="L281" s="652"/>
      <c r="M281" s="206">
        <v>0</v>
      </c>
      <c r="N281" s="206"/>
      <c r="O281" s="652"/>
      <c r="P281" s="652"/>
      <c r="Q281" s="237"/>
      <c r="R281" s="516">
        <f>S281+T281+V281+W281+X281+Y281+Z281+AA281</f>
        <v>7.8E-2</v>
      </c>
      <c r="S281" s="662">
        <f>0.078</f>
        <v>7.8E-2</v>
      </c>
      <c r="T281" s="527"/>
      <c r="U281" s="527"/>
      <c r="V281" s="527"/>
      <c r="W281" s="509">
        <f>0.37-0.37</f>
        <v>0</v>
      </c>
      <c r="X281" s="509"/>
      <c r="Y281" s="527"/>
      <c r="Z281" s="527"/>
      <c r="AA281" s="668"/>
      <c r="AB281" s="185" t="s">
        <v>271</v>
      </c>
      <c r="AC281" s="223" t="s">
        <v>369</v>
      </c>
      <c r="AD281" s="196" t="s">
        <v>159</v>
      </c>
      <c r="AE281" s="196">
        <v>3</v>
      </c>
      <c r="AF281" s="648">
        <v>3</v>
      </c>
      <c r="AG281" s="196"/>
    </row>
    <row r="282" spans="1:33" s="72" customFormat="1" ht="39.75" customHeight="1">
      <c r="A282" s="975"/>
      <c r="B282" s="921"/>
      <c r="C282" s="919"/>
      <c r="D282" s="906"/>
      <c r="E282" s="163" t="s">
        <v>12</v>
      </c>
      <c r="F282" s="181" t="s">
        <v>1189</v>
      </c>
      <c r="G282" s="478" t="s">
        <v>142</v>
      </c>
      <c r="H282" s="222">
        <f>I282+J282+L282+M282+N282+O282+P282+Q282</f>
        <v>0</v>
      </c>
      <c r="I282" s="652"/>
      <c r="J282" s="652"/>
      <c r="K282" s="652"/>
      <c r="L282" s="652"/>
      <c r="M282" s="206">
        <v>0</v>
      </c>
      <c r="N282" s="206"/>
      <c r="O282" s="652"/>
      <c r="P282" s="652"/>
      <c r="Q282" s="652"/>
      <c r="R282" s="516">
        <f>S282+T282+V282+W282+X282+Y282+Z282+AA282</f>
        <v>0</v>
      </c>
      <c r="S282" s="527"/>
      <c r="T282" s="527"/>
      <c r="U282" s="527"/>
      <c r="V282" s="527"/>
      <c r="W282" s="509">
        <f>0.35-0.35</f>
        <v>0</v>
      </c>
      <c r="X282" s="509"/>
      <c r="Y282" s="527"/>
      <c r="Z282" s="527"/>
      <c r="AA282" s="527"/>
      <c r="AB282" s="185" t="s">
        <v>271</v>
      </c>
      <c r="AC282" s="223" t="s">
        <v>375</v>
      </c>
      <c r="AD282" s="196" t="s">
        <v>372</v>
      </c>
      <c r="AE282" s="196">
        <v>1</v>
      </c>
      <c r="AF282" s="648">
        <v>0</v>
      </c>
      <c r="AG282" s="196" t="s">
        <v>1317</v>
      </c>
    </row>
    <row r="283" spans="1:33" s="72" customFormat="1" ht="15.75" customHeight="1">
      <c r="A283" s="975"/>
      <c r="B283" s="921"/>
      <c r="C283" s="919"/>
      <c r="D283" s="467"/>
      <c r="E283" s="163" t="s">
        <v>12</v>
      </c>
      <c r="F283" s="162" t="s">
        <v>1192</v>
      </c>
      <c r="G283" s="478" t="s">
        <v>1220</v>
      </c>
      <c r="H283" s="222">
        <f>I283+J283+L283+M283+N283+O283+P283+Q283</f>
        <v>7.7810000000000006</v>
      </c>
      <c r="I283" s="652">
        <v>6.5250000000000004</v>
      </c>
      <c r="J283" s="652"/>
      <c r="K283" s="652"/>
      <c r="L283" s="652"/>
      <c r="M283" s="206">
        <v>1.256</v>
      </c>
      <c r="N283" s="206"/>
      <c r="O283" s="652"/>
      <c r="P283" s="652"/>
      <c r="Q283" s="652"/>
      <c r="R283" s="670">
        <f>S283+T283+V283+W283+X283+Y283+Z283+AA283</f>
        <v>5.9417999999999997</v>
      </c>
      <c r="S283" s="527">
        <v>4.694</v>
      </c>
      <c r="T283" s="527"/>
      <c r="U283" s="527"/>
      <c r="V283" s="527"/>
      <c r="W283" s="509">
        <v>1.2478</v>
      </c>
      <c r="X283" s="509"/>
      <c r="Y283" s="527"/>
      <c r="Z283" s="527"/>
      <c r="AA283" s="527"/>
      <c r="AB283" s="185" t="s">
        <v>271</v>
      </c>
      <c r="AC283" s="223" t="s">
        <v>1193</v>
      </c>
      <c r="AD283" s="196" t="s">
        <v>372</v>
      </c>
      <c r="AE283" s="196">
        <v>1</v>
      </c>
      <c r="AF283" s="648">
        <v>1</v>
      </c>
      <c r="AG283" s="196"/>
    </row>
    <row r="284" spans="1:33" s="4" customFormat="1" ht="15" customHeight="1">
      <c r="A284" s="976"/>
      <c r="B284" s="921"/>
      <c r="C284" s="919"/>
      <c r="D284" s="915" t="s">
        <v>16</v>
      </c>
      <c r="E284" s="915"/>
      <c r="F284" s="915"/>
      <c r="G284" s="915"/>
      <c r="H284" s="188">
        <f>H281+H282+H283</f>
        <v>8.495000000000001</v>
      </c>
      <c r="I284" s="188">
        <f t="shared" ref="I284:Q284" si="247">I281+I282+I283</f>
        <v>7.2390000000000008</v>
      </c>
      <c r="J284" s="187">
        <f t="shared" si="247"/>
        <v>0</v>
      </c>
      <c r="K284" s="187"/>
      <c r="L284" s="187">
        <f t="shared" si="247"/>
        <v>0</v>
      </c>
      <c r="M284" s="187">
        <f>M281+M282+M283</f>
        <v>1.256</v>
      </c>
      <c r="N284" s="187">
        <f t="shared" si="247"/>
        <v>0</v>
      </c>
      <c r="O284" s="187">
        <f t="shared" si="247"/>
        <v>0</v>
      </c>
      <c r="P284" s="187">
        <f t="shared" si="247"/>
        <v>0</v>
      </c>
      <c r="Q284" s="187">
        <f t="shared" si="247"/>
        <v>0</v>
      </c>
      <c r="R284" s="505">
        <f>R281+R282+R283</f>
        <v>6.0198</v>
      </c>
      <c r="S284" s="505">
        <f t="shared" ref="S284:T284" si="248">S281+S282+S283</f>
        <v>4.7720000000000002</v>
      </c>
      <c r="T284" s="518">
        <f t="shared" si="248"/>
        <v>0</v>
      </c>
      <c r="U284" s="518"/>
      <c r="V284" s="518">
        <f t="shared" ref="V284" si="249">V281+V282+V283</f>
        <v>0</v>
      </c>
      <c r="W284" s="518">
        <f>W281+W282+W283</f>
        <v>1.2478</v>
      </c>
      <c r="X284" s="518">
        <f t="shared" ref="X284:AA284" si="250">X281+X282+X283</f>
        <v>0</v>
      </c>
      <c r="Y284" s="518">
        <f t="shared" si="250"/>
        <v>0</v>
      </c>
      <c r="Z284" s="518">
        <f t="shared" si="250"/>
        <v>0</v>
      </c>
      <c r="AA284" s="518">
        <f t="shared" si="250"/>
        <v>0</v>
      </c>
      <c r="AB284" s="802"/>
      <c r="AC284" s="802"/>
      <c r="AD284" s="802"/>
      <c r="AE284" s="802"/>
      <c r="AF284" s="802"/>
      <c r="AG284" s="803"/>
    </row>
    <row r="285" spans="1:33" s="72" customFormat="1" ht="29.25" customHeight="1">
      <c r="A285" s="974" t="s">
        <v>170</v>
      </c>
      <c r="B285" s="921" t="s">
        <v>197</v>
      </c>
      <c r="C285" s="919" t="s">
        <v>152</v>
      </c>
      <c r="D285" s="899" t="s">
        <v>384</v>
      </c>
      <c r="E285" s="846" t="s">
        <v>385</v>
      </c>
      <c r="F285" s="847"/>
      <c r="G285" s="355"/>
      <c r="H285" s="178"/>
      <c r="I285" s="176"/>
      <c r="J285" s="176"/>
      <c r="K285" s="176"/>
      <c r="L285" s="176"/>
      <c r="M285" s="177"/>
      <c r="N285" s="177"/>
      <c r="O285" s="176"/>
      <c r="P285" s="176"/>
      <c r="Q285" s="176"/>
      <c r="R285" s="550"/>
      <c r="S285" s="523"/>
      <c r="T285" s="523"/>
      <c r="U285" s="523"/>
      <c r="V285" s="523"/>
      <c r="W285" s="501"/>
      <c r="X285" s="501"/>
      <c r="Y285" s="523"/>
      <c r="Z285" s="523"/>
      <c r="AA285" s="523"/>
      <c r="AB285" s="260"/>
      <c r="AC285" s="261"/>
      <c r="AD285" s="180"/>
      <c r="AE285" s="180"/>
      <c r="AF285" s="525"/>
      <c r="AG285" s="180"/>
    </row>
    <row r="286" spans="1:33" s="72" customFormat="1" ht="26.25" customHeight="1">
      <c r="A286" s="975"/>
      <c r="B286" s="921"/>
      <c r="C286" s="919"/>
      <c r="D286" s="906"/>
      <c r="E286" s="163" t="s">
        <v>11</v>
      </c>
      <c r="F286" s="181" t="s">
        <v>386</v>
      </c>
      <c r="G286" s="478" t="s">
        <v>142</v>
      </c>
      <c r="H286" s="222">
        <f>I286+J286+L286+M286+N286+O286+P286+Q286</f>
        <v>4.9949999999999992</v>
      </c>
      <c r="I286" s="182"/>
      <c r="J286" s="528"/>
      <c r="K286" s="528"/>
      <c r="L286" s="528"/>
      <c r="M286" s="504">
        <f>3+0.795+1.1+0.1</f>
        <v>4.9949999999999992</v>
      </c>
      <c r="N286" s="504"/>
      <c r="O286" s="528"/>
      <c r="P286" s="528"/>
      <c r="Q286" s="642"/>
      <c r="R286" s="516">
        <f>S286+T286+V286+W286+X286+Y286+Z286+AA286</f>
        <v>4.9949999999999992</v>
      </c>
      <c r="S286" s="528"/>
      <c r="T286" s="528"/>
      <c r="U286" s="528"/>
      <c r="V286" s="528"/>
      <c r="W286" s="504">
        <f>3+0.795+1.1+0.1</f>
        <v>4.9949999999999992</v>
      </c>
      <c r="X286" s="504"/>
      <c r="Y286" s="528"/>
      <c r="Z286" s="528"/>
      <c r="AA286" s="642"/>
      <c r="AB286" s="185" t="s">
        <v>271</v>
      </c>
      <c r="AC286" s="223" t="s">
        <v>387</v>
      </c>
      <c r="AD286" s="196" t="s">
        <v>159</v>
      </c>
      <c r="AE286" s="196">
        <v>1</v>
      </c>
      <c r="AF286" s="530">
        <v>1</v>
      </c>
      <c r="AG286" s="196"/>
    </row>
    <row r="287" spans="1:33" s="4" customFormat="1" ht="15" customHeight="1">
      <c r="A287" s="976"/>
      <c r="B287" s="921"/>
      <c r="C287" s="919"/>
      <c r="D287" s="915" t="s">
        <v>16</v>
      </c>
      <c r="E287" s="915"/>
      <c r="F287" s="915"/>
      <c r="G287" s="915"/>
      <c r="H287" s="187">
        <f>H286</f>
        <v>4.9949999999999992</v>
      </c>
      <c r="I287" s="187">
        <f t="shared" ref="I287:Q287" si="251">I286</f>
        <v>0</v>
      </c>
      <c r="J287" s="518">
        <f t="shared" si="251"/>
        <v>0</v>
      </c>
      <c r="K287" s="518"/>
      <c r="L287" s="518">
        <f t="shared" si="251"/>
        <v>0</v>
      </c>
      <c r="M287" s="505">
        <f t="shared" si="251"/>
        <v>4.9949999999999992</v>
      </c>
      <c r="N287" s="505">
        <f t="shared" si="251"/>
        <v>0</v>
      </c>
      <c r="O287" s="518">
        <f t="shared" si="251"/>
        <v>0</v>
      </c>
      <c r="P287" s="518">
        <f t="shared" si="251"/>
        <v>0</v>
      </c>
      <c r="Q287" s="518">
        <f t="shared" si="251"/>
        <v>0</v>
      </c>
      <c r="R287" s="518">
        <f>R286</f>
        <v>4.9949999999999992</v>
      </c>
      <c r="S287" s="518">
        <f t="shared" ref="S287:T287" si="252">S286</f>
        <v>0</v>
      </c>
      <c r="T287" s="518">
        <f t="shared" si="252"/>
        <v>0</v>
      </c>
      <c r="U287" s="518"/>
      <c r="V287" s="518">
        <f t="shared" ref="V287:AA287" si="253">V286</f>
        <v>0</v>
      </c>
      <c r="W287" s="505">
        <f t="shared" si="253"/>
        <v>4.9949999999999992</v>
      </c>
      <c r="X287" s="505">
        <f t="shared" si="253"/>
        <v>0</v>
      </c>
      <c r="Y287" s="518">
        <f t="shared" si="253"/>
        <v>0</v>
      </c>
      <c r="Z287" s="518">
        <f t="shared" si="253"/>
        <v>0</v>
      </c>
      <c r="AA287" s="518">
        <f t="shared" si="253"/>
        <v>0</v>
      </c>
      <c r="AB287" s="802"/>
      <c r="AC287" s="802"/>
      <c r="AD287" s="802"/>
      <c r="AE287" s="802"/>
      <c r="AF287" s="802"/>
      <c r="AG287" s="803"/>
    </row>
    <row r="288" spans="1:33" s="72" customFormat="1" ht="29.25" customHeight="1">
      <c r="A288" s="974" t="s">
        <v>170</v>
      </c>
      <c r="B288" s="921" t="s">
        <v>197</v>
      </c>
      <c r="C288" s="919" t="s">
        <v>152</v>
      </c>
      <c r="D288" s="899" t="s">
        <v>388</v>
      </c>
      <c r="E288" s="901" t="s">
        <v>389</v>
      </c>
      <c r="F288" s="902"/>
      <c r="G288" s="355"/>
      <c r="H288" s="178"/>
      <c r="I288" s="176"/>
      <c r="J288" s="176"/>
      <c r="K288" s="176"/>
      <c r="L288" s="176"/>
      <c r="M288" s="177"/>
      <c r="N288" s="177"/>
      <c r="O288" s="176"/>
      <c r="P288" s="176"/>
      <c r="Q288" s="176"/>
      <c r="R288" s="550"/>
      <c r="S288" s="523"/>
      <c r="T288" s="523"/>
      <c r="U288" s="523"/>
      <c r="V288" s="523"/>
      <c r="W288" s="501"/>
      <c r="X288" s="501"/>
      <c r="Y288" s="523"/>
      <c r="Z288" s="523"/>
      <c r="AA288" s="523"/>
      <c r="AB288" s="260"/>
      <c r="AC288" s="261"/>
      <c r="AD288" s="180"/>
      <c r="AE288" s="180"/>
      <c r="AF288" s="525"/>
      <c r="AG288" s="180"/>
    </row>
    <row r="289" spans="1:33" s="72" customFormat="1" ht="27" customHeight="1">
      <c r="A289" s="975"/>
      <c r="B289" s="921"/>
      <c r="C289" s="919"/>
      <c r="D289" s="906"/>
      <c r="E289" s="163" t="s">
        <v>11</v>
      </c>
      <c r="F289" s="181" t="s">
        <v>390</v>
      </c>
      <c r="G289" s="478" t="s">
        <v>1220</v>
      </c>
      <c r="H289" s="222">
        <f>I289+J289+L289+M289+N289+O289+P289+Q289</f>
        <v>2.5</v>
      </c>
      <c r="I289" s="528">
        <v>2.5</v>
      </c>
      <c r="J289" s="528"/>
      <c r="K289" s="528"/>
      <c r="L289" s="528"/>
      <c r="M289" s="504"/>
      <c r="N289" s="504"/>
      <c r="O289" s="528"/>
      <c r="P289" s="528"/>
      <c r="Q289" s="642"/>
      <c r="R289" s="516">
        <f>S289+T289+V289+W289+X289+Y289+Z289+AA289</f>
        <v>2.5</v>
      </c>
      <c r="S289" s="528">
        <v>2.5</v>
      </c>
      <c r="T289" s="528"/>
      <c r="U289" s="528"/>
      <c r="V289" s="528"/>
      <c r="W289" s="504">
        <f>5-1.25-1.25-2.5</f>
        <v>0</v>
      </c>
      <c r="X289" s="504"/>
      <c r="Y289" s="528"/>
      <c r="Z289" s="528"/>
      <c r="AA289" s="642"/>
      <c r="AB289" s="185" t="s">
        <v>271</v>
      </c>
      <c r="AC289" s="223" t="s">
        <v>391</v>
      </c>
      <c r="AD289" s="196" t="s">
        <v>159</v>
      </c>
      <c r="AE289" s="196">
        <v>1</v>
      </c>
      <c r="AF289" s="530">
        <v>1</v>
      </c>
      <c r="AG289" s="196"/>
    </row>
    <row r="290" spans="1:33" s="4" customFormat="1" ht="15" customHeight="1">
      <c r="A290" s="976"/>
      <c r="B290" s="921"/>
      <c r="C290" s="919"/>
      <c r="D290" s="915" t="s">
        <v>16</v>
      </c>
      <c r="E290" s="915"/>
      <c r="F290" s="915"/>
      <c r="G290" s="915"/>
      <c r="H290" s="187">
        <f>H289</f>
        <v>2.5</v>
      </c>
      <c r="I290" s="518">
        <f t="shared" ref="I290:Q290" si="254">I289</f>
        <v>2.5</v>
      </c>
      <c r="J290" s="518">
        <f t="shared" si="254"/>
        <v>0</v>
      </c>
      <c r="K290" s="518"/>
      <c r="L290" s="518">
        <f t="shared" si="254"/>
        <v>0</v>
      </c>
      <c r="M290" s="505">
        <f t="shared" si="254"/>
        <v>0</v>
      </c>
      <c r="N290" s="505">
        <f t="shared" si="254"/>
        <v>0</v>
      </c>
      <c r="O290" s="518">
        <f t="shared" si="254"/>
        <v>0</v>
      </c>
      <c r="P290" s="518">
        <f t="shared" si="254"/>
        <v>0</v>
      </c>
      <c r="Q290" s="518">
        <f t="shared" si="254"/>
        <v>0</v>
      </c>
      <c r="R290" s="518">
        <f>R289</f>
        <v>2.5</v>
      </c>
      <c r="S290" s="518">
        <f t="shared" ref="S290:T290" si="255">S289</f>
        <v>2.5</v>
      </c>
      <c r="T290" s="518">
        <f t="shared" si="255"/>
        <v>0</v>
      </c>
      <c r="U290" s="518"/>
      <c r="V290" s="518">
        <f t="shared" ref="V290:AA290" si="256">V289</f>
        <v>0</v>
      </c>
      <c r="W290" s="505">
        <f t="shared" si="256"/>
        <v>0</v>
      </c>
      <c r="X290" s="505">
        <f t="shared" si="256"/>
        <v>0</v>
      </c>
      <c r="Y290" s="518">
        <f t="shared" si="256"/>
        <v>0</v>
      </c>
      <c r="Z290" s="518">
        <f t="shared" si="256"/>
        <v>0</v>
      </c>
      <c r="AA290" s="518">
        <f t="shared" si="256"/>
        <v>0</v>
      </c>
      <c r="AB290" s="802"/>
      <c r="AC290" s="802"/>
      <c r="AD290" s="802"/>
      <c r="AE290" s="802"/>
      <c r="AF290" s="802"/>
      <c r="AG290" s="803"/>
    </row>
    <row r="291" spans="1:33" s="72" customFormat="1" ht="62.25" customHeight="1">
      <c r="A291" s="974" t="s">
        <v>170</v>
      </c>
      <c r="B291" s="921" t="s">
        <v>197</v>
      </c>
      <c r="C291" s="919" t="s">
        <v>152</v>
      </c>
      <c r="D291" s="899" t="s">
        <v>293</v>
      </c>
      <c r="E291" s="901" t="s">
        <v>392</v>
      </c>
      <c r="F291" s="902"/>
      <c r="G291" s="355"/>
      <c r="H291" s="178"/>
      <c r="I291" s="176"/>
      <c r="J291" s="176"/>
      <c r="K291" s="176"/>
      <c r="L291" s="176"/>
      <c r="M291" s="177"/>
      <c r="N291" s="177"/>
      <c r="O291" s="176"/>
      <c r="P291" s="176"/>
      <c r="Q291" s="176"/>
      <c r="R291" s="550"/>
      <c r="S291" s="523"/>
      <c r="T291" s="523"/>
      <c r="U291" s="523"/>
      <c r="V291" s="523"/>
      <c r="W291" s="501"/>
      <c r="X291" s="501"/>
      <c r="Y291" s="523"/>
      <c r="Z291" s="523"/>
      <c r="AA291" s="523"/>
      <c r="AB291" s="260"/>
      <c r="AC291" s="261"/>
      <c r="AD291" s="180"/>
      <c r="AE291" s="180"/>
      <c r="AF291" s="525"/>
      <c r="AG291" s="180"/>
    </row>
    <row r="292" spans="1:33" s="72" customFormat="1" ht="29.25" customHeight="1">
      <c r="A292" s="975"/>
      <c r="B292" s="921"/>
      <c r="C292" s="919"/>
      <c r="D292" s="906"/>
      <c r="E292" s="163" t="s">
        <v>11</v>
      </c>
      <c r="F292" s="181" t="s">
        <v>393</v>
      </c>
      <c r="G292" s="478" t="s">
        <v>1049</v>
      </c>
      <c r="H292" s="341">
        <f>I292+J292+L292+M292+N292+O292+P292+Q292</f>
        <v>309.50900000000001</v>
      </c>
      <c r="I292" s="182"/>
      <c r="J292" s="182"/>
      <c r="K292" s="182"/>
      <c r="L292" s="182"/>
      <c r="M292" s="504">
        <v>15.476000000000001</v>
      </c>
      <c r="N292" s="504">
        <f>294.033</f>
        <v>294.03300000000002</v>
      </c>
      <c r="O292" s="528"/>
      <c r="P292" s="528"/>
      <c r="Q292" s="642"/>
      <c r="R292" s="670">
        <f>S292+T292+V292+W292+X292+Y292+Z292+AA292</f>
        <v>15.476000000000001</v>
      </c>
      <c r="S292" s="528"/>
      <c r="T292" s="528"/>
      <c r="U292" s="528"/>
      <c r="V292" s="528"/>
      <c r="W292" s="504">
        <v>15.476000000000001</v>
      </c>
      <c r="X292" s="504"/>
      <c r="Y292" s="528"/>
      <c r="Z292" s="528"/>
      <c r="AA292" s="642"/>
      <c r="AB292" s="185" t="s">
        <v>271</v>
      </c>
      <c r="AC292" s="223" t="s">
        <v>394</v>
      </c>
      <c r="AD292" s="196" t="s">
        <v>159</v>
      </c>
      <c r="AE292" s="196">
        <v>1</v>
      </c>
      <c r="AF292" s="530">
        <v>1</v>
      </c>
      <c r="AG292" s="196"/>
    </row>
    <row r="293" spans="1:33" s="4" customFormat="1" ht="15" customHeight="1">
      <c r="A293" s="976"/>
      <c r="B293" s="921"/>
      <c r="C293" s="919"/>
      <c r="D293" s="915" t="s">
        <v>16</v>
      </c>
      <c r="E293" s="915"/>
      <c r="F293" s="915"/>
      <c r="G293" s="915"/>
      <c r="H293" s="188">
        <f>H292</f>
        <v>309.50900000000001</v>
      </c>
      <c r="I293" s="187">
        <f t="shared" ref="I293:Q293" si="257">I292</f>
        <v>0</v>
      </c>
      <c r="J293" s="187">
        <f t="shared" si="257"/>
        <v>0</v>
      </c>
      <c r="K293" s="187"/>
      <c r="L293" s="187">
        <f t="shared" si="257"/>
        <v>0</v>
      </c>
      <c r="M293" s="505">
        <f t="shared" si="257"/>
        <v>15.476000000000001</v>
      </c>
      <c r="N293" s="505">
        <f t="shared" si="257"/>
        <v>294.03300000000002</v>
      </c>
      <c r="O293" s="518">
        <f t="shared" si="257"/>
        <v>0</v>
      </c>
      <c r="P293" s="518">
        <f t="shared" si="257"/>
        <v>0</v>
      </c>
      <c r="Q293" s="518">
        <f t="shared" si="257"/>
        <v>0</v>
      </c>
      <c r="R293" s="505">
        <f>R292</f>
        <v>15.476000000000001</v>
      </c>
      <c r="S293" s="518">
        <f t="shared" ref="S293:T293" si="258">S292</f>
        <v>0</v>
      </c>
      <c r="T293" s="518">
        <f t="shared" si="258"/>
        <v>0</v>
      </c>
      <c r="U293" s="518"/>
      <c r="V293" s="518">
        <f t="shared" ref="V293:AA293" si="259">V292</f>
        <v>0</v>
      </c>
      <c r="W293" s="505">
        <f t="shared" si="259"/>
        <v>15.476000000000001</v>
      </c>
      <c r="X293" s="505">
        <f t="shared" si="259"/>
        <v>0</v>
      </c>
      <c r="Y293" s="518">
        <f t="shared" si="259"/>
        <v>0</v>
      </c>
      <c r="Z293" s="518">
        <f t="shared" si="259"/>
        <v>0</v>
      </c>
      <c r="AA293" s="518">
        <f t="shared" si="259"/>
        <v>0</v>
      </c>
      <c r="AB293" s="802"/>
      <c r="AC293" s="802"/>
      <c r="AD293" s="802"/>
      <c r="AE293" s="802"/>
      <c r="AF293" s="802"/>
      <c r="AG293" s="803"/>
    </row>
    <row r="294" spans="1:33" s="72" customFormat="1" ht="40.5" customHeight="1">
      <c r="A294" s="974" t="s">
        <v>170</v>
      </c>
      <c r="B294" s="921" t="s">
        <v>197</v>
      </c>
      <c r="C294" s="919" t="s">
        <v>152</v>
      </c>
      <c r="D294" s="899" t="s">
        <v>395</v>
      </c>
      <c r="E294" s="901" t="s">
        <v>396</v>
      </c>
      <c r="F294" s="902"/>
      <c r="G294" s="355"/>
      <c r="H294" s="178"/>
      <c r="I294" s="176"/>
      <c r="J294" s="176"/>
      <c r="K294" s="176"/>
      <c r="L294" s="176"/>
      <c r="M294" s="177"/>
      <c r="N294" s="177"/>
      <c r="O294" s="176"/>
      <c r="P294" s="176"/>
      <c r="Q294" s="176"/>
      <c r="R294" s="550"/>
      <c r="S294" s="523"/>
      <c r="T294" s="523"/>
      <c r="U294" s="523"/>
      <c r="V294" s="523"/>
      <c r="W294" s="501"/>
      <c r="X294" s="501"/>
      <c r="Y294" s="523"/>
      <c r="Z294" s="523"/>
      <c r="AA294" s="523"/>
      <c r="AB294" s="260"/>
      <c r="AC294" s="261"/>
      <c r="AD294" s="180"/>
      <c r="AE294" s="180"/>
      <c r="AF294" s="525"/>
      <c r="AG294" s="180"/>
    </row>
    <row r="295" spans="1:33" s="72" customFormat="1" ht="13.5" customHeight="1">
      <c r="A295" s="975"/>
      <c r="B295" s="921"/>
      <c r="C295" s="919"/>
      <c r="D295" s="906"/>
      <c r="E295" s="163" t="s">
        <v>11</v>
      </c>
      <c r="F295" s="181" t="s">
        <v>397</v>
      </c>
      <c r="G295" s="478" t="s">
        <v>142</v>
      </c>
      <c r="H295" s="222">
        <f>I295+J295+L295+M295+N295+O295+P295+Q295</f>
        <v>3.9</v>
      </c>
      <c r="I295" s="182"/>
      <c r="J295" s="182"/>
      <c r="K295" s="182"/>
      <c r="L295" s="182"/>
      <c r="M295" s="509">
        <v>3.9</v>
      </c>
      <c r="N295" s="509"/>
      <c r="O295" s="527"/>
      <c r="P295" s="527"/>
      <c r="Q295" s="668"/>
      <c r="R295" s="516">
        <f>S295+T295+V295+W295+X295+Y295+Z295+AA295</f>
        <v>3.9</v>
      </c>
      <c r="S295" s="527"/>
      <c r="T295" s="527"/>
      <c r="U295" s="527"/>
      <c r="V295" s="527"/>
      <c r="W295" s="509">
        <f>5-1.1</f>
        <v>3.9</v>
      </c>
      <c r="X295" s="509"/>
      <c r="Y295" s="527"/>
      <c r="Z295" s="527"/>
      <c r="AA295" s="668"/>
      <c r="AB295" s="185" t="s">
        <v>271</v>
      </c>
      <c r="AC295" s="223" t="s">
        <v>398</v>
      </c>
      <c r="AD295" s="196" t="s">
        <v>159</v>
      </c>
      <c r="AE295" s="648">
        <v>1</v>
      </c>
      <c r="AF295" s="648">
        <v>1</v>
      </c>
      <c r="AG295" s="196"/>
    </row>
    <row r="296" spans="1:33" s="4" customFormat="1" ht="15" customHeight="1">
      <c r="A296" s="976"/>
      <c r="B296" s="921"/>
      <c r="C296" s="919"/>
      <c r="D296" s="915" t="s">
        <v>16</v>
      </c>
      <c r="E296" s="915"/>
      <c r="F296" s="915"/>
      <c r="G296" s="915"/>
      <c r="H296" s="187">
        <f>H295</f>
        <v>3.9</v>
      </c>
      <c r="I296" s="187">
        <f t="shared" ref="I296:AA296" si="260">I295</f>
        <v>0</v>
      </c>
      <c r="J296" s="187">
        <f t="shared" si="260"/>
        <v>0</v>
      </c>
      <c r="K296" s="187"/>
      <c r="L296" s="187">
        <f t="shared" si="260"/>
        <v>0</v>
      </c>
      <c r="M296" s="187">
        <f t="shared" si="260"/>
        <v>3.9</v>
      </c>
      <c r="N296" s="187">
        <f t="shared" si="260"/>
        <v>0</v>
      </c>
      <c r="O296" s="187">
        <f t="shared" si="260"/>
        <v>0</v>
      </c>
      <c r="P296" s="187">
        <f t="shared" si="260"/>
        <v>0</v>
      </c>
      <c r="Q296" s="187">
        <f t="shared" si="260"/>
        <v>0</v>
      </c>
      <c r="R296" s="518">
        <f t="shared" si="260"/>
        <v>3.9</v>
      </c>
      <c r="S296" s="518">
        <f t="shared" si="260"/>
        <v>0</v>
      </c>
      <c r="T296" s="518">
        <f t="shared" si="260"/>
        <v>0</v>
      </c>
      <c r="U296" s="518">
        <f t="shared" si="260"/>
        <v>0</v>
      </c>
      <c r="V296" s="518">
        <f t="shared" si="260"/>
        <v>0</v>
      </c>
      <c r="W296" s="518">
        <f t="shared" si="260"/>
        <v>3.9</v>
      </c>
      <c r="X296" s="518">
        <f t="shared" si="260"/>
        <v>0</v>
      </c>
      <c r="Y296" s="518">
        <f t="shared" si="260"/>
        <v>0</v>
      </c>
      <c r="Z296" s="518">
        <f t="shared" si="260"/>
        <v>0</v>
      </c>
      <c r="AA296" s="518">
        <f t="shared" si="260"/>
        <v>0</v>
      </c>
      <c r="AB296" s="802"/>
      <c r="AC296" s="802"/>
      <c r="AD296" s="802"/>
      <c r="AE296" s="802"/>
      <c r="AF296" s="802"/>
      <c r="AG296" s="803"/>
    </row>
    <row r="297" spans="1:33" s="72" customFormat="1" ht="42.75" customHeight="1">
      <c r="A297" s="974" t="s">
        <v>170</v>
      </c>
      <c r="B297" s="921" t="s">
        <v>197</v>
      </c>
      <c r="C297" s="919" t="s">
        <v>152</v>
      </c>
      <c r="D297" s="899" t="s">
        <v>399</v>
      </c>
      <c r="E297" s="901" t="s">
        <v>400</v>
      </c>
      <c r="F297" s="902"/>
      <c r="G297" s="355"/>
      <c r="H297" s="178"/>
      <c r="I297" s="176"/>
      <c r="J297" s="176"/>
      <c r="K297" s="176"/>
      <c r="L297" s="176"/>
      <c r="M297" s="177"/>
      <c r="N297" s="177"/>
      <c r="O297" s="176"/>
      <c r="P297" s="176"/>
      <c r="Q297" s="176"/>
      <c r="R297" s="550"/>
      <c r="S297" s="523"/>
      <c r="T297" s="523"/>
      <c r="U297" s="523"/>
      <c r="V297" s="523"/>
      <c r="W297" s="501"/>
      <c r="X297" s="501"/>
      <c r="Y297" s="523"/>
      <c r="Z297" s="523"/>
      <c r="AA297" s="523"/>
      <c r="AB297" s="260"/>
      <c r="AC297" s="261"/>
      <c r="AD297" s="180"/>
      <c r="AE297" s="180"/>
      <c r="AF297" s="525"/>
      <c r="AG297" s="180"/>
    </row>
    <row r="298" spans="1:33" s="72" customFormat="1" ht="26.25" customHeight="1">
      <c r="A298" s="975"/>
      <c r="B298" s="921"/>
      <c r="C298" s="919"/>
      <c r="D298" s="906"/>
      <c r="E298" s="163" t="s">
        <v>11</v>
      </c>
      <c r="F298" s="181" t="s">
        <v>270</v>
      </c>
      <c r="G298" s="478" t="s">
        <v>142</v>
      </c>
      <c r="H298" s="222">
        <f>I298+J298+L298+M298+N298+O298+P298+Q298</f>
        <v>5</v>
      </c>
      <c r="I298" s="652"/>
      <c r="J298" s="652"/>
      <c r="K298" s="652"/>
      <c r="L298" s="652"/>
      <c r="M298" s="509">
        <v>5</v>
      </c>
      <c r="N298" s="509"/>
      <c r="O298" s="527"/>
      <c r="P298" s="527"/>
      <c r="Q298" s="668"/>
      <c r="R298" s="516">
        <f>S298+T298+V298+W298+X298+Y298+Z298+AA298</f>
        <v>4.9249999999999998</v>
      </c>
      <c r="S298" s="527"/>
      <c r="T298" s="527"/>
      <c r="U298" s="527"/>
      <c r="V298" s="527"/>
      <c r="W298" s="509">
        <v>4.9249999999999998</v>
      </c>
      <c r="X298" s="509"/>
      <c r="Y298" s="527"/>
      <c r="Z298" s="527"/>
      <c r="AA298" s="668"/>
      <c r="AB298" s="185" t="s">
        <v>271</v>
      </c>
      <c r="AC298" s="223" t="s">
        <v>272</v>
      </c>
      <c r="AD298" s="196" t="s">
        <v>159</v>
      </c>
      <c r="AE298" s="530">
        <v>1</v>
      </c>
      <c r="AF298" s="648">
        <v>1</v>
      </c>
      <c r="AG298" s="196"/>
    </row>
    <row r="299" spans="1:33" s="4" customFormat="1" ht="15" customHeight="1">
      <c r="A299" s="976"/>
      <c r="B299" s="921"/>
      <c r="C299" s="919"/>
      <c r="D299" s="915" t="s">
        <v>16</v>
      </c>
      <c r="E299" s="915"/>
      <c r="F299" s="915"/>
      <c r="G299" s="915"/>
      <c r="H299" s="187">
        <f>H298</f>
        <v>5</v>
      </c>
      <c r="I299" s="187">
        <f t="shared" ref="I299:AA299" si="261">I298</f>
        <v>0</v>
      </c>
      <c r="J299" s="187">
        <f t="shared" si="261"/>
        <v>0</v>
      </c>
      <c r="K299" s="187"/>
      <c r="L299" s="187">
        <f t="shared" si="261"/>
        <v>0</v>
      </c>
      <c r="M299" s="187">
        <f t="shared" si="261"/>
        <v>5</v>
      </c>
      <c r="N299" s="187">
        <f t="shared" si="261"/>
        <v>0</v>
      </c>
      <c r="O299" s="187">
        <f t="shared" si="261"/>
        <v>0</v>
      </c>
      <c r="P299" s="187">
        <f t="shared" si="261"/>
        <v>0</v>
      </c>
      <c r="Q299" s="187">
        <f t="shared" si="261"/>
        <v>0</v>
      </c>
      <c r="R299" s="518">
        <f t="shared" si="261"/>
        <v>4.9249999999999998</v>
      </c>
      <c r="S299" s="518">
        <f t="shared" si="261"/>
        <v>0</v>
      </c>
      <c r="T299" s="518">
        <f t="shared" si="261"/>
        <v>0</v>
      </c>
      <c r="U299" s="518">
        <f t="shared" si="261"/>
        <v>0</v>
      </c>
      <c r="V299" s="518">
        <f t="shared" si="261"/>
        <v>0</v>
      </c>
      <c r="W299" s="518">
        <f t="shared" si="261"/>
        <v>4.9249999999999998</v>
      </c>
      <c r="X299" s="518">
        <f t="shared" si="261"/>
        <v>0</v>
      </c>
      <c r="Y299" s="518">
        <f t="shared" si="261"/>
        <v>0</v>
      </c>
      <c r="Z299" s="518">
        <f t="shared" si="261"/>
        <v>0</v>
      </c>
      <c r="AA299" s="518">
        <f t="shared" si="261"/>
        <v>0</v>
      </c>
      <c r="AB299" s="802"/>
      <c r="AC299" s="802"/>
      <c r="AD299" s="802"/>
      <c r="AE299" s="802"/>
      <c r="AF299" s="802"/>
      <c r="AG299" s="803"/>
    </row>
    <row r="300" spans="1:33" s="72" customFormat="1" ht="36.75" customHeight="1">
      <c r="A300" s="974" t="s">
        <v>170</v>
      </c>
      <c r="B300" s="921" t="s">
        <v>197</v>
      </c>
      <c r="C300" s="919" t="s">
        <v>152</v>
      </c>
      <c r="D300" s="899" t="s">
        <v>401</v>
      </c>
      <c r="E300" s="901" t="s">
        <v>402</v>
      </c>
      <c r="F300" s="902"/>
      <c r="G300" s="355"/>
      <c r="H300" s="178"/>
      <c r="I300" s="176"/>
      <c r="J300" s="176"/>
      <c r="K300" s="176"/>
      <c r="L300" s="176"/>
      <c r="M300" s="177"/>
      <c r="N300" s="177"/>
      <c r="O300" s="176"/>
      <c r="P300" s="176"/>
      <c r="Q300" s="176"/>
      <c r="R300" s="550"/>
      <c r="S300" s="523"/>
      <c r="T300" s="523"/>
      <c r="U300" s="523"/>
      <c r="V300" s="523"/>
      <c r="W300" s="501"/>
      <c r="X300" s="501"/>
      <c r="Y300" s="523"/>
      <c r="Z300" s="523"/>
      <c r="AA300" s="523"/>
      <c r="AB300" s="260"/>
      <c r="AC300" s="261"/>
      <c r="AD300" s="180"/>
      <c r="AE300" s="180"/>
      <c r="AF300" s="525"/>
      <c r="AG300" s="180"/>
    </row>
    <row r="301" spans="1:33" s="72" customFormat="1" ht="47.25" customHeight="1">
      <c r="A301" s="975"/>
      <c r="B301" s="921"/>
      <c r="C301" s="919"/>
      <c r="D301" s="906"/>
      <c r="E301" s="163" t="s">
        <v>11</v>
      </c>
      <c r="F301" s="181" t="s">
        <v>270</v>
      </c>
      <c r="G301" s="478" t="s">
        <v>142</v>
      </c>
      <c r="H301" s="222">
        <f>I301+J301+L301+M301+N301+O301+P301+Q301</f>
        <v>0</v>
      </c>
      <c r="I301" s="182"/>
      <c r="J301" s="182"/>
      <c r="K301" s="182"/>
      <c r="L301" s="182"/>
      <c r="M301" s="509">
        <v>0</v>
      </c>
      <c r="N301" s="504"/>
      <c r="O301" s="528"/>
      <c r="P301" s="528"/>
      <c r="Q301" s="642"/>
      <c r="R301" s="516">
        <f>S301+T301+V301+W301+X301+Y301+Z301+AA301</f>
        <v>0</v>
      </c>
      <c r="S301" s="528"/>
      <c r="T301" s="528"/>
      <c r="U301" s="528"/>
      <c r="V301" s="528"/>
      <c r="W301" s="509">
        <f>5-5</f>
        <v>0</v>
      </c>
      <c r="X301" s="504"/>
      <c r="Y301" s="528"/>
      <c r="Z301" s="528"/>
      <c r="AA301" s="642"/>
      <c r="AB301" s="185" t="s">
        <v>271</v>
      </c>
      <c r="AC301" s="223" t="s">
        <v>272</v>
      </c>
      <c r="AD301" s="196" t="s">
        <v>159</v>
      </c>
      <c r="AE301" s="196">
        <v>1</v>
      </c>
      <c r="AF301" s="648">
        <v>0</v>
      </c>
      <c r="AG301" s="167" t="s">
        <v>1318</v>
      </c>
    </row>
    <row r="302" spans="1:33" s="4" customFormat="1" ht="15" customHeight="1">
      <c r="A302" s="976"/>
      <c r="B302" s="921"/>
      <c r="C302" s="919"/>
      <c r="D302" s="915" t="s">
        <v>16</v>
      </c>
      <c r="E302" s="915"/>
      <c r="F302" s="915"/>
      <c r="G302" s="915"/>
      <c r="H302" s="187">
        <f>H301</f>
        <v>0</v>
      </c>
      <c r="I302" s="187">
        <f t="shared" ref="I302:Q302" si="262">I301</f>
        <v>0</v>
      </c>
      <c r="J302" s="187">
        <f t="shared" si="262"/>
        <v>0</v>
      </c>
      <c r="K302" s="187"/>
      <c r="L302" s="187">
        <f t="shared" si="262"/>
        <v>0</v>
      </c>
      <c r="M302" s="505">
        <f t="shared" si="262"/>
        <v>0</v>
      </c>
      <c r="N302" s="505">
        <f t="shared" si="262"/>
        <v>0</v>
      </c>
      <c r="O302" s="518">
        <f t="shared" si="262"/>
        <v>0</v>
      </c>
      <c r="P302" s="518">
        <f t="shared" si="262"/>
        <v>0</v>
      </c>
      <c r="Q302" s="518">
        <f t="shared" si="262"/>
        <v>0</v>
      </c>
      <c r="R302" s="518">
        <f>R301</f>
        <v>0</v>
      </c>
      <c r="S302" s="518">
        <f t="shared" ref="S302:T302" si="263">S301</f>
        <v>0</v>
      </c>
      <c r="T302" s="518">
        <f t="shared" si="263"/>
        <v>0</v>
      </c>
      <c r="U302" s="518"/>
      <c r="V302" s="518">
        <f t="shared" ref="V302:AA302" si="264">V301</f>
        <v>0</v>
      </c>
      <c r="W302" s="505">
        <f t="shared" si="264"/>
        <v>0</v>
      </c>
      <c r="X302" s="505">
        <f t="shared" si="264"/>
        <v>0</v>
      </c>
      <c r="Y302" s="518">
        <f t="shared" si="264"/>
        <v>0</v>
      </c>
      <c r="Z302" s="518">
        <f t="shared" si="264"/>
        <v>0</v>
      </c>
      <c r="AA302" s="518">
        <f t="shared" si="264"/>
        <v>0</v>
      </c>
      <c r="AB302" s="802"/>
      <c r="AC302" s="802"/>
      <c r="AD302" s="802"/>
      <c r="AE302" s="802"/>
      <c r="AF302" s="802"/>
      <c r="AG302" s="803"/>
    </row>
    <row r="303" spans="1:33" s="72" customFormat="1" ht="42" customHeight="1">
      <c r="A303" s="974" t="s">
        <v>170</v>
      </c>
      <c r="B303" s="921" t="s">
        <v>197</v>
      </c>
      <c r="C303" s="919" t="s">
        <v>152</v>
      </c>
      <c r="D303" s="899" t="s">
        <v>309</v>
      </c>
      <c r="E303" s="901" t="s">
        <v>403</v>
      </c>
      <c r="F303" s="902"/>
      <c r="G303" s="355"/>
      <c r="H303" s="178"/>
      <c r="I303" s="176"/>
      <c r="J303" s="176"/>
      <c r="K303" s="176"/>
      <c r="L303" s="176"/>
      <c r="M303" s="177"/>
      <c r="N303" s="177"/>
      <c r="O303" s="176"/>
      <c r="P303" s="176"/>
      <c r="Q303" s="176"/>
      <c r="R303" s="550"/>
      <c r="S303" s="523"/>
      <c r="T303" s="523"/>
      <c r="U303" s="523"/>
      <c r="V303" s="523"/>
      <c r="W303" s="501"/>
      <c r="X303" s="501"/>
      <c r="Y303" s="523"/>
      <c r="Z303" s="523"/>
      <c r="AA303" s="523"/>
      <c r="AB303" s="260"/>
      <c r="AC303" s="261"/>
      <c r="AD303" s="180"/>
      <c r="AE303" s="180"/>
      <c r="AF303" s="525"/>
      <c r="AG303" s="180"/>
    </row>
    <row r="304" spans="1:33" s="72" customFormat="1" ht="63.75" customHeight="1">
      <c r="A304" s="975"/>
      <c r="B304" s="921"/>
      <c r="C304" s="919"/>
      <c r="D304" s="906"/>
      <c r="E304" s="163" t="s">
        <v>11</v>
      </c>
      <c r="F304" s="181" t="s">
        <v>404</v>
      </c>
      <c r="G304" s="478" t="s">
        <v>1049</v>
      </c>
      <c r="H304" s="516">
        <f>I304+J304+L304+M304+N304+O304+P304+Q304</f>
        <v>11.333</v>
      </c>
      <c r="I304" s="528"/>
      <c r="J304" s="528"/>
      <c r="K304" s="528"/>
      <c r="L304" s="528"/>
      <c r="M304" s="504">
        <v>0</v>
      </c>
      <c r="N304" s="504">
        <v>11.333</v>
      </c>
      <c r="O304" s="528"/>
      <c r="P304" s="528"/>
      <c r="Q304" s="642"/>
      <c r="R304" s="516">
        <f>S304+T304+V304+W304+X304+Y304+Z304+AA304</f>
        <v>0</v>
      </c>
      <c r="S304" s="528"/>
      <c r="T304" s="528"/>
      <c r="U304" s="528"/>
      <c r="V304" s="528"/>
      <c r="W304" s="509">
        <f>2-2</f>
        <v>0</v>
      </c>
      <c r="X304" s="509">
        <v>0</v>
      </c>
      <c r="Y304" s="528"/>
      <c r="Z304" s="528"/>
      <c r="AA304" s="642"/>
      <c r="AB304" s="185" t="s">
        <v>405</v>
      </c>
      <c r="AC304" s="223" t="s">
        <v>406</v>
      </c>
      <c r="AD304" s="196" t="s">
        <v>159</v>
      </c>
      <c r="AE304" s="196">
        <v>1</v>
      </c>
      <c r="AF304" s="648">
        <v>1</v>
      </c>
      <c r="AG304" s="167" t="s">
        <v>1319</v>
      </c>
    </row>
    <row r="305" spans="1:33" s="4" customFormat="1" ht="15" customHeight="1">
      <c r="A305" s="976"/>
      <c r="B305" s="921"/>
      <c r="C305" s="919"/>
      <c r="D305" s="915" t="s">
        <v>16</v>
      </c>
      <c r="E305" s="915"/>
      <c r="F305" s="915"/>
      <c r="G305" s="915"/>
      <c r="H305" s="518">
        <f>H304</f>
        <v>11.333</v>
      </c>
      <c r="I305" s="518">
        <f t="shared" ref="I305:Q305" si="265">I304</f>
        <v>0</v>
      </c>
      <c r="J305" s="518">
        <f t="shared" si="265"/>
        <v>0</v>
      </c>
      <c r="K305" s="518"/>
      <c r="L305" s="518">
        <f t="shared" si="265"/>
        <v>0</v>
      </c>
      <c r="M305" s="505">
        <f t="shared" si="265"/>
        <v>0</v>
      </c>
      <c r="N305" s="505">
        <f t="shared" si="265"/>
        <v>11.333</v>
      </c>
      <c r="O305" s="518">
        <f t="shared" si="265"/>
        <v>0</v>
      </c>
      <c r="P305" s="518">
        <f t="shared" si="265"/>
        <v>0</v>
      </c>
      <c r="Q305" s="518">
        <f t="shared" si="265"/>
        <v>0</v>
      </c>
      <c r="R305" s="518">
        <f>R304</f>
        <v>0</v>
      </c>
      <c r="S305" s="518">
        <f t="shared" ref="S305:T305" si="266">S304</f>
        <v>0</v>
      </c>
      <c r="T305" s="518">
        <f t="shared" si="266"/>
        <v>0</v>
      </c>
      <c r="U305" s="518"/>
      <c r="V305" s="518">
        <f t="shared" ref="V305:AA305" si="267">V304</f>
        <v>0</v>
      </c>
      <c r="W305" s="505">
        <f t="shared" si="267"/>
        <v>0</v>
      </c>
      <c r="X305" s="505">
        <f t="shared" si="267"/>
        <v>0</v>
      </c>
      <c r="Y305" s="518">
        <f t="shared" si="267"/>
        <v>0</v>
      </c>
      <c r="Z305" s="518">
        <f t="shared" si="267"/>
        <v>0</v>
      </c>
      <c r="AA305" s="518">
        <f t="shared" si="267"/>
        <v>0</v>
      </c>
      <c r="AB305" s="802"/>
      <c r="AC305" s="802"/>
      <c r="AD305" s="802"/>
      <c r="AE305" s="802"/>
      <c r="AF305" s="802"/>
      <c r="AG305" s="803"/>
    </row>
    <row r="306" spans="1:33" s="72" customFormat="1" ht="27" customHeight="1">
      <c r="A306" s="974" t="s">
        <v>170</v>
      </c>
      <c r="B306" s="921" t="s">
        <v>197</v>
      </c>
      <c r="C306" s="919" t="s">
        <v>152</v>
      </c>
      <c r="D306" s="899" t="s">
        <v>314</v>
      </c>
      <c r="E306" s="846" t="s">
        <v>407</v>
      </c>
      <c r="F306" s="847"/>
      <c r="G306" s="355"/>
      <c r="H306" s="178"/>
      <c r="I306" s="176"/>
      <c r="J306" s="176"/>
      <c r="K306" s="176"/>
      <c r="L306" s="176"/>
      <c r="M306" s="177"/>
      <c r="N306" s="177"/>
      <c r="O306" s="176"/>
      <c r="P306" s="176"/>
      <c r="Q306" s="176"/>
      <c r="R306" s="550"/>
      <c r="S306" s="523"/>
      <c r="T306" s="523"/>
      <c r="U306" s="523"/>
      <c r="V306" s="523"/>
      <c r="W306" s="501"/>
      <c r="X306" s="501"/>
      <c r="Y306" s="523"/>
      <c r="Z306" s="523"/>
      <c r="AA306" s="523"/>
      <c r="AB306" s="260"/>
      <c r="AC306" s="261"/>
      <c r="AD306" s="180"/>
      <c r="AE306" s="180"/>
      <c r="AF306" s="525"/>
      <c r="AG306" s="180"/>
    </row>
    <row r="307" spans="1:33" s="72" customFormat="1" ht="24.75" customHeight="1">
      <c r="A307" s="975"/>
      <c r="B307" s="921"/>
      <c r="C307" s="919"/>
      <c r="D307" s="906"/>
      <c r="E307" s="163" t="s">
        <v>11</v>
      </c>
      <c r="F307" s="181" t="s">
        <v>337</v>
      </c>
      <c r="G307" s="478" t="s">
        <v>142</v>
      </c>
      <c r="H307" s="222">
        <f>I307+J307+L307+M307+N307+O307+P307+Q307</f>
        <v>0.8</v>
      </c>
      <c r="I307" s="318">
        <v>0.8</v>
      </c>
      <c r="J307" s="182"/>
      <c r="K307" s="182"/>
      <c r="L307" s="527"/>
      <c r="M307" s="509"/>
      <c r="N307" s="183"/>
      <c r="O307" s="182"/>
      <c r="P307" s="182"/>
      <c r="Q307" s="184"/>
      <c r="R307" s="516">
        <f>S307+T307+V307+W307+X307+Y307+Z307+AA307</f>
        <v>0.70664000000000005</v>
      </c>
      <c r="S307" s="662">
        <f>0.70664</f>
        <v>0.70664000000000005</v>
      </c>
      <c r="T307" s="527"/>
      <c r="U307" s="527"/>
      <c r="V307" s="527"/>
      <c r="W307" s="509">
        <f>10-10</f>
        <v>0</v>
      </c>
      <c r="X307" s="504"/>
      <c r="Y307" s="528"/>
      <c r="Z307" s="528"/>
      <c r="AA307" s="642"/>
      <c r="AB307" s="185" t="s">
        <v>271</v>
      </c>
      <c r="AC307" s="223" t="s">
        <v>408</v>
      </c>
      <c r="AD307" s="196" t="s">
        <v>159</v>
      </c>
      <c r="AE307" s="196">
        <v>1</v>
      </c>
      <c r="AF307" s="648">
        <v>1</v>
      </c>
      <c r="AG307" s="196"/>
    </row>
    <row r="308" spans="1:33" s="72" customFormat="1" ht="30.75" customHeight="1">
      <c r="A308" s="975"/>
      <c r="B308" s="921"/>
      <c r="C308" s="919"/>
      <c r="D308" s="906"/>
      <c r="E308" s="163" t="s">
        <v>12</v>
      </c>
      <c r="F308" s="181" t="s">
        <v>409</v>
      </c>
      <c r="G308" s="478" t="s">
        <v>147</v>
      </c>
      <c r="H308" s="222">
        <f>I308+J308+L308+M308+N308+O308+P308+Q308</f>
        <v>87</v>
      </c>
      <c r="I308" s="182"/>
      <c r="J308" s="182"/>
      <c r="K308" s="182"/>
      <c r="L308" s="527">
        <v>87</v>
      </c>
      <c r="M308" s="509"/>
      <c r="N308" s="183"/>
      <c r="O308" s="182"/>
      <c r="P308" s="182"/>
      <c r="Q308" s="182"/>
      <c r="R308" s="516">
        <f>S308+T308+V308+W308+X308+Y308+Z308+AA308</f>
        <v>83.987039999999993</v>
      </c>
      <c r="S308" s="527"/>
      <c r="T308" s="527"/>
      <c r="U308" s="527"/>
      <c r="V308" s="527">
        <v>83.987039999999993</v>
      </c>
      <c r="W308" s="509"/>
      <c r="X308" s="504"/>
      <c r="Y308" s="528"/>
      <c r="Z308" s="528"/>
      <c r="AA308" s="528"/>
      <c r="AB308" s="419" t="s">
        <v>271</v>
      </c>
      <c r="AC308" s="407" t="s">
        <v>410</v>
      </c>
      <c r="AD308" s="420" t="s">
        <v>159</v>
      </c>
      <c r="AE308" s="420">
        <v>1</v>
      </c>
      <c r="AF308" s="655">
        <v>1</v>
      </c>
      <c r="AG308" s="656" t="s">
        <v>1320</v>
      </c>
    </row>
    <row r="309" spans="1:33" s="4" customFormat="1" ht="15" customHeight="1">
      <c r="A309" s="976"/>
      <c r="B309" s="921"/>
      <c r="C309" s="919"/>
      <c r="D309" s="915" t="s">
        <v>16</v>
      </c>
      <c r="E309" s="915"/>
      <c r="F309" s="915"/>
      <c r="G309" s="915"/>
      <c r="H309" s="188">
        <f>H307+H308</f>
        <v>87.8</v>
      </c>
      <c r="I309" s="187">
        <f t="shared" ref="I309:Q309" si="268">I307+I308</f>
        <v>0.8</v>
      </c>
      <c r="J309" s="187">
        <f t="shared" si="268"/>
        <v>0</v>
      </c>
      <c r="K309" s="187"/>
      <c r="L309" s="188">
        <f t="shared" si="268"/>
        <v>87</v>
      </c>
      <c r="M309" s="188">
        <f t="shared" si="268"/>
        <v>0</v>
      </c>
      <c r="N309" s="188">
        <f t="shared" si="268"/>
        <v>0</v>
      </c>
      <c r="O309" s="187">
        <f t="shared" si="268"/>
        <v>0</v>
      </c>
      <c r="P309" s="187">
        <f t="shared" si="268"/>
        <v>0</v>
      </c>
      <c r="Q309" s="187">
        <f t="shared" si="268"/>
        <v>0</v>
      </c>
      <c r="R309" s="505">
        <f>R307+R308</f>
        <v>84.693679999999986</v>
      </c>
      <c r="S309" s="518">
        <f t="shared" ref="S309:T309" si="269">S307+S308</f>
        <v>0.70664000000000005</v>
      </c>
      <c r="T309" s="518">
        <f t="shared" si="269"/>
        <v>0</v>
      </c>
      <c r="U309" s="518"/>
      <c r="V309" s="505">
        <f t="shared" ref="V309:AA309" si="270">V307+V308</f>
        <v>83.987039999999993</v>
      </c>
      <c r="W309" s="505">
        <f t="shared" si="270"/>
        <v>0</v>
      </c>
      <c r="X309" s="505">
        <f t="shared" si="270"/>
        <v>0</v>
      </c>
      <c r="Y309" s="518">
        <f t="shared" si="270"/>
        <v>0</v>
      </c>
      <c r="Z309" s="518">
        <f t="shared" si="270"/>
        <v>0</v>
      </c>
      <c r="AA309" s="673">
        <f t="shared" si="270"/>
        <v>0</v>
      </c>
      <c r="AB309" s="1078"/>
      <c r="AC309" s="1078"/>
      <c r="AD309" s="1078"/>
      <c r="AE309" s="1078"/>
      <c r="AF309" s="1078"/>
      <c r="AG309" s="1079"/>
    </row>
    <row r="310" spans="1:33" s="4" customFormat="1" ht="15" customHeight="1">
      <c r="A310" s="476" t="s">
        <v>170</v>
      </c>
      <c r="B310" s="475" t="s">
        <v>197</v>
      </c>
      <c r="C310" s="465" t="s">
        <v>151</v>
      </c>
      <c r="D310" s="914" t="s">
        <v>17</v>
      </c>
      <c r="E310" s="914"/>
      <c r="F310" s="914"/>
      <c r="G310" s="914"/>
      <c r="H310" s="307">
        <f t="shared" ref="H310:T310" si="271">H263+H267+H271+H274+H279+H284+H287+H290+H293+H296+H299+H302+H305+H309</f>
        <v>444.01745000000005</v>
      </c>
      <c r="I310" s="166">
        <f t="shared" si="271"/>
        <v>20.472000000000001</v>
      </c>
      <c r="J310" s="166">
        <f t="shared" si="271"/>
        <v>0</v>
      </c>
      <c r="K310" s="166"/>
      <c r="L310" s="195">
        <f t="shared" si="271"/>
        <v>87</v>
      </c>
      <c r="M310" s="195">
        <f t="shared" si="271"/>
        <v>31.179449999999999</v>
      </c>
      <c r="N310" s="195">
        <f t="shared" si="271"/>
        <v>305.36600000000004</v>
      </c>
      <c r="O310" s="166">
        <f t="shared" si="271"/>
        <v>0</v>
      </c>
      <c r="P310" s="166">
        <f t="shared" si="271"/>
        <v>0</v>
      </c>
      <c r="Q310" s="166">
        <f t="shared" si="271"/>
        <v>0</v>
      </c>
      <c r="R310" s="649">
        <f t="shared" si="271"/>
        <v>131.64236999999997</v>
      </c>
      <c r="S310" s="519">
        <f>S263+S267+S271+S274+S279+S284+S287+S290+S293+S296+S299+S302+S305+S309</f>
        <v>16.560639999999999</v>
      </c>
      <c r="T310" s="519">
        <f t="shared" si="271"/>
        <v>0</v>
      </c>
      <c r="U310" s="519"/>
      <c r="V310" s="512">
        <f t="shared" ref="V310:AA310" si="272">V263+V267+V271+V274+V279+V284+V287+V290+V293+V296+V299+V302+V305+V309</f>
        <v>83.987039999999993</v>
      </c>
      <c r="W310" s="512">
        <f t="shared" si="272"/>
        <v>31.09469</v>
      </c>
      <c r="X310" s="512">
        <f t="shared" si="272"/>
        <v>0</v>
      </c>
      <c r="Y310" s="519">
        <f t="shared" si="272"/>
        <v>0</v>
      </c>
      <c r="Z310" s="519">
        <f t="shared" si="272"/>
        <v>0</v>
      </c>
      <c r="AA310" s="659">
        <f t="shared" si="272"/>
        <v>0</v>
      </c>
      <c r="AB310" s="799"/>
      <c r="AC310" s="799"/>
      <c r="AD310" s="799"/>
      <c r="AE310" s="799"/>
      <c r="AF310" s="799"/>
      <c r="AG310" s="800"/>
    </row>
    <row r="311" spans="1:33" s="72" customFormat="1" ht="15" customHeight="1">
      <c r="A311" s="476" t="s">
        <v>170</v>
      </c>
      <c r="B311" s="475" t="s">
        <v>197</v>
      </c>
      <c r="C311" s="1064" t="s">
        <v>18</v>
      </c>
      <c r="D311" s="1065"/>
      <c r="E311" s="1065"/>
      <c r="F311" s="1065"/>
      <c r="G311" s="1080"/>
      <c r="H311" s="408">
        <f>H310</f>
        <v>444.01745000000005</v>
      </c>
      <c r="I311" s="422">
        <f t="shared" ref="I311:L311" si="273">I310</f>
        <v>20.472000000000001</v>
      </c>
      <c r="J311" s="422">
        <f t="shared" si="273"/>
        <v>0</v>
      </c>
      <c r="K311" s="422"/>
      <c r="L311" s="408">
        <f t="shared" si="273"/>
        <v>87</v>
      </c>
      <c r="M311" s="408">
        <f>M310</f>
        <v>31.179449999999999</v>
      </c>
      <c r="N311" s="408">
        <f t="shared" ref="N311:Q311" si="274">N310</f>
        <v>305.36600000000004</v>
      </c>
      <c r="O311" s="422">
        <f t="shared" si="274"/>
        <v>0</v>
      </c>
      <c r="P311" s="422">
        <f t="shared" si="274"/>
        <v>0</v>
      </c>
      <c r="Q311" s="422">
        <f t="shared" si="274"/>
        <v>0</v>
      </c>
      <c r="R311" s="660">
        <f>R310</f>
        <v>131.64236999999997</v>
      </c>
      <c r="S311" s="658">
        <f>S310</f>
        <v>16.560639999999999</v>
      </c>
      <c r="T311" s="658">
        <f t="shared" ref="T311" si="275">T310</f>
        <v>0</v>
      </c>
      <c r="U311" s="658"/>
      <c r="V311" s="660">
        <f t="shared" ref="V311" si="276">V310</f>
        <v>83.987039999999993</v>
      </c>
      <c r="W311" s="660">
        <f>W310</f>
        <v>31.09469</v>
      </c>
      <c r="X311" s="660">
        <f t="shared" ref="X311:AA311" si="277">X310</f>
        <v>0</v>
      </c>
      <c r="Y311" s="658">
        <f t="shared" si="277"/>
        <v>0</v>
      </c>
      <c r="Z311" s="658">
        <f t="shared" si="277"/>
        <v>0</v>
      </c>
      <c r="AA311" s="658">
        <f t="shared" si="277"/>
        <v>0</v>
      </c>
      <c r="AB311" s="779"/>
      <c r="AC311" s="779"/>
      <c r="AD311" s="779"/>
      <c r="AE311" s="779"/>
      <c r="AF311" s="779"/>
      <c r="AG311" s="957"/>
    </row>
    <row r="312" spans="1:33" s="4" customFormat="1" ht="15" customHeight="1">
      <c r="A312" s="468" t="s">
        <v>170</v>
      </c>
      <c r="B312" s="406" t="s">
        <v>202</v>
      </c>
      <c r="C312" s="780" t="s">
        <v>411</v>
      </c>
      <c r="D312" s="781"/>
      <c r="E312" s="781"/>
      <c r="F312" s="781"/>
      <c r="G312" s="781"/>
      <c r="H312" s="781"/>
      <c r="I312" s="781"/>
      <c r="J312" s="781"/>
      <c r="K312" s="781"/>
      <c r="L312" s="781"/>
      <c r="M312" s="781"/>
      <c r="N312" s="781"/>
      <c r="O312" s="781"/>
      <c r="P312" s="781"/>
      <c r="Q312" s="781"/>
      <c r="R312" s="781"/>
      <c r="S312" s="781"/>
      <c r="T312" s="781"/>
      <c r="U312" s="781"/>
      <c r="V312" s="781"/>
      <c r="W312" s="781"/>
      <c r="X312" s="781"/>
      <c r="Y312" s="781"/>
      <c r="Z312" s="781"/>
      <c r="AA312" s="781"/>
      <c r="AB312" s="781"/>
      <c r="AC312" s="781"/>
      <c r="AD312" s="781"/>
      <c r="AE312" s="781"/>
      <c r="AF312" s="781"/>
      <c r="AG312" s="782"/>
    </row>
    <row r="313" spans="1:33" s="4" customFormat="1" ht="15" customHeight="1">
      <c r="A313" s="468" t="s">
        <v>170</v>
      </c>
      <c r="B313" s="475" t="s">
        <v>202</v>
      </c>
      <c r="C313" s="423" t="s">
        <v>151</v>
      </c>
      <c r="D313" s="783" t="s">
        <v>412</v>
      </c>
      <c r="E313" s="784"/>
      <c r="F313" s="784"/>
      <c r="G313" s="784"/>
      <c r="H313" s="784"/>
      <c r="I313" s="784"/>
      <c r="J313" s="784"/>
      <c r="K313" s="784"/>
      <c r="L313" s="784"/>
      <c r="M313" s="784"/>
      <c r="N313" s="784"/>
      <c r="O313" s="784"/>
      <c r="P313" s="784"/>
      <c r="Q313" s="784"/>
      <c r="R313" s="784"/>
      <c r="S313" s="784"/>
      <c r="T313" s="784"/>
      <c r="U313" s="784"/>
      <c r="V313" s="784"/>
      <c r="W313" s="784"/>
      <c r="X313" s="784"/>
      <c r="Y313" s="784"/>
      <c r="Z313" s="784"/>
      <c r="AA313" s="784"/>
      <c r="AB313" s="784"/>
      <c r="AC313" s="784"/>
      <c r="AD313" s="784"/>
      <c r="AE313" s="784"/>
      <c r="AF313" s="784"/>
      <c r="AG313" s="785"/>
    </row>
    <row r="314" spans="1:33" s="72" customFormat="1" ht="56.25" customHeight="1">
      <c r="A314" s="974" t="s">
        <v>170</v>
      </c>
      <c r="B314" s="893" t="s">
        <v>202</v>
      </c>
      <c r="C314" s="896" t="s">
        <v>151</v>
      </c>
      <c r="D314" s="906" t="s">
        <v>305</v>
      </c>
      <c r="E314" s="977" t="s">
        <v>413</v>
      </c>
      <c r="F314" s="978"/>
      <c r="G314" s="413"/>
      <c r="H314" s="414"/>
      <c r="I314" s="415"/>
      <c r="J314" s="415"/>
      <c r="K314" s="415"/>
      <c r="L314" s="415"/>
      <c r="M314" s="416"/>
      <c r="N314" s="416"/>
      <c r="O314" s="415"/>
      <c r="P314" s="415"/>
      <c r="Q314" s="415"/>
      <c r="R314" s="638"/>
      <c r="S314" s="639"/>
      <c r="T314" s="639"/>
      <c r="U314" s="639"/>
      <c r="V314" s="639"/>
      <c r="W314" s="640"/>
      <c r="X314" s="640"/>
      <c r="Y314" s="639"/>
      <c r="Z314" s="639"/>
      <c r="AA314" s="639"/>
      <c r="AB314" s="409"/>
      <c r="AC314" s="410"/>
      <c r="AD314" s="411"/>
      <c r="AE314" s="411"/>
      <c r="AF314" s="641"/>
      <c r="AG314" s="411"/>
    </row>
    <row r="315" spans="1:33" s="72" customFormat="1" ht="12.75" customHeight="1">
      <c r="A315" s="975"/>
      <c r="B315" s="894"/>
      <c r="C315" s="897"/>
      <c r="D315" s="906"/>
      <c r="E315" s="163" t="s">
        <v>11</v>
      </c>
      <c r="F315" s="181" t="s">
        <v>414</v>
      </c>
      <c r="G315" s="478" t="s">
        <v>1049</v>
      </c>
      <c r="H315" s="341">
        <f t="shared" ref="H315:H322" si="278">I315+J315+L315+M315+N315+O315+P315+Q315</f>
        <v>1.7909000000000002</v>
      </c>
      <c r="I315" s="182"/>
      <c r="J315" s="182"/>
      <c r="K315" s="182"/>
      <c r="L315" s="182"/>
      <c r="M315" s="504">
        <v>1</v>
      </c>
      <c r="N315" s="504">
        <v>0.79090000000000005</v>
      </c>
      <c r="O315" s="528"/>
      <c r="P315" s="182"/>
      <c r="Q315" s="184"/>
      <c r="R315" s="670">
        <f t="shared" ref="R315:R322" si="279">S315+T315+V315+W315+X315+Y315+Z315+AA315</f>
        <v>1</v>
      </c>
      <c r="S315" s="528"/>
      <c r="T315" s="528"/>
      <c r="U315" s="528"/>
      <c r="V315" s="528"/>
      <c r="W315" s="504">
        <v>1</v>
      </c>
      <c r="X315" s="504">
        <v>0</v>
      </c>
      <c r="Y315" s="528"/>
      <c r="Z315" s="528"/>
      <c r="AA315" s="642"/>
      <c r="AB315" s="185" t="s">
        <v>415</v>
      </c>
      <c r="AC315" s="263" t="s">
        <v>416</v>
      </c>
      <c r="AD315" s="478" t="s">
        <v>159</v>
      </c>
      <c r="AE315" s="517">
        <v>1</v>
      </c>
      <c r="AF315" s="544">
        <v>1</v>
      </c>
      <c r="AG315" s="674" t="s">
        <v>1321</v>
      </c>
    </row>
    <row r="316" spans="1:33" s="72" customFormat="1" ht="27.75" customHeight="1">
      <c r="A316" s="975"/>
      <c r="B316" s="894"/>
      <c r="C316" s="897"/>
      <c r="D316" s="906"/>
      <c r="E316" s="163" t="s">
        <v>12</v>
      </c>
      <c r="F316" s="181" t="s">
        <v>417</v>
      </c>
      <c r="G316" s="478" t="s">
        <v>1049</v>
      </c>
      <c r="H316" s="341">
        <f t="shared" si="278"/>
        <v>1.7909000000000002</v>
      </c>
      <c r="I316" s="182"/>
      <c r="J316" s="182"/>
      <c r="K316" s="182"/>
      <c r="L316" s="182"/>
      <c r="M316" s="504">
        <v>1</v>
      </c>
      <c r="N316" s="504">
        <v>0.79090000000000005</v>
      </c>
      <c r="O316" s="528"/>
      <c r="P316" s="182"/>
      <c r="Q316" s="182"/>
      <c r="R316" s="670">
        <f t="shared" si="279"/>
        <v>1</v>
      </c>
      <c r="S316" s="528"/>
      <c r="T316" s="528"/>
      <c r="U316" s="528"/>
      <c r="V316" s="528"/>
      <c r="W316" s="504">
        <v>1</v>
      </c>
      <c r="X316" s="504">
        <v>0</v>
      </c>
      <c r="Y316" s="528"/>
      <c r="Z316" s="528"/>
      <c r="AA316" s="528"/>
      <c r="AB316" s="185" t="s">
        <v>415</v>
      </c>
      <c r="AC316" s="263" t="s">
        <v>418</v>
      </c>
      <c r="AD316" s="478" t="s">
        <v>159</v>
      </c>
      <c r="AE316" s="517">
        <v>1</v>
      </c>
      <c r="AF316" s="544">
        <v>1</v>
      </c>
      <c r="AG316" s="674" t="s">
        <v>1321</v>
      </c>
    </row>
    <row r="317" spans="1:33" s="72" customFormat="1" ht="26.25" customHeight="1">
      <c r="A317" s="975"/>
      <c r="B317" s="894"/>
      <c r="C317" s="897"/>
      <c r="D317" s="906"/>
      <c r="E317" s="163" t="s">
        <v>13</v>
      </c>
      <c r="F317" s="201" t="s">
        <v>419</v>
      </c>
      <c r="G317" s="478" t="s">
        <v>1049</v>
      </c>
      <c r="H317" s="341">
        <f t="shared" si="278"/>
        <v>1.5579000000000001</v>
      </c>
      <c r="I317" s="192"/>
      <c r="J317" s="192"/>
      <c r="K317" s="192"/>
      <c r="L317" s="192"/>
      <c r="M317" s="508">
        <v>0.377</v>
      </c>
      <c r="N317" s="508">
        <v>1.1809000000000001</v>
      </c>
      <c r="O317" s="540"/>
      <c r="P317" s="192"/>
      <c r="Q317" s="192"/>
      <c r="R317" s="670">
        <f t="shared" si="279"/>
        <v>0.377</v>
      </c>
      <c r="S317" s="540"/>
      <c r="T317" s="540"/>
      <c r="U317" s="540"/>
      <c r="V317" s="540"/>
      <c r="W317" s="508">
        <v>0.377</v>
      </c>
      <c r="X317" s="508">
        <v>0</v>
      </c>
      <c r="Y317" s="540"/>
      <c r="Z317" s="540"/>
      <c r="AA317" s="540"/>
      <c r="AB317" s="185" t="s">
        <v>415</v>
      </c>
      <c r="AC317" s="263" t="s">
        <v>418</v>
      </c>
      <c r="AD317" s="478" t="s">
        <v>159</v>
      </c>
      <c r="AE317" s="517">
        <v>1</v>
      </c>
      <c r="AF317" s="544">
        <v>1</v>
      </c>
      <c r="AG317" s="674" t="s">
        <v>1321</v>
      </c>
    </row>
    <row r="318" spans="1:33" s="72" customFormat="1" ht="14.25" customHeight="1">
      <c r="A318" s="975"/>
      <c r="B318" s="894"/>
      <c r="C318" s="897"/>
      <c r="D318" s="906"/>
      <c r="E318" s="163" t="s">
        <v>14</v>
      </c>
      <c r="F318" s="201" t="s">
        <v>420</v>
      </c>
      <c r="G318" s="478" t="s">
        <v>1049</v>
      </c>
      <c r="H318" s="341">
        <f t="shared" si="278"/>
        <v>3.3525999999999998</v>
      </c>
      <c r="I318" s="192"/>
      <c r="J318" s="192"/>
      <c r="K318" s="192"/>
      <c r="L318" s="192"/>
      <c r="M318" s="508">
        <v>1.8149999999999999</v>
      </c>
      <c r="N318" s="508">
        <v>1.5376000000000001</v>
      </c>
      <c r="O318" s="540"/>
      <c r="P318" s="192"/>
      <c r="Q318" s="192"/>
      <c r="R318" s="670">
        <f t="shared" si="279"/>
        <v>1.8149999999999999</v>
      </c>
      <c r="S318" s="540"/>
      <c r="T318" s="540"/>
      <c r="U318" s="540"/>
      <c r="V318" s="540"/>
      <c r="W318" s="508">
        <v>1.8149999999999999</v>
      </c>
      <c r="X318" s="508">
        <v>0</v>
      </c>
      <c r="Y318" s="540"/>
      <c r="Z318" s="540"/>
      <c r="AA318" s="540"/>
      <c r="AB318" s="185" t="s">
        <v>415</v>
      </c>
      <c r="AC318" s="263" t="s">
        <v>418</v>
      </c>
      <c r="AD318" s="478" t="s">
        <v>159</v>
      </c>
      <c r="AE318" s="517">
        <v>1</v>
      </c>
      <c r="AF318" s="544">
        <v>1</v>
      </c>
      <c r="AG318" s="674" t="s">
        <v>1321</v>
      </c>
    </row>
    <row r="319" spans="1:33" s="72" customFormat="1" ht="28.5" customHeight="1">
      <c r="A319" s="975"/>
      <c r="B319" s="894"/>
      <c r="C319" s="897"/>
      <c r="D319" s="906"/>
      <c r="E319" s="163" t="s">
        <v>23</v>
      </c>
      <c r="F319" s="201" t="s">
        <v>421</v>
      </c>
      <c r="G319" s="478" t="s">
        <v>1049</v>
      </c>
      <c r="H319" s="341">
        <f t="shared" si="278"/>
        <v>6.1071460000000002</v>
      </c>
      <c r="I319" s="192"/>
      <c r="J319" s="192"/>
      <c r="K319" s="192"/>
      <c r="L319" s="192"/>
      <c r="M319" s="508">
        <v>3.2869999999999999</v>
      </c>
      <c r="N319" s="508">
        <v>2.8201459999999998</v>
      </c>
      <c r="O319" s="540"/>
      <c r="P319" s="192"/>
      <c r="Q319" s="192"/>
      <c r="R319" s="670">
        <f t="shared" si="279"/>
        <v>3.2869999999999999</v>
      </c>
      <c r="S319" s="540"/>
      <c r="T319" s="540"/>
      <c r="U319" s="540"/>
      <c r="V319" s="540"/>
      <c r="W319" s="508">
        <v>3.2869999999999999</v>
      </c>
      <c r="X319" s="508">
        <v>0</v>
      </c>
      <c r="Y319" s="540"/>
      <c r="Z319" s="540"/>
      <c r="AA319" s="540"/>
      <c r="AB319" s="185" t="s">
        <v>415</v>
      </c>
      <c r="AC319" s="263" t="s">
        <v>422</v>
      </c>
      <c r="AD319" s="478" t="s">
        <v>159</v>
      </c>
      <c r="AE319" s="517">
        <v>1</v>
      </c>
      <c r="AF319" s="544">
        <v>1</v>
      </c>
      <c r="AG319" s="674" t="s">
        <v>1321</v>
      </c>
    </row>
    <row r="320" spans="1:33" s="72" customFormat="1" ht="15" customHeight="1">
      <c r="A320" s="975"/>
      <c r="B320" s="894"/>
      <c r="C320" s="897"/>
      <c r="D320" s="906"/>
      <c r="E320" s="163" t="s">
        <v>25</v>
      </c>
      <c r="F320" s="201" t="s">
        <v>423</v>
      </c>
      <c r="G320" s="478" t="s">
        <v>1185</v>
      </c>
      <c r="H320" s="341">
        <f t="shared" si="278"/>
        <v>0.15845999999999999</v>
      </c>
      <c r="I320" s="192"/>
      <c r="J320" s="192"/>
      <c r="K320" s="192"/>
      <c r="L320" s="192"/>
      <c r="M320" s="508"/>
      <c r="N320" s="508">
        <v>0.15845999999999999</v>
      </c>
      <c r="O320" s="540"/>
      <c r="P320" s="192"/>
      <c r="Q320" s="192"/>
      <c r="R320" s="670">
        <f t="shared" si="279"/>
        <v>0</v>
      </c>
      <c r="S320" s="540"/>
      <c r="T320" s="540"/>
      <c r="U320" s="540"/>
      <c r="V320" s="540"/>
      <c r="W320" s="508"/>
      <c r="X320" s="508">
        <v>0</v>
      </c>
      <c r="Y320" s="540"/>
      <c r="Z320" s="540"/>
      <c r="AA320" s="540"/>
      <c r="AB320" s="185" t="s">
        <v>415</v>
      </c>
      <c r="AC320" s="263" t="s">
        <v>424</v>
      </c>
      <c r="AD320" s="478" t="s">
        <v>159</v>
      </c>
      <c r="AE320" s="517">
        <v>2</v>
      </c>
      <c r="AF320" s="544">
        <v>0</v>
      </c>
      <c r="AG320" s="674" t="s">
        <v>1322</v>
      </c>
    </row>
    <row r="321" spans="1:33" s="72" customFormat="1" ht="39.75" customHeight="1">
      <c r="A321" s="975"/>
      <c r="B321" s="894"/>
      <c r="C321" s="897"/>
      <c r="D321" s="906"/>
      <c r="E321" s="163" t="s">
        <v>28</v>
      </c>
      <c r="F321" s="201" t="s">
        <v>425</v>
      </c>
      <c r="G321" s="478" t="s">
        <v>143</v>
      </c>
      <c r="H321" s="341">
        <f t="shared" si="278"/>
        <v>7.5504499999999997</v>
      </c>
      <c r="I321" s="192"/>
      <c r="J321" s="192"/>
      <c r="K321" s="192"/>
      <c r="L321" s="192"/>
      <c r="M321" s="508"/>
      <c r="N321" s="508">
        <v>7.5504499999999997</v>
      </c>
      <c r="O321" s="540"/>
      <c r="P321" s="192"/>
      <c r="Q321" s="192"/>
      <c r="R321" s="670">
        <f t="shared" si="279"/>
        <v>0</v>
      </c>
      <c r="S321" s="540"/>
      <c r="T321" s="540"/>
      <c r="U321" s="540"/>
      <c r="V321" s="540"/>
      <c r="W321" s="508"/>
      <c r="X321" s="508">
        <v>0</v>
      </c>
      <c r="Y321" s="540"/>
      <c r="Z321" s="540"/>
      <c r="AA321" s="540"/>
      <c r="AB321" s="185" t="s">
        <v>415</v>
      </c>
      <c r="AC321" s="263" t="s">
        <v>426</v>
      </c>
      <c r="AD321" s="478" t="s">
        <v>159</v>
      </c>
      <c r="AE321" s="517">
        <v>1</v>
      </c>
      <c r="AF321" s="544">
        <v>0</v>
      </c>
      <c r="AG321" s="674" t="s">
        <v>1322</v>
      </c>
    </row>
    <row r="322" spans="1:33" s="72" customFormat="1" ht="28.5" customHeight="1">
      <c r="A322" s="975"/>
      <c r="B322" s="894"/>
      <c r="C322" s="897"/>
      <c r="D322" s="900"/>
      <c r="E322" s="163" t="s">
        <v>29</v>
      </c>
      <c r="F322" s="201" t="s">
        <v>427</v>
      </c>
      <c r="G322" s="478" t="s">
        <v>143</v>
      </c>
      <c r="H322" s="341">
        <f t="shared" si="278"/>
        <v>8.0490000000000006E-2</v>
      </c>
      <c r="I322" s="192"/>
      <c r="J322" s="192"/>
      <c r="K322" s="192"/>
      <c r="L322" s="192"/>
      <c r="M322" s="508"/>
      <c r="N322" s="508">
        <v>8.0490000000000006E-2</v>
      </c>
      <c r="O322" s="540"/>
      <c r="P322" s="192"/>
      <c r="Q322" s="192"/>
      <c r="R322" s="670">
        <f t="shared" si="279"/>
        <v>0</v>
      </c>
      <c r="S322" s="540"/>
      <c r="T322" s="540"/>
      <c r="U322" s="540"/>
      <c r="V322" s="540"/>
      <c r="W322" s="508"/>
      <c r="X322" s="508">
        <v>0</v>
      </c>
      <c r="Y322" s="540"/>
      <c r="Z322" s="540"/>
      <c r="AA322" s="540"/>
      <c r="AB322" s="185" t="s">
        <v>415</v>
      </c>
      <c r="AC322" s="223" t="s">
        <v>428</v>
      </c>
      <c r="AD322" s="478" t="s">
        <v>159</v>
      </c>
      <c r="AE322" s="517">
        <v>1</v>
      </c>
      <c r="AF322" s="544">
        <v>0</v>
      </c>
      <c r="AG322" s="674" t="s">
        <v>1322</v>
      </c>
    </row>
    <row r="323" spans="1:33" s="4" customFormat="1" ht="15" customHeight="1">
      <c r="A323" s="976"/>
      <c r="B323" s="895"/>
      <c r="C323" s="898"/>
      <c r="D323" s="903" t="s">
        <v>16</v>
      </c>
      <c r="E323" s="904"/>
      <c r="F323" s="904"/>
      <c r="G323" s="905"/>
      <c r="H323" s="188">
        <f>H315+H316+H317+H318+H319+H320+H321+H322</f>
        <v>22.388846000000001</v>
      </c>
      <c r="I323" s="187">
        <f t="shared" ref="I323:Q323" si="280">I315+I316+I317+I318+I319+I320+I321+I322</f>
        <v>0</v>
      </c>
      <c r="J323" s="187">
        <f t="shared" si="280"/>
        <v>0</v>
      </c>
      <c r="K323" s="187"/>
      <c r="L323" s="187">
        <f t="shared" si="280"/>
        <v>0</v>
      </c>
      <c r="M323" s="188">
        <f t="shared" si="280"/>
        <v>7.4790000000000001</v>
      </c>
      <c r="N323" s="188">
        <f>N315+N316+N317+N318+N319+N320+N321+N322</f>
        <v>14.909845999999998</v>
      </c>
      <c r="O323" s="187">
        <f t="shared" si="280"/>
        <v>0</v>
      </c>
      <c r="P323" s="187">
        <f t="shared" si="280"/>
        <v>0</v>
      </c>
      <c r="Q323" s="187">
        <f t="shared" si="280"/>
        <v>0</v>
      </c>
      <c r="R323" s="505">
        <f>R315+R316+R317+R318+R319+R320+R321+R322</f>
        <v>7.4790000000000001</v>
      </c>
      <c r="S323" s="518">
        <f t="shared" ref="S323:T323" si="281">S315+S316+S317+S318+S319+S320+S321+S322</f>
        <v>0</v>
      </c>
      <c r="T323" s="518">
        <f t="shared" si="281"/>
        <v>0</v>
      </c>
      <c r="U323" s="518"/>
      <c r="V323" s="518">
        <f t="shared" ref="V323:W323" si="282">V315+V316+V317+V318+V319+V320+V321+V322</f>
        <v>0</v>
      </c>
      <c r="W323" s="505">
        <f t="shared" si="282"/>
        <v>7.4790000000000001</v>
      </c>
      <c r="X323" s="505">
        <f>X315+X316+X317+X318+X319+X320+X321+X322</f>
        <v>0</v>
      </c>
      <c r="Y323" s="518">
        <f t="shared" ref="Y323:AA323" si="283">Y315+Y316+Y317+Y318+Y319+Y320+Y321+Y322</f>
        <v>0</v>
      </c>
      <c r="Z323" s="518">
        <f t="shared" si="283"/>
        <v>0</v>
      </c>
      <c r="AA323" s="518">
        <f t="shared" si="283"/>
        <v>0</v>
      </c>
      <c r="AB323" s="802"/>
      <c r="AC323" s="802"/>
      <c r="AD323" s="802"/>
      <c r="AE323" s="802"/>
      <c r="AF323" s="802"/>
      <c r="AG323" s="803"/>
    </row>
    <row r="324" spans="1:33" s="4" customFormat="1" ht="64.5" customHeight="1">
      <c r="A324" s="974" t="s">
        <v>170</v>
      </c>
      <c r="B324" s="893" t="s">
        <v>202</v>
      </c>
      <c r="C324" s="896" t="s">
        <v>151</v>
      </c>
      <c r="D324" s="899" t="s">
        <v>328</v>
      </c>
      <c r="E324" s="1081" t="s">
        <v>1173</v>
      </c>
      <c r="F324" s="847"/>
      <c r="G324" s="355"/>
      <c r="H324" s="178"/>
      <c r="I324" s="176"/>
      <c r="J324" s="176"/>
      <c r="K324" s="176"/>
      <c r="L324" s="176"/>
      <c r="M324" s="177"/>
      <c r="N324" s="177"/>
      <c r="O324" s="176"/>
      <c r="P324" s="176"/>
      <c r="Q324" s="176"/>
      <c r="R324" s="550"/>
      <c r="S324" s="523"/>
      <c r="T324" s="523"/>
      <c r="U324" s="523"/>
      <c r="V324" s="523"/>
      <c r="W324" s="501"/>
      <c r="X324" s="501"/>
      <c r="Y324" s="523"/>
      <c r="Z324" s="523"/>
      <c r="AA324" s="523"/>
      <c r="AB324" s="260"/>
      <c r="AC324" s="261"/>
      <c r="AD324" s="180"/>
      <c r="AE324" s="180"/>
      <c r="AF324" s="525"/>
      <c r="AG324" s="180"/>
    </row>
    <row r="325" spans="1:33" s="4" customFormat="1" ht="25.5" customHeight="1">
      <c r="A325" s="975"/>
      <c r="B325" s="894"/>
      <c r="C325" s="897"/>
      <c r="D325" s="906"/>
      <c r="E325" s="164" t="s">
        <v>11</v>
      </c>
      <c r="F325" s="181" t="s">
        <v>414</v>
      </c>
      <c r="G325" s="478" t="s">
        <v>1049</v>
      </c>
      <c r="H325" s="217">
        <f t="shared" ref="H325:H332" si="284">I325+J325+L325+M325+N325+O325+P325+Q325</f>
        <v>1.79</v>
      </c>
      <c r="I325" s="182"/>
      <c r="J325" s="182"/>
      <c r="K325" s="182"/>
      <c r="L325" s="182"/>
      <c r="M325" s="504">
        <v>1</v>
      </c>
      <c r="N325" s="504">
        <v>0.79</v>
      </c>
      <c r="O325" s="528"/>
      <c r="P325" s="528"/>
      <c r="Q325" s="189"/>
      <c r="R325" s="507">
        <f t="shared" ref="R325:R332" si="285">S325+T325+V325+W325+X325+Y325+Z325+AA325</f>
        <v>1</v>
      </c>
      <c r="S325" s="528"/>
      <c r="T325" s="528"/>
      <c r="U325" s="528"/>
      <c r="V325" s="528"/>
      <c r="W325" s="504">
        <v>1</v>
      </c>
      <c r="X325" s="504">
        <v>0</v>
      </c>
      <c r="Y325" s="528"/>
      <c r="Z325" s="528"/>
      <c r="AA325" s="643"/>
      <c r="AB325" s="675" t="s">
        <v>415</v>
      </c>
      <c r="AC325" s="554" t="s">
        <v>416</v>
      </c>
      <c r="AD325" s="517" t="s">
        <v>159</v>
      </c>
      <c r="AE325" s="676">
        <v>1</v>
      </c>
      <c r="AF325" s="677">
        <v>1</v>
      </c>
      <c r="AG325" s="228" t="s">
        <v>1321</v>
      </c>
    </row>
    <row r="326" spans="1:33" s="4" customFormat="1" ht="27" customHeight="1">
      <c r="A326" s="975"/>
      <c r="B326" s="894"/>
      <c r="C326" s="897"/>
      <c r="D326" s="906"/>
      <c r="E326" s="164" t="s">
        <v>12</v>
      </c>
      <c r="F326" s="181" t="s">
        <v>417</v>
      </c>
      <c r="G326" s="478" t="s">
        <v>1049</v>
      </c>
      <c r="H326" s="217">
        <f t="shared" si="284"/>
        <v>1.79</v>
      </c>
      <c r="I326" s="182"/>
      <c r="J326" s="182"/>
      <c r="K326" s="182"/>
      <c r="L326" s="182"/>
      <c r="M326" s="504">
        <v>1</v>
      </c>
      <c r="N326" s="504">
        <v>0.79</v>
      </c>
      <c r="O326" s="528"/>
      <c r="P326" s="528"/>
      <c r="Q326" s="182"/>
      <c r="R326" s="507">
        <f t="shared" si="285"/>
        <v>1</v>
      </c>
      <c r="S326" s="528"/>
      <c r="T326" s="528"/>
      <c r="U326" s="528"/>
      <c r="V326" s="528"/>
      <c r="W326" s="504">
        <v>1</v>
      </c>
      <c r="X326" s="504">
        <v>0</v>
      </c>
      <c r="Y326" s="528"/>
      <c r="Z326" s="528"/>
      <c r="AA326" s="528"/>
      <c r="AB326" s="675" t="s">
        <v>415</v>
      </c>
      <c r="AC326" s="554" t="s">
        <v>418</v>
      </c>
      <c r="AD326" s="517" t="s">
        <v>159</v>
      </c>
      <c r="AE326" s="676">
        <v>1</v>
      </c>
      <c r="AF326" s="677">
        <v>1</v>
      </c>
      <c r="AG326" s="228" t="s">
        <v>1321</v>
      </c>
    </row>
    <row r="327" spans="1:33" s="4" customFormat="1" ht="32.25" customHeight="1">
      <c r="A327" s="975"/>
      <c r="B327" s="894"/>
      <c r="C327" s="897"/>
      <c r="D327" s="906"/>
      <c r="E327" s="164" t="s">
        <v>13</v>
      </c>
      <c r="F327" s="210" t="s">
        <v>1177</v>
      </c>
      <c r="G327" s="478" t="s">
        <v>1049</v>
      </c>
      <c r="H327" s="217">
        <f t="shared" si="284"/>
        <v>1.5589999999999999</v>
      </c>
      <c r="I327" s="192"/>
      <c r="J327" s="192"/>
      <c r="K327" s="192"/>
      <c r="L327" s="192"/>
      <c r="M327" s="508">
        <v>0.379</v>
      </c>
      <c r="N327" s="508">
        <v>1.18</v>
      </c>
      <c r="O327" s="540"/>
      <c r="P327" s="540"/>
      <c r="Q327" s="192"/>
      <c r="R327" s="507">
        <f t="shared" si="285"/>
        <v>0.379</v>
      </c>
      <c r="S327" s="540"/>
      <c r="T327" s="540"/>
      <c r="U327" s="540"/>
      <c r="V327" s="540"/>
      <c r="W327" s="508">
        <v>0.379</v>
      </c>
      <c r="X327" s="508">
        <v>0</v>
      </c>
      <c r="Y327" s="540"/>
      <c r="Z327" s="540"/>
      <c r="AA327" s="540"/>
      <c r="AB327" s="675" t="s">
        <v>415</v>
      </c>
      <c r="AC327" s="554" t="s">
        <v>418</v>
      </c>
      <c r="AD327" s="517" t="s">
        <v>159</v>
      </c>
      <c r="AE327" s="676">
        <v>1</v>
      </c>
      <c r="AF327" s="677">
        <v>1</v>
      </c>
      <c r="AG327" s="228" t="s">
        <v>1321</v>
      </c>
    </row>
    <row r="328" spans="1:33" s="4" customFormat="1" ht="15" customHeight="1">
      <c r="A328" s="975"/>
      <c r="B328" s="894"/>
      <c r="C328" s="897"/>
      <c r="D328" s="906"/>
      <c r="E328" s="164" t="s">
        <v>13</v>
      </c>
      <c r="F328" s="210" t="s">
        <v>420</v>
      </c>
      <c r="G328" s="478" t="s">
        <v>1049</v>
      </c>
      <c r="H328" s="217">
        <f t="shared" si="284"/>
        <v>2.0680000000000001</v>
      </c>
      <c r="I328" s="192"/>
      <c r="J328" s="192"/>
      <c r="K328" s="192"/>
      <c r="L328" s="192"/>
      <c r="M328" s="508">
        <v>0.96799999999999997</v>
      </c>
      <c r="N328" s="508">
        <v>1.1000000000000001</v>
      </c>
      <c r="O328" s="540"/>
      <c r="P328" s="540"/>
      <c r="Q328" s="192"/>
      <c r="R328" s="507">
        <f t="shared" si="285"/>
        <v>0.96799999999999997</v>
      </c>
      <c r="S328" s="540"/>
      <c r="T328" s="540"/>
      <c r="U328" s="540"/>
      <c r="V328" s="540"/>
      <c r="W328" s="508">
        <v>0.96799999999999997</v>
      </c>
      <c r="X328" s="508">
        <v>0</v>
      </c>
      <c r="Y328" s="540"/>
      <c r="Z328" s="540"/>
      <c r="AA328" s="540"/>
      <c r="AB328" s="675" t="s">
        <v>415</v>
      </c>
      <c r="AC328" s="554" t="s">
        <v>418</v>
      </c>
      <c r="AD328" s="517" t="s">
        <v>159</v>
      </c>
      <c r="AE328" s="676">
        <v>1</v>
      </c>
      <c r="AF328" s="677">
        <v>1</v>
      </c>
      <c r="AG328" s="228" t="s">
        <v>1321</v>
      </c>
    </row>
    <row r="329" spans="1:33" s="4" customFormat="1" ht="15" customHeight="1">
      <c r="A329" s="975"/>
      <c r="B329" s="894"/>
      <c r="C329" s="897"/>
      <c r="D329" s="906"/>
      <c r="E329" s="164" t="s">
        <v>14</v>
      </c>
      <c r="F329" s="210" t="s">
        <v>1175</v>
      </c>
      <c r="G329" s="478" t="s">
        <v>1049</v>
      </c>
      <c r="H329" s="217">
        <f t="shared" si="284"/>
        <v>2.7050000000000001</v>
      </c>
      <c r="I329" s="192"/>
      <c r="J329" s="192"/>
      <c r="K329" s="192"/>
      <c r="L329" s="192"/>
      <c r="M329" s="508">
        <v>2.5470000000000002</v>
      </c>
      <c r="N329" s="508">
        <v>0.158</v>
      </c>
      <c r="O329" s="540"/>
      <c r="P329" s="540"/>
      <c r="Q329" s="192"/>
      <c r="R329" s="507">
        <f t="shared" si="285"/>
        <v>2.5470000000000002</v>
      </c>
      <c r="S329" s="540"/>
      <c r="T329" s="540"/>
      <c r="U329" s="540"/>
      <c r="V329" s="540"/>
      <c r="W329" s="508">
        <v>2.5470000000000002</v>
      </c>
      <c r="X329" s="508">
        <v>0</v>
      </c>
      <c r="Y329" s="540"/>
      <c r="Z329" s="540"/>
      <c r="AA329" s="540"/>
      <c r="AB329" s="675" t="s">
        <v>415</v>
      </c>
      <c r="AC329" s="554" t="s">
        <v>422</v>
      </c>
      <c r="AD329" s="517" t="s">
        <v>159</v>
      </c>
      <c r="AE329" s="676">
        <v>1</v>
      </c>
      <c r="AF329" s="677">
        <v>1</v>
      </c>
      <c r="AG329" s="228" t="s">
        <v>1321</v>
      </c>
    </row>
    <row r="330" spans="1:33" s="4" customFormat="1" ht="15" customHeight="1">
      <c r="A330" s="975"/>
      <c r="B330" s="894"/>
      <c r="C330" s="897"/>
      <c r="D330" s="906"/>
      <c r="E330" s="164" t="s">
        <v>23</v>
      </c>
      <c r="F330" s="210" t="s">
        <v>429</v>
      </c>
      <c r="G330" s="478" t="s">
        <v>143</v>
      </c>
      <c r="H330" s="217">
        <f t="shared" si="284"/>
        <v>3.6315</v>
      </c>
      <c r="I330" s="192"/>
      <c r="J330" s="192"/>
      <c r="K330" s="192"/>
      <c r="L330" s="192"/>
      <c r="M330" s="508"/>
      <c r="N330" s="508">
        <v>3.6315</v>
      </c>
      <c r="O330" s="540"/>
      <c r="P330" s="540"/>
      <c r="Q330" s="192"/>
      <c r="R330" s="507">
        <f t="shared" si="285"/>
        <v>0</v>
      </c>
      <c r="S330" s="540"/>
      <c r="T330" s="540"/>
      <c r="U330" s="540"/>
      <c r="V330" s="540"/>
      <c r="W330" s="508"/>
      <c r="X330" s="508">
        <v>0</v>
      </c>
      <c r="Y330" s="540"/>
      <c r="Z330" s="540"/>
      <c r="AA330" s="540"/>
      <c r="AB330" s="675" t="s">
        <v>415</v>
      </c>
      <c r="AC330" s="554" t="s">
        <v>430</v>
      </c>
      <c r="AD330" s="517" t="s">
        <v>159</v>
      </c>
      <c r="AE330" s="676">
        <v>2</v>
      </c>
      <c r="AF330" s="677">
        <v>0</v>
      </c>
      <c r="AG330" s="228" t="s">
        <v>1322</v>
      </c>
    </row>
    <row r="331" spans="1:33" s="4" customFormat="1" ht="41.25" customHeight="1">
      <c r="A331" s="975"/>
      <c r="B331" s="894"/>
      <c r="C331" s="897"/>
      <c r="D331" s="906"/>
      <c r="E331" s="164" t="s">
        <v>25</v>
      </c>
      <c r="F331" s="210" t="s">
        <v>425</v>
      </c>
      <c r="G331" s="478" t="s">
        <v>143</v>
      </c>
      <c r="H331" s="217">
        <f t="shared" si="284"/>
        <v>2.4700000000000002</v>
      </c>
      <c r="I331" s="192"/>
      <c r="J331" s="192"/>
      <c r="K331" s="192"/>
      <c r="L331" s="192"/>
      <c r="M331" s="508"/>
      <c r="N331" s="508">
        <v>2.4700000000000002</v>
      </c>
      <c r="O331" s="540"/>
      <c r="P331" s="540"/>
      <c r="Q331" s="192"/>
      <c r="R331" s="507">
        <f t="shared" si="285"/>
        <v>0</v>
      </c>
      <c r="S331" s="540"/>
      <c r="T331" s="540"/>
      <c r="U331" s="540"/>
      <c r="V331" s="540"/>
      <c r="W331" s="508"/>
      <c r="X331" s="508">
        <v>0</v>
      </c>
      <c r="Y331" s="540"/>
      <c r="Z331" s="540"/>
      <c r="AA331" s="540"/>
      <c r="AB331" s="675" t="s">
        <v>415</v>
      </c>
      <c r="AC331" s="675" t="s">
        <v>431</v>
      </c>
      <c r="AD331" s="517" t="s">
        <v>159</v>
      </c>
      <c r="AE331" s="676">
        <v>1</v>
      </c>
      <c r="AF331" s="677">
        <v>0</v>
      </c>
      <c r="AG331" s="228" t="s">
        <v>1322</v>
      </c>
    </row>
    <row r="332" spans="1:33" s="4" customFormat="1" ht="30" customHeight="1">
      <c r="A332" s="975"/>
      <c r="B332" s="894"/>
      <c r="C332" s="897"/>
      <c r="D332" s="900"/>
      <c r="E332" s="164" t="s">
        <v>28</v>
      </c>
      <c r="F332" s="210" t="s">
        <v>427</v>
      </c>
      <c r="G332" s="478" t="s">
        <v>1185</v>
      </c>
      <c r="H332" s="217">
        <f t="shared" si="284"/>
        <v>8.09E-2</v>
      </c>
      <c r="I332" s="192"/>
      <c r="J332" s="192"/>
      <c r="K332" s="192"/>
      <c r="L332" s="192"/>
      <c r="M332" s="508"/>
      <c r="N332" s="508">
        <v>8.09E-2</v>
      </c>
      <c r="O332" s="540"/>
      <c r="P332" s="540"/>
      <c r="Q332" s="192"/>
      <c r="R332" s="507">
        <f t="shared" si="285"/>
        <v>0</v>
      </c>
      <c r="S332" s="540"/>
      <c r="T332" s="540"/>
      <c r="U332" s="540"/>
      <c r="V332" s="540"/>
      <c r="W332" s="508"/>
      <c r="X332" s="508">
        <v>0</v>
      </c>
      <c r="Y332" s="540"/>
      <c r="Z332" s="540"/>
      <c r="AA332" s="540"/>
      <c r="AB332" s="675" t="s">
        <v>415</v>
      </c>
      <c r="AC332" s="529" t="s">
        <v>428</v>
      </c>
      <c r="AD332" s="517" t="s">
        <v>159</v>
      </c>
      <c r="AE332" s="676">
        <v>1</v>
      </c>
      <c r="AF332" s="677">
        <v>0</v>
      </c>
      <c r="AG332" s="228" t="s">
        <v>1322</v>
      </c>
    </row>
    <row r="333" spans="1:33" s="4" customFormat="1" ht="19.5" customHeight="1">
      <c r="A333" s="976"/>
      <c r="B333" s="895"/>
      <c r="C333" s="898"/>
      <c r="D333" s="903" t="s">
        <v>16</v>
      </c>
      <c r="E333" s="904"/>
      <c r="F333" s="904"/>
      <c r="G333" s="905"/>
      <c r="H333" s="188">
        <f>H325+H326+H327+H328+H329+H330+H331+H332</f>
        <v>16.0944</v>
      </c>
      <c r="I333" s="187">
        <f t="shared" ref="I333:Q333" si="286">I325+I326+I327+I328+I329+I330+I331+I332</f>
        <v>0</v>
      </c>
      <c r="J333" s="187">
        <f t="shared" si="286"/>
        <v>0</v>
      </c>
      <c r="K333" s="187"/>
      <c r="L333" s="187">
        <f t="shared" si="286"/>
        <v>0</v>
      </c>
      <c r="M333" s="188">
        <f>M325+M326+M327+M328+M329+M330+M331+M332</f>
        <v>5.8940000000000001</v>
      </c>
      <c r="N333" s="188">
        <f>N325+N326+N327+N328+N329+N330+N331+N332</f>
        <v>10.2004</v>
      </c>
      <c r="O333" s="187">
        <f>O325+O326+O327+O328+O329+O330+O331+O332</f>
        <v>0</v>
      </c>
      <c r="P333" s="187">
        <f t="shared" si="286"/>
        <v>0</v>
      </c>
      <c r="Q333" s="187">
        <f t="shared" si="286"/>
        <v>0</v>
      </c>
      <c r="R333" s="505">
        <f>R325+R326+R327+R328+R329+R330+R331+R332</f>
        <v>5.8940000000000001</v>
      </c>
      <c r="S333" s="518">
        <f t="shared" ref="S333:T333" si="287">S325+S326+S327+S328+S329+S330+S331+S332</f>
        <v>0</v>
      </c>
      <c r="T333" s="518">
        <f t="shared" si="287"/>
        <v>0</v>
      </c>
      <c r="U333" s="518"/>
      <c r="V333" s="518">
        <f t="shared" ref="V333" si="288">V325+V326+V327+V328+V329+V330+V331+V332</f>
        <v>0</v>
      </c>
      <c r="W333" s="505">
        <f>W325+W326+W327+W328+W329+W330+W331+W332</f>
        <v>5.8940000000000001</v>
      </c>
      <c r="X333" s="505">
        <f>X325+X326+X327+X328+X329+X330+X331+X332</f>
        <v>0</v>
      </c>
      <c r="Y333" s="518">
        <f>Y325+Y326+Y327+Y328+Y329+Y330+Y331+Y332</f>
        <v>0</v>
      </c>
      <c r="Z333" s="518">
        <f t="shared" ref="Z333:AA333" si="289">Z325+Z326+Z327+Z328+Z329+Z330+Z331+Z332</f>
        <v>0</v>
      </c>
      <c r="AA333" s="518">
        <f t="shared" si="289"/>
        <v>0</v>
      </c>
      <c r="AB333" s="817"/>
      <c r="AC333" s="817"/>
      <c r="AD333" s="817"/>
      <c r="AE333" s="817"/>
      <c r="AF333" s="817"/>
      <c r="AG333" s="818"/>
    </row>
    <row r="334" spans="1:33" s="4" customFormat="1" ht="54.75" customHeight="1">
      <c r="A334" s="974" t="s">
        <v>170</v>
      </c>
      <c r="B334" s="893" t="s">
        <v>202</v>
      </c>
      <c r="C334" s="896" t="s">
        <v>151</v>
      </c>
      <c r="D334" s="899" t="s">
        <v>1174</v>
      </c>
      <c r="E334" s="909" t="s">
        <v>1323</v>
      </c>
      <c r="F334" s="902"/>
      <c r="G334" s="355"/>
      <c r="H334" s="178"/>
      <c r="I334" s="176"/>
      <c r="J334" s="176"/>
      <c r="K334" s="176"/>
      <c r="L334" s="176"/>
      <c r="M334" s="177"/>
      <c r="N334" s="177"/>
      <c r="O334" s="176"/>
      <c r="P334" s="176"/>
      <c r="Q334" s="176"/>
      <c r="R334" s="550"/>
      <c r="S334" s="523"/>
      <c r="T334" s="523"/>
      <c r="U334" s="523"/>
      <c r="V334" s="523"/>
      <c r="W334" s="501"/>
      <c r="X334" s="501"/>
      <c r="Y334" s="523"/>
      <c r="Z334" s="523"/>
      <c r="AA334" s="523"/>
      <c r="AB334" s="260"/>
      <c r="AC334" s="261"/>
      <c r="AD334" s="180"/>
      <c r="AE334" s="180"/>
      <c r="AF334" s="525"/>
      <c r="AG334" s="180"/>
    </row>
    <row r="335" spans="1:33" s="4" customFormat="1" ht="25.5" customHeight="1">
      <c r="A335" s="975"/>
      <c r="B335" s="894"/>
      <c r="C335" s="897"/>
      <c r="D335" s="906"/>
      <c r="E335" s="164" t="s">
        <v>11</v>
      </c>
      <c r="F335" s="181" t="s">
        <v>414</v>
      </c>
      <c r="G335" s="478" t="s">
        <v>1186</v>
      </c>
      <c r="H335" s="217">
        <f t="shared" ref="H335:H341" si="290">I335+J335+L335+M335+N335+O335+P335+Q335</f>
        <v>2.1120000000000001</v>
      </c>
      <c r="I335" s="527">
        <v>2.1120000000000001</v>
      </c>
      <c r="J335" s="528"/>
      <c r="K335" s="528"/>
      <c r="L335" s="528"/>
      <c r="M335" s="504"/>
      <c r="N335" s="504"/>
      <c r="O335" s="528"/>
      <c r="P335" s="528"/>
      <c r="Q335" s="643"/>
      <c r="R335" s="507">
        <f t="shared" ref="R335:R341" si="291">S335+T335+V335+W335+X335+Y335+Z335+AA335</f>
        <v>2.1120000000000001</v>
      </c>
      <c r="S335" s="527">
        <v>2.1120000000000001</v>
      </c>
      <c r="T335" s="528"/>
      <c r="U335" s="528"/>
      <c r="V335" s="528"/>
      <c r="W335" s="504"/>
      <c r="X335" s="504"/>
      <c r="Y335" s="528"/>
      <c r="Z335" s="528"/>
      <c r="AA335" s="643"/>
      <c r="AB335" s="185" t="s">
        <v>415</v>
      </c>
      <c r="AC335" s="263" t="s">
        <v>416</v>
      </c>
      <c r="AD335" s="478" t="s">
        <v>159</v>
      </c>
      <c r="AE335" s="209">
        <v>1</v>
      </c>
      <c r="AF335" s="517">
        <v>1</v>
      </c>
      <c r="AG335" s="209"/>
    </row>
    <row r="336" spans="1:33" s="4" customFormat="1" ht="44.25" customHeight="1">
      <c r="A336" s="975"/>
      <c r="B336" s="894"/>
      <c r="C336" s="897"/>
      <c r="D336" s="906"/>
      <c r="E336" s="164" t="s">
        <v>12</v>
      </c>
      <c r="F336" s="210" t="s">
        <v>1176</v>
      </c>
      <c r="G336" s="478" t="s">
        <v>142</v>
      </c>
      <c r="H336" s="217">
        <f t="shared" si="290"/>
        <v>8.8884998999999993</v>
      </c>
      <c r="I336" s="540"/>
      <c r="J336" s="540"/>
      <c r="K336" s="540"/>
      <c r="L336" s="540"/>
      <c r="M336" s="508">
        <v>8.8884998999999993</v>
      </c>
      <c r="N336" s="508"/>
      <c r="O336" s="540"/>
      <c r="P336" s="540"/>
      <c r="Q336" s="540"/>
      <c r="R336" s="507">
        <f t="shared" si="291"/>
        <v>8.8884998999999993</v>
      </c>
      <c r="S336" s="540"/>
      <c r="T336" s="540"/>
      <c r="U336" s="540"/>
      <c r="V336" s="540"/>
      <c r="W336" s="508">
        <v>8.8884998999999993</v>
      </c>
      <c r="X336" s="508"/>
      <c r="Y336" s="540"/>
      <c r="Z336" s="540"/>
      <c r="AA336" s="540"/>
      <c r="AB336" s="185" t="s">
        <v>415</v>
      </c>
      <c r="AC336" s="263" t="s">
        <v>418</v>
      </c>
      <c r="AD336" s="478" t="s">
        <v>159</v>
      </c>
      <c r="AE336" s="209">
        <v>1</v>
      </c>
      <c r="AF336" s="517">
        <v>1</v>
      </c>
      <c r="AG336" s="209"/>
    </row>
    <row r="337" spans="1:33" s="4" customFormat="1" ht="15" customHeight="1">
      <c r="A337" s="975"/>
      <c r="B337" s="894"/>
      <c r="C337" s="897"/>
      <c r="D337" s="906"/>
      <c r="E337" s="164" t="s">
        <v>13</v>
      </c>
      <c r="F337" s="210" t="s">
        <v>420</v>
      </c>
      <c r="G337" s="478" t="s">
        <v>1049</v>
      </c>
      <c r="H337" s="217">
        <f t="shared" si="290"/>
        <v>0</v>
      </c>
      <c r="I337" s="540"/>
      <c r="J337" s="540"/>
      <c r="K337" s="540"/>
      <c r="L337" s="540"/>
      <c r="M337" s="508"/>
      <c r="N337" s="508"/>
      <c r="O337" s="540"/>
      <c r="P337" s="540"/>
      <c r="Q337" s="540"/>
      <c r="R337" s="507">
        <f t="shared" si="291"/>
        <v>0</v>
      </c>
      <c r="S337" s="540"/>
      <c r="T337" s="540"/>
      <c r="U337" s="540"/>
      <c r="V337" s="540"/>
      <c r="W337" s="508"/>
      <c r="X337" s="508"/>
      <c r="Y337" s="540"/>
      <c r="Z337" s="540"/>
      <c r="AA337" s="540"/>
      <c r="AB337" s="185" t="s">
        <v>415</v>
      </c>
      <c r="AC337" s="263" t="s">
        <v>418</v>
      </c>
      <c r="AD337" s="478" t="s">
        <v>159</v>
      </c>
      <c r="AE337" s="209">
        <v>0</v>
      </c>
      <c r="AF337" s="676">
        <v>0</v>
      </c>
      <c r="AG337" s="209"/>
    </row>
    <row r="338" spans="1:33" s="4" customFormat="1" ht="15" customHeight="1">
      <c r="A338" s="975"/>
      <c r="B338" s="894"/>
      <c r="C338" s="897"/>
      <c r="D338" s="906"/>
      <c r="E338" s="164" t="s">
        <v>14</v>
      </c>
      <c r="F338" s="210" t="s">
        <v>421</v>
      </c>
      <c r="G338" s="478" t="s">
        <v>1049</v>
      </c>
      <c r="H338" s="217">
        <f t="shared" si="290"/>
        <v>0</v>
      </c>
      <c r="I338" s="540"/>
      <c r="J338" s="540"/>
      <c r="K338" s="540"/>
      <c r="L338" s="540"/>
      <c r="M338" s="508"/>
      <c r="N338" s="508"/>
      <c r="O338" s="540"/>
      <c r="P338" s="540"/>
      <c r="Q338" s="540"/>
      <c r="R338" s="507">
        <f t="shared" si="291"/>
        <v>0</v>
      </c>
      <c r="S338" s="540"/>
      <c r="T338" s="540"/>
      <c r="U338" s="540"/>
      <c r="V338" s="540"/>
      <c r="W338" s="508"/>
      <c r="X338" s="508"/>
      <c r="Y338" s="540"/>
      <c r="Z338" s="540"/>
      <c r="AA338" s="540"/>
      <c r="AB338" s="185" t="s">
        <v>415</v>
      </c>
      <c r="AC338" s="263" t="s">
        <v>422</v>
      </c>
      <c r="AD338" s="478" t="s">
        <v>159</v>
      </c>
      <c r="AE338" s="209">
        <v>0</v>
      </c>
      <c r="AF338" s="676">
        <v>0</v>
      </c>
      <c r="AG338" s="209"/>
    </row>
    <row r="339" spans="1:33" s="4" customFormat="1" ht="15" customHeight="1">
      <c r="A339" s="975"/>
      <c r="B339" s="894"/>
      <c r="C339" s="897"/>
      <c r="D339" s="906"/>
      <c r="E339" s="164" t="s">
        <v>23</v>
      </c>
      <c r="F339" s="210" t="s">
        <v>429</v>
      </c>
      <c r="G339" s="478" t="s">
        <v>1049</v>
      </c>
      <c r="H339" s="217">
        <f t="shared" si="290"/>
        <v>0</v>
      </c>
      <c r="I339" s="540"/>
      <c r="J339" s="540"/>
      <c r="K339" s="540"/>
      <c r="L339" s="540"/>
      <c r="M339" s="508"/>
      <c r="N339" s="508"/>
      <c r="O339" s="540"/>
      <c r="P339" s="540"/>
      <c r="Q339" s="540"/>
      <c r="R339" s="507">
        <f t="shared" si="291"/>
        <v>0</v>
      </c>
      <c r="S339" s="540"/>
      <c r="T339" s="540"/>
      <c r="U339" s="540"/>
      <c r="V339" s="540"/>
      <c r="W339" s="508"/>
      <c r="X339" s="508"/>
      <c r="Y339" s="540"/>
      <c r="Z339" s="540"/>
      <c r="AA339" s="540"/>
      <c r="AB339" s="185" t="s">
        <v>415</v>
      </c>
      <c r="AC339" s="263" t="s">
        <v>430</v>
      </c>
      <c r="AD339" s="478" t="s">
        <v>159</v>
      </c>
      <c r="AE339" s="209">
        <v>0</v>
      </c>
      <c r="AF339" s="676">
        <v>0</v>
      </c>
      <c r="AG339" s="209"/>
    </row>
    <row r="340" spans="1:33" s="4" customFormat="1" ht="43.5" customHeight="1">
      <c r="A340" s="975"/>
      <c r="B340" s="894"/>
      <c r="C340" s="897"/>
      <c r="D340" s="906"/>
      <c r="E340" s="164" t="s">
        <v>25</v>
      </c>
      <c r="F340" s="210" t="s">
        <v>425</v>
      </c>
      <c r="G340" s="478" t="s">
        <v>1049</v>
      </c>
      <c r="H340" s="217">
        <f t="shared" si="290"/>
        <v>0</v>
      </c>
      <c r="I340" s="540"/>
      <c r="J340" s="540"/>
      <c r="K340" s="540"/>
      <c r="L340" s="540"/>
      <c r="M340" s="508"/>
      <c r="N340" s="508"/>
      <c r="O340" s="540"/>
      <c r="P340" s="540"/>
      <c r="Q340" s="540"/>
      <c r="R340" s="507">
        <f t="shared" si="291"/>
        <v>0</v>
      </c>
      <c r="S340" s="540"/>
      <c r="T340" s="540"/>
      <c r="U340" s="540"/>
      <c r="V340" s="540"/>
      <c r="W340" s="508"/>
      <c r="X340" s="508"/>
      <c r="Y340" s="540"/>
      <c r="Z340" s="540"/>
      <c r="AA340" s="540"/>
      <c r="AB340" s="185" t="s">
        <v>415</v>
      </c>
      <c r="AC340" s="185" t="s">
        <v>1188</v>
      </c>
      <c r="AD340" s="478" t="s">
        <v>159</v>
      </c>
      <c r="AE340" s="209">
        <v>0</v>
      </c>
      <c r="AF340" s="676">
        <v>0</v>
      </c>
      <c r="AG340" s="209"/>
    </row>
    <row r="341" spans="1:33" s="4" customFormat="1" ht="30" customHeight="1">
      <c r="A341" s="975"/>
      <c r="B341" s="894"/>
      <c r="C341" s="897"/>
      <c r="D341" s="900"/>
      <c r="E341" s="164" t="s">
        <v>28</v>
      </c>
      <c r="F341" s="210" t="s">
        <v>427</v>
      </c>
      <c r="G341" s="478" t="s">
        <v>1049</v>
      </c>
      <c r="H341" s="217">
        <f t="shared" si="290"/>
        <v>0</v>
      </c>
      <c r="I341" s="540"/>
      <c r="J341" s="540"/>
      <c r="K341" s="540"/>
      <c r="L341" s="540"/>
      <c r="M341" s="508"/>
      <c r="N341" s="508"/>
      <c r="O341" s="540"/>
      <c r="P341" s="540"/>
      <c r="Q341" s="540"/>
      <c r="R341" s="507">
        <f t="shared" si="291"/>
        <v>0</v>
      </c>
      <c r="S341" s="540"/>
      <c r="T341" s="540"/>
      <c r="U341" s="540"/>
      <c r="V341" s="540"/>
      <c r="W341" s="508"/>
      <c r="X341" s="508"/>
      <c r="Y341" s="540"/>
      <c r="Z341" s="540"/>
      <c r="AA341" s="540"/>
      <c r="AB341" s="419" t="s">
        <v>415</v>
      </c>
      <c r="AC341" s="407" t="s">
        <v>1187</v>
      </c>
      <c r="AD341" s="473" t="s">
        <v>159</v>
      </c>
      <c r="AE341" s="455">
        <v>0</v>
      </c>
      <c r="AF341" s="678">
        <v>0</v>
      </c>
      <c r="AG341" s="455"/>
    </row>
    <row r="342" spans="1:33" s="4" customFormat="1" ht="19.5" customHeight="1">
      <c r="A342" s="976"/>
      <c r="B342" s="895"/>
      <c r="C342" s="898"/>
      <c r="D342" s="903" t="s">
        <v>16</v>
      </c>
      <c r="E342" s="904"/>
      <c r="F342" s="904"/>
      <c r="G342" s="905"/>
      <c r="H342" s="188">
        <f>H335+H336+H337+H338+H339+H340+H341</f>
        <v>11.000499899999999</v>
      </c>
      <c r="I342" s="188">
        <f t="shared" ref="I342:Q342" si="292">I335+I336+I337+I338+I339+I340+I341</f>
        <v>2.1120000000000001</v>
      </c>
      <c r="J342" s="188">
        <f t="shared" si="292"/>
        <v>0</v>
      </c>
      <c r="K342" s="188"/>
      <c r="L342" s="188">
        <f t="shared" si="292"/>
        <v>0</v>
      </c>
      <c r="M342" s="188">
        <f t="shared" si="292"/>
        <v>8.8884998999999993</v>
      </c>
      <c r="N342" s="188">
        <f t="shared" si="292"/>
        <v>0</v>
      </c>
      <c r="O342" s="188">
        <f t="shared" si="292"/>
        <v>0</v>
      </c>
      <c r="P342" s="188">
        <f t="shared" si="292"/>
        <v>0</v>
      </c>
      <c r="Q342" s="188">
        <f t="shared" si="292"/>
        <v>0</v>
      </c>
      <c r="R342" s="505">
        <f>R335+R336+R337+R338+R339+R340+R341</f>
        <v>11.000499899999999</v>
      </c>
      <c r="S342" s="505">
        <f t="shared" ref="S342:T342" si="293">S335+S336+S337+S338+S339+S340+S341</f>
        <v>2.1120000000000001</v>
      </c>
      <c r="T342" s="505">
        <f t="shared" si="293"/>
        <v>0</v>
      </c>
      <c r="U342" s="505"/>
      <c r="V342" s="505">
        <f t="shared" ref="V342:AA342" si="294">V335+V336+V337+V338+V339+V340+V341</f>
        <v>0</v>
      </c>
      <c r="W342" s="505">
        <f t="shared" si="294"/>
        <v>8.8884998999999993</v>
      </c>
      <c r="X342" s="505">
        <f t="shared" si="294"/>
        <v>0</v>
      </c>
      <c r="Y342" s="505">
        <f t="shared" si="294"/>
        <v>0</v>
      </c>
      <c r="Z342" s="505">
        <f t="shared" si="294"/>
        <v>0</v>
      </c>
      <c r="AA342" s="679">
        <f t="shared" si="294"/>
        <v>0</v>
      </c>
      <c r="AB342" s="802"/>
      <c r="AC342" s="802"/>
      <c r="AD342" s="802"/>
      <c r="AE342" s="802"/>
      <c r="AF342" s="802"/>
      <c r="AG342" s="803"/>
    </row>
    <row r="343" spans="1:33" s="4" customFormat="1" ht="15" customHeight="1">
      <c r="A343" s="476" t="s">
        <v>170</v>
      </c>
      <c r="B343" s="475" t="s">
        <v>202</v>
      </c>
      <c r="C343" s="465" t="s">
        <v>151</v>
      </c>
      <c r="D343" s="910" t="s">
        <v>17</v>
      </c>
      <c r="E343" s="911"/>
      <c r="F343" s="911"/>
      <c r="G343" s="912"/>
      <c r="H343" s="195">
        <f>H323+H342+H333</f>
        <v>49.483745900000002</v>
      </c>
      <c r="I343" s="195">
        <f t="shared" ref="I343:Q343" si="295">I323+I342+I333</f>
        <v>2.1120000000000001</v>
      </c>
      <c r="J343" s="195">
        <f t="shared" si="295"/>
        <v>0</v>
      </c>
      <c r="K343" s="195"/>
      <c r="L343" s="195">
        <f t="shared" si="295"/>
        <v>0</v>
      </c>
      <c r="M343" s="195">
        <f>M323+M342+M333</f>
        <v>22.261499899999997</v>
      </c>
      <c r="N343" s="195">
        <f t="shared" si="295"/>
        <v>25.110245999999997</v>
      </c>
      <c r="O343" s="195">
        <f t="shared" si="295"/>
        <v>0</v>
      </c>
      <c r="P343" s="195">
        <f t="shared" si="295"/>
        <v>0</v>
      </c>
      <c r="Q343" s="195">
        <f t="shared" si="295"/>
        <v>0</v>
      </c>
      <c r="R343" s="512">
        <f>R323+R342+R333</f>
        <v>24.373499899999999</v>
      </c>
      <c r="S343" s="512">
        <f t="shared" ref="S343:T343" si="296">S323+S342+S333</f>
        <v>2.1120000000000001</v>
      </c>
      <c r="T343" s="512">
        <f t="shared" si="296"/>
        <v>0</v>
      </c>
      <c r="U343" s="512"/>
      <c r="V343" s="512">
        <f t="shared" ref="V343" si="297">V323+V342+V333</f>
        <v>0</v>
      </c>
      <c r="W343" s="512">
        <f>W323+W342+W333</f>
        <v>22.261499899999997</v>
      </c>
      <c r="X343" s="512">
        <f t="shared" ref="X343:AA343" si="298">X323+X342+X333</f>
        <v>0</v>
      </c>
      <c r="Y343" s="512">
        <f t="shared" si="298"/>
        <v>0</v>
      </c>
      <c r="Z343" s="512">
        <f t="shared" si="298"/>
        <v>0</v>
      </c>
      <c r="AA343" s="680">
        <f t="shared" si="298"/>
        <v>0</v>
      </c>
      <c r="AB343" s="790"/>
      <c r="AC343" s="790"/>
      <c r="AD343" s="790"/>
      <c r="AE343" s="790"/>
      <c r="AF343" s="790"/>
      <c r="AG343" s="791"/>
    </row>
    <row r="344" spans="1:33" s="72" customFormat="1" ht="15" customHeight="1">
      <c r="A344" s="476" t="s">
        <v>170</v>
      </c>
      <c r="B344" s="475" t="s">
        <v>202</v>
      </c>
      <c r="C344" s="1064" t="s">
        <v>18</v>
      </c>
      <c r="D344" s="1065"/>
      <c r="E344" s="1065"/>
      <c r="F344" s="1065"/>
      <c r="G344" s="1080"/>
      <c r="H344" s="408">
        <f>H343</f>
        <v>49.483745900000002</v>
      </c>
      <c r="I344" s="408">
        <f t="shared" ref="I344:Q344" si="299">I343</f>
        <v>2.1120000000000001</v>
      </c>
      <c r="J344" s="408">
        <f t="shared" si="299"/>
        <v>0</v>
      </c>
      <c r="K344" s="408"/>
      <c r="L344" s="408">
        <f t="shared" si="299"/>
        <v>0</v>
      </c>
      <c r="M344" s="408">
        <f t="shared" si="299"/>
        <v>22.261499899999997</v>
      </c>
      <c r="N344" s="408">
        <f t="shared" si="299"/>
        <v>25.110245999999997</v>
      </c>
      <c r="O344" s="408">
        <f t="shared" si="299"/>
        <v>0</v>
      </c>
      <c r="P344" s="408">
        <f t="shared" si="299"/>
        <v>0</v>
      </c>
      <c r="Q344" s="408">
        <f t="shared" si="299"/>
        <v>0</v>
      </c>
      <c r="R344" s="660">
        <f>R343</f>
        <v>24.373499899999999</v>
      </c>
      <c r="S344" s="660">
        <f t="shared" ref="S344:T344" si="300">S343</f>
        <v>2.1120000000000001</v>
      </c>
      <c r="T344" s="660">
        <f t="shared" si="300"/>
        <v>0</v>
      </c>
      <c r="U344" s="660"/>
      <c r="V344" s="660">
        <f t="shared" ref="V344:AA344" si="301">V343</f>
        <v>0</v>
      </c>
      <c r="W344" s="660">
        <f t="shared" si="301"/>
        <v>22.261499899999997</v>
      </c>
      <c r="X344" s="660">
        <f t="shared" si="301"/>
        <v>0</v>
      </c>
      <c r="Y344" s="660">
        <f t="shared" si="301"/>
        <v>0</v>
      </c>
      <c r="Z344" s="660">
        <f t="shared" si="301"/>
        <v>0</v>
      </c>
      <c r="AA344" s="660">
        <f t="shared" si="301"/>
        <v>0</v>
      </c>
      <c r="AB344" s="779"/>
      <c r="AC344" s="779"/>
      <c r="AD344" s="779"/>
      <c r="AE344" s="779"/>
      <c r="AF344" s="779"/>
      <c r="AG344" s="957"/>
    </row>
    <row r="345" spans="1:33" s="4" customFormat="1" ht="15" customHeight="1">
      <c r="A345" s="468" t="s">
        <v>170</v>
      </c>
      <c r="B345" s="406" t="s">
        <v>273</v>
      </c>
      <c r="C345" s="838" t="s">
        <v>432</v>
      </c>
      <c r="D345" s="839"/>
      <c r="E345" s="839"/>
      <c r="F345" s="839"/>
      <c r="G345" s="839"/>
      <c r="H345" s="839"/>
      <c r="I345" s="839"/>
      <c r="J345" s="839"/>
      <c r="K345" s="839"/>
      <c r="L345" s="839"/>
      <c r="M345" s="839"/>
      <c r="N345" s="839"/>
      <c r="O345" s="839"/>
      <c r="P345" s="839"/>
      <c r="Q345" s="839"/>
      <c r="R345" s="839"/>
      <c r="S345" s="839"/>
      <c r="T345" s="839"/>
      <c r="U345" s="839"/>
      <c r="V345" s="839"/>
      <c r="W345" s="839"/>
      <c r="X345" s="839"/>
      <c r="Y345" s="839"/>
      <c r="Z345" s="839"/>
      <c r="AA345" s="839"/>
      <c r="AB345" s="839"/>
      <c r="AC345" s="839"/>
      <c r="AD345" s="839"/>
      <c r="AE345" s="839"/>
      <c r="AF345" s="839"/>
      <c r="AG345" s="840"/>
    </row>
    <row r="346" spans="1:33" s="4" customFormat="1" ht="15" customHeight="1">
      <c r="A346" s="468" t="s">
        <v>170</v>
      </c>
      <c r="B346" s="475" t="s">
        <v>273</v>
      </c>
      <c r="C346" s="471" t="s">
        <v>170</v>
      </c>
      <c r="D346" s="850" t="s">
        <v>433</v>
      </c>
      <c r="E346" s="851"/>
      <c r="F346" s="851"/>
      <c r="G346" s="851"/>
      <c r="H346" s="851"/>
      <c r="I346" s="851"/>
      <c r="J346" s="851"/>
      <c r="K346" s="851"/>
      <c r="L346" s="851"/>
      <c r="M346" s="851"/>
      <c r="N346" s="851"/>
      <c r="O346" s="851"/>
      <c r="P346" s="851"/>
      <c r="Q346" s="851"/>
      <c r="R346" s="851"/>
      <c r="S346" s="851"/>
      <c r="T346" s="851"/>
      <c r="U346" s="851"/>
      <c r="V346" s="851"/>
      <c r="W346" s="851"/>
      <c r="X346" s="851"/>
      <c r="Y346" s="851"/>
      <c r="Z346" s="851"/>
      <c r="AA346" s="851"/>
      <c r="AB346" s="851"/>
      <c r="AC346" s="851"/>
      <c r="AD346" s="851"/>
      <c r="AE346" s="851"/>
      <c r="AF346" s="851"/>
      <c r="AG346" s="852"/>
    </row>
    <row r="347" spans="1:33" s="72" customFormat="1" ht="29.25" customHeight="1">
      <c r="A347" s="974" t="s">
        <v>170</v>
      </c>
      <c r="B347" s="893" t="s">
        <v>273</v>
      </c>
      <c r="C347" s="896" t="s">
        <v>170</v>
      </c>
      <c r="D347" s="899" t="s">
        <v>309</v>
      </c>
      <c r="E347" s="901" t="s">
        <v>434</v>
      </c>
      <c r="F347" s="902"/>
      <c r="G347" s="355"/>
      <c r="H347" s="178"/>
      <c r="I347" s="176"/>
      <c r="J347" s="176"/>
      <c r="K347" s="176"/>
      <c r="L347" s="176"/>
      <c r="M347" s="177"/>
      <c r="N347" s="177"/>
      <c r="O347" s="176"/>
      <c r="P347" s="176"/>
      <c r="Q347" s="176"/>
      <c r="R347" s="550"/>
      <c r="S347" s="523"/>
      <c r="T347" s="523"/>
      <c r="U347" s="523"/>
      <c r="V347" s="523"/>
      <c r="W347" s="501"/>
      <c r="X347" s="501"/>
      <c r="Y347" s="523"/>
      <c r="Z347" s="523"/>
      <c r="AA347" s="523"/>
      <c r="AB347" s="260"/>
      <c r="AC347" s="261"/>
      <c r="AD347" s="180"/>
      <c r="AE347" s="180"/>
      <c r="AF347" s="525"/>
      <c r="AG347" s="180"/>
    </row>
    <row r="348" spans="1:33" s="72" customFormat="1" ht="45.75" customHeight="1">
      <c r="A348" s="975"/>
      <c r="B348" s="894"/>
      <c r="C348" s="897"/>
      <c r="D348" s="906"/>
      <c r="E348" s="163" t="s">
        <v>11</v>
      </c>
      <c r="F348" s="181" t="s">
        <v>435</v>
      </c>
      <c r="G348" s="478" t="s">
        <v>15</v>
      </c>
      <c r="H348" s="222">
        <f>I348+J348+L348+M348+N348+O348+P348+Q348</f>
        <v>6</v>
      </c>
      <c r="I348" s="182">
        <v>6</v>
      </c>
      <c r="J348" s="182"/>
      <c r="K348" s="182"/>
      <c r="L348" s="182"/>
      <c r="M348" s="183"/>
      <c r="N348" s="183"/>
      <c r="O348" s="182"/>
      <c r="P348" s="182"/>
      <c r="Q348" s="184"/>
      <c r="R348" s="516">
        <f>S348+T348+V348+W348+X348+Y348+Z348+AA348</f>
        <v>4.4261499999999998</v>
      </c>
      <c r="S348" s="527">
        <v>4.4261499999999998</v>
      </c>
      <c r="T348" s="528"/>
      <c r="U348" s="528"/>
      <c r="V348" s="528"/>
      <c r="W348" s="504"/>
      <c r="X348" s="504"/>
      <c r="Y348" s="528"/>
      <c r="Z348" s="528"/>
      <c r="AA348" s="642"/>
      <c r="AB348" s="185" t="s">
        <v>436</v>
      </c>
      <c r="AC348" s="223" t="s">
        <v>437</v>
      </c>
      <c r="AD348" s="196" t="s">
        <v>159</v>
      </c>
      <c r="AE348" s="196">
        <v>1</v>
      </c>
      <c r="AF348" s="530">
        <v>1</v>
      </c>
      <c r="AG348" s="531" t="s">
        <v>1324</v>
      </c>
    </row>
    <row r="349" spans="1:33" s="4" customFormat="1" ht="15" customHeight="1">
      <c r="A349" s="976"/>
      <c r="B349" s="895"/>
      <c r="C349" s="898"/>
      <c r="D349" s="903" t="s">
        <v>16</v>
      </c>
      <c r="E349" s="904"/>
      <c r="F349" s="904"/>
      <c r="G349" s="905"/>
      <c r="H349" s="187">
        <f>H348</f>
        <v>6</v>
      </c>
      <c r="I349" s="187">
        <f t="shared" ref="I349:Q349" si="302">I348</f>
        <v>6</v>
      </c>
      <c r="J349" s="187">
        <f t="shared" si="302"/>
        <v>0</v>
      </c>
      <c r="K349" s="187"/>
      <c r="L349" s="187">
        <f t="shared" si="302"/>
        <v>0</v>
      </c>
      <c r="M349" s="188">
        <f t="shared" si="302"/>
        <v>0</v>
      </c>
      <c r="N349" s="188">
        <f t="shared" si="302"/>
        <v>0</v>
      </c>
      <c r="O349" s="187">
        <f t="shared" si="302"/>
        <v>0</v>
      </c>
      <c r="P349" s="187">
        <f t="shared" si="302"/>
        <v>0</v>
      </c>
      <c r="Q349" s="187">
        <f t="shared" si="302"/>
        <v>0</v>
      </c>
      <c r="R349" s="505">
        <f>R348</f>
        <v>4.4261499999999998</v>
      </c>
      <c r="S349" s="518">
        <f t="shared" ref="S349:T349" si="303">S348</f>
        <v>4.4261499999999998</v>
      </c>
      <c r="T349" s="518">
        <f t="shared" si="303"/>
        <v>0</v>
      </c>
      <c r="U349" s="518"/>
      <c r="V349" s="518">
        <f t="shared" ref="V349:AA349" si="304">V348</f>
        <v>0</v>
      </c>
      <c r="W349" s="505">
        <f t="shared" si="304"/>
        <v>0</v>
      </c>
      <c r="X349" s="505">
        <f t="shared" si="304"/>
        <v>0</v>
      </c>
      <c r="Y349" s="518">
        <f t="shared" si="304"/>
        <v>0</v>
      </c>
      <c r="Z349" s="518">
        <f t="shared" si="304"/>
        <v>0</v>
      </c>
      <c r="AA349" s="518">
        <f t="shared" si="304"/>
        <v>0</v>
      </c>
      <c r="AB349" s="802"/>
      <c r="AC349" s="802"/>
      <c r="AD349" s="802"/>
      <c r="AE349" s="803"/>
      <c r="AF349" s="681"/>
      <c r="AG349" s="383"/>
    </row>
    <row r="350" spans="1:33" s="4" customFormat="1" ht="56.25" customHeight="1">
      <c r="A350" s="974" t="s">
        <v>170</v>
      </c>
      <c r="B350" s="893" t="s">
        <v>273</v>
      </c>
      <c r="C350" s="896" t="s">
        <v>170</v>
      </c>
      <c r="D350" s="899" t="s">
        <v>438</v>
      </c>
      <c r="E350" s="901" t="s">
        <v>439</v>
      </c>
      <c r="F350" s="902"/>
      <c r="G350" s="355"/>
      <c r="H350" s="178"/>
      <c r="I350" s="176"/>
      <c r="J350" s="176"/>
      <c r="K350" s="176"/>
      <c r="L350" s="176"/>
      <c r="M350" s="177"/>
      <c r="N350" s="177"/>
      <c r="O350" s="176"/>
      <c r="P350" s="176"/>
      <c r="Q350" s="176"/>
      <c r="R350" s="550"/>
      <c r="S350" s="523"/>
      <c r="T350" s="523"/>
      <c r="U350" s="523"/>
      <c r="V350" s="523"/>
      <c r="W350" s="501"/>
      <c r="X350" s="501"/>
      <c r="Y350" s="523"/>
      <c r="Z350" s="523"/>
      <c r="AA350" s="523"/>
      <c r="AB350" s="260"/>
      <c r="AC350" s="261"/>
      <c r="AD350" s="180"/>
      <c r="AE350" s="180"/>
      <c r="AF350" s="525"/>
      <c r="AG350" s="180"/>
    </row>
    <row r="351" spans="1:33" s="4" customFormat="1" ht="25.5" customHeight="1">
      <c r="A351" s="975"/>
      <c r="B351" s="894"/>
      <c r="C351" s="897"/>
      <c r="D351" s="906"/>
      <c r="E351" s="164" t="s">
        <v>11</v>
      </c>
      <c r="F351" s="181" t="s">
        <v>440</v>
      </c>
      <c r="G351" s="478" t="s">
        <v>144</v>
      </c>
      <c r="H351" s="222">
        <f>I351+J351+L351+M351+N351+O351+P351+Q351</f>
        <v>6.5</v>
      </c>
      <c r="I351" s="182"/>
      <c r="J351" s="182"/>
      <c r="K351" s="182"/>
      <c r="L351" s="182"/>
      <c r="M351" s="183"/>
      <c r="N351" s="183"/>
      <c r="O351" s="182">
        <v>6.5</v>
      </c>
      <c r="P351" s="182"/>
      <c r="Q351" s="189"/>
      <c r="R351" s="516">
        <f>S351+T351+V351+W351+X351+Y351+Z351+AA351</f>
        <v>6.5</v>
      </c>
      <c r="S351" s="528"/>
      <c r="T351" s="528"/>
      <c r="U351" s="528"/>
      <c r="V351" s="528"/>
      <c r="W351" s="504"/>
      <c r="X351" s="504"/>
      <c r="Y351" s="527">
        <v>6.5</v>
      </c>
      <c r="Z351" s="528"/>
      <c r="AA351" s="643"/>
      <c r="AB351" s="185" t="s">
        <v>436</v>
      </c>
      <c r="AC351" s="223" t="s">
        <v>441</v>
      </c>
      <c r="AD351" s="196" t="s">
        <v>159</v>
      </c>
      <c r="AE351" s="196">
        <v>1</v>
      </c>
      <c r="AF351" s="530">
        <v>1</v>
      </c>
      <c r="AG351" s="196"/>
    </row>
    <row r="352" spans="1:33" s="4" customFormat="1" ht="15" customHeight="1">
      <c r="A352" s="976"/>
      <c r="B352" s="895"/>
      <c r="C352" s="898"/>
      <c r="D352" s="903" t="s">
        <v>16</v>
      </c>
      <c r="E352" s="904"/>
      <c r="F352" s="904"/>
      <c r="G352" s="905"/>
      <c r="H352" s="187">
        <f>H351</f>
        <v>6.5</v>
      </c>
      <c r="I352" s="187">
        <f t="shared" ref="I352:Q352" si="305">I351</f>
        <v>0</v>
      </c>
      <c r="J352" s="187">
        <f t="shared" si="305"/>
        <v>0</v>
      </c>
      <c r="K352" s="187"/>
      <c r="L352" s="187">
        <f t="shared" si="305"/>
        <v>0</v>
      </c>
      <c r="M352" s="188">
        <f t="shared" si="305"/>
        <v>0</v>
      </c>
      <c r="N352" s="188">
        <f t="shared" si="305"/>
        <v>0</v>
      </c>
      <c r="O352" s="187">
        <f t="shared" si="305"/>
        <v>6.5</v>
      </c>
      <c r="P352" s="187">
        <f t="shared" si="305"/>
        <v>0</v>
      </c>
      <c r="Q352" s="187">
        <f t="shared" si="305"/>
        <v>0</v>
      </c>
      <c r="R352" s="518">
        <f>R351</f>
        <v>6.5</v>
      </c>
      <c r="S352" s="518">
        <f t="shared" ref="S352:T352" si="306">S351</f>
        <v>0</v>
      </c>
      <c r="T352" s="518">
        <f t="shared" si="306"/>
        <v>0</v>
      </c>
      <c r="U352" s="518"/>
      <c r="V352" s="518">
        <f t="shared" ref="V352:AA352" si="307">V351</f>
        <v>0</v>
      </c>
      <c r="W352" s="505">
        <f t="shared" si="307"/>
        <v>0</v>
      </c>
      <c r="X352" s="505">
        <f t="shared" si="307"/>
        <v>0</v>
      </c>
      <c r="Y352" s="518">
        <f t="shared" si="307"/>
        <v>6.5</v>
      </c>
      <c r="Z352" s="518">
        <f t="shared" si="307"/>
        <v>0</v>
      </c>
      <c r="AA352" s="518">
        <f t="shared" si="307"/>
        <v>0</v>
      </c>
      <c r="AB352" s="802"/>
      <c r="AC352" s="802"/>
      <c r="AD352" s="802"/>
      <c r="AE352" s="802"/>
      <c r="AF352" s="802"/>
      <c r="AG352" s="803"/>
    </row>
    <row r="353" spans="1:33" s="4" customFormat="1" ht="15" customHeight="1">
      <c r="A353" s="476" t="s">
        <v>170</v>
      </c>
      <c r="B353" s="475" t="s">
        <v>273</v>
      </c>
      <c r="C353" s="465" t="s">
        <v>170</v>
      </c>
      <c r="D353" s="1072" t="s">
        <v>17</v>
      </c>
      <c r="E353" s="1073"/>
      <c r="F353" s="1073"/>
      <c r="G353" s="1074"/>
      <c r="H353" s="418">
        <f t="shared" ref="H353:T353" si="308">H349+H352</f>
        <v>12.5</v>
      </c>
      <c r="I353" s="418">
        <f t="shared" si="308"/>
        <v>6</v>
      </c>
      <c r="J353" s="418">
        <f t="shared" si="308"/>
        <v>0</v>
      </c>
      <c r="K353" s="418"/>
      <c r="L353" s="418">
        <f t="shared" si="308"/>
        <v>0</v>
      </c>
      <c r="M353" s="421">
        <f t="shared" si="308"/>
        <v>0</v>
      </c>
      <c r="N353" s="421">
        <f t="shared" si="308"/>
        <v>0</v>
      </c>
      <c r="O353" s="418">
        <f t="shared" si="308"/>
        <v>6.5</v>
      </c>
      <c r="P353" s="418">
        <f t="shared" si="308"/>
        <v>0</v>
      </c>
      <c r="Q353" s="418">
        <f t="shared" si="308"/>
        <v>0</v>
      </c>
      <c r="R353" s="654">
        <f t="shared" si="308"/>
        <v>10.92615</v>
      </c>
      <c r="S353" s="654">
        <f t="shared" si="308"/>
        <v>4.4261499999999998</v>
      </c>
      <c r="T353" s="654">
        <f t="shared" si="308"/>
        <v>0</v>
      </c>
      <c r="U353" s="654"/>
      <c r="V353" s="654">
        <f t="shared" ref="V353:AA353" si="309">V349+V352</f>
        <v>0</v>
      </c>
      <c r="W353" s="657">
        <f t="shared" si="309"/>
        <v>0</v>
      </c>
      <c r="X353" s="657">
        <f t="shared" si="309"/>
        <v>0</v>
      </c>
      <c r="Y353" s="654">
        <f t="shared" si="309"/>
        <v>6.5</v>
      </c>
      <c r="Z353" s="654">
        <f t="shared" si="309"/>
        <v>0</v>
      </c>
      <c r="AA353" s="654">
        <f t="shared" si="309"/>
        <v>0</v>
      </c>
      <c r="AB353" s="790"/>
      <c r="AC353" s="790"/>
      <c r="AD353" s="790"/>
      <c r="AE353" s="790"/>
      <c r="AF353" s="790"/>
      <c r="AG353" s="791"/>
    </row>
    <row r="354" spans="1:33" s="4" customFormat="1" ht="15" customHeight="1">
      <c r="A354" s="468" t="s">
        <v>170</v>
      </c>
      <c r="B354" s="475" t="s">
        <v>273</v>
      </c>
      <c r="C354" s="465" t="s">
        <v>178</v>
      </c>
      <c r="D354" s="783" t="s">
        <v>442</v>
      </c>
      <c r="E354" s="784"/>
      <c r="F354" s="784"/>
      <c r="G354" s="784"/>
      <c r="H354" s="784"/>
      <c r="I354" s="784"/>
      <c r="J354" s="784"/>
      <c r="K354" s="784"/>
      <c r="L354" s="784"/>
      <c r="M354" s="784"/>
      <c r="N354" s="784"/>
      <c r="O354" s="784"/>
      <c r="P354" s="784"/>
      <c r="Q354" s="784"/>
      <c r="R354" s="784"/>
      <c r="S354" s="784"/>
      <c r="T354" s="784"/>
      <c r="U354" s="784"/>
      <c r="V354" s="784"/>
      <c r="W354" s="784"/>
      <c r="X354" s="784"/>
      <c r="Y354" s="784"/>
      <c r="Z354" s="784"/>
      <c r="AA354" s="784"/>
      <c r="AB354" s="784"/>
      <c r="AC354" s="784"/>
      <c r="AD354" s="784"/>
      <c r="AE354" s="784"/>
      <c r="AF354" s="784"/>
      <c r="AG354" s="785"/>
    </row>
    <row r="355" spans="1:33" s="72" customFormat="1" ht="42" customHeight="1">
      <c r="A355" s="974" t="s">
        <v>170</v>
      </c>
      <c r="B355" s="893" t="s">
        <v>273</v>
      </c>
      <c r="C355" s="896" t="s">
        <v>178</v>
      </c>
      <c r="D355" s="899" t="s">
        <v>151</v>
      </c>
      <c r="E355" s="901" t="s">
        <v>443</v>
      </c>
      <c r="F355" s="902"/>
      <c r="G355" s="355"/>
      <c r="H355" s="178"/>
      <c r="I355" s="176"/>
      <c r="J355" s="176"/>
      <c r="K355" s="176"/>
      <c r="L355" s="176"/>
      <c r="M355" s="177"/>
      <c r="N355" s="177"/>
      <c r="O355" s="176"/>
      <c r="P355" s="176"/>
      <c r="Q355" s="176"/>
      <c r="R355" s="550"/>
      <c r="S355" s="523"/>
      <c r="T355" s="523"/>
      <c r="U355" s="523"/>
      <c r="V355" s="523"/>
      <c r="W355" s="501"/>
      <c r="X355" s="501"/>
      <c r="Y355" s="523"/>
      <c r="Z355" s="523"/>
      <c r="AA355" s="523"/>
      <c r="AB355" s="260"/>
      <c r="AC355" s="261"/>
      <c r="AD355" s="180"/>
      <c r="AE355" s="180"/>
      <c r="AF355" s="525"/>
      <c r="AG355" s="180"/>
    </row>
    <row r="356" spans="1:33" s="72" customFormat="1" ht="158.25" customHeight="1">
      <c r="A356" s="975"/>
      <c r="B356" s="894"/>
      <c r="C356" s="897"/>
      <c r="D356" s="906"/>
      <c r="E356" s="163" t="s">
        <v>11</v>
      </c>
      <c r="F356" s="181" t="s">
        <v>444</v>
      </c>
      <c r="G356" s="478" t="s">
        <v>143</v>
      </c>
      <c r="H356" s="222">
        <f>I356+J356+L356+M356+N356+O356+P356+Q356</f>
        <v>930</v>
      </c>
      <c r="I356" s="182"/>
      <c r="J356" s="182"/>
      <c r="K356" s="182"/>
      <c r="L356" s="182"/>
      <c r="M356" s="183"/>
      <c r="N356" s="295">
        <v>465</v>
      </c>
      <c r="O356" s="182"/>
      <c r="P356" s="182"/>
      <c r="Q356" s="295">
        <v>465</v>
      </c>
      <c r="R356" s="516">
        <f>S356+T356+V356+W356+X356+Y356+Z356+AA356</f>
        <v>0</v>
      </c>
      <c r="S356" s="528"/>
      <c r="T356" s="528"/>
      <c r="U356" s="528"/>
      <c r="V356" s="528"/>
      <c r="W356" s="504"/>
      <c r="X356" s="682">
        <v>0</v>
      </c>
      <c r="Y356" s="527"/>
      <c r="Z356" s="527"/>
      <c r="AA356" s="682">
        <v>0</v>
      </c>
      <c r="AB356" s="185" t="s">
        <v>436</v>
      </c>
      <c r="AC356" s="223" t="s">
        <v>445</v>
      </c>
      <c r="AD356" s="196" t="s">
        <v>159</v>
      </c>
      <c r="AE356" s="196">
        <v>10</v>
      </c>
      <c r="AF356" s="530">
        <v>0</v>
      </c>
      <c r="AG356" s="370" t="s">
        <v>1325</v>
      </c>
    </row>
    <row r="357" spans="1:33" s="4" customFormat="1" ht="15" customHeight="1">
      <c r="A357" s="976"/>
      <c r="B357" s="895"/>
      <c r="C357" s="898"/>
      <c r="D357" s="903" t="s">
        <v>16</v>
      </c>
      <c r="E357" s="904"/>
      <c r="F357" s="904"/>
      <c r="G357" s="905"/>
      <c r="H357" s="187">
        <f>H356</f>
        <v>930</v>
      </c>
      <c r="I357" s="187">
        <f t="shared" ref="I357:P357" si="310">I356</f>
        <v>0</v>
      </c>
      <c r="J357" s="187">
        <f t="shared" si="310"/>
        <v>0</v>
      </c>
      <c r="K357" s="187"/>
      <c r="L357" s="187">
        <f t="shared" si="310"/>
        <v>0</v>
      </c>
      <c r="M357" s="188">
        <f t="shared" si="310"/>
        <v>0</v>
      </c>
      <c r="N357" s="188">
        <f t="shared" si="310"/>
        <v>465</v>
      </c>
      <c r="O357" s="187">
        <f t="shared" si="310"/>
        <v>0</v>
      </c>
      <c r="P357" s="187">
        <f t="shared" si="310"/>
        <v>0</v>
      </c>
      <c r="Q357" s="187">
        <f>Q356</f>
        <v>465</v>
      </c>
      <c r="R357" s="518">
        <f>R356</f>
        <v>0</v>
      </c>
      <c r="S357" s="518">
        <f t="shared" ref="S357:T357" si="311">S356</f>
        <v>0</v>
      </c>
      <c r="T357" s="518">
        <f t="shared" si="311"/>
        <v>0</v>
      </c>
      <c r="U357" s="518"/>
      <c r="V357" s="518">
        <f t="shared" ref="V357:Z357" si="312">V356</f>
        <v>0</v>
      </c>
      <c r="W357" s="505">
        <f t="shared" si="312"/>
        <v>0</v>
      </c>
      <c r="X357" s="505">
        <f t="shared" si="312"/>
        <v>0</v>
      </c>
      <c r="Y357" s="518">
        <f t="shared" si="312"/>
        <v>0</v>
      </c>
      <c r="Z357" s="518">
        <f t="shared" si="312"/>
        <v>0</v>
      </c>
      <c r="AA357" s="518">
        <f>AA356</f>
        <v>0</v>
      </c>
      <c r="AB357" s="802"/>
      <c r="AC357" s="802"/>
      <c r="AD357" s="802"/>
      <c r="AE357" s="802"/>
      <c r="AF357" s="802"/>
      <c r="AG357" s="803"/>
    </row>
    <row r="358" spans="1:33" s="4" customFormat="1" ht="31.5" customHeight="1">
      <c r="A358" s="974" t="s">
        <v>170</v>
      </c>
      <c r="B358" s="893" t="s">
        <v>273</v>
      </c>
      <c r="C358" s="896" t="s">
        <v>178</v>
      </c>
      <c r="D358" s="899" t="s">
        <v>152</v>
      </c>
      <c r="E358" s="846" t="s">
        <v>446</v>
      </c>
      <c r="F358" s="847"/>
      <c r="G358" s="355"/>
      <c r="H358" s="178"/>
      <c r="I358" s="176"/>
      <c r="J358" s="176"/>
      <c r="K358" s="176"/>
      <c r="L358" s="176"/>
      <c r="M358" s="177"/>
      <c r="N358" s="177"/>
      <c r="O358" s="176"/>
      <c r="P358" s="176"/>
      <c r="Q358" s="176"/>
      <c r="R358" s="550"/>
      <c r="S358" s="523"/>
      <c r="T358" s="523"/>
      <c r="U358" s="523"/>
      <c r="V358" s="523"/>
      <c r="W358" s="501"/>
      <c r="X358" s="501"/>
      <c r="Y358" s="523"/>
      <c r="Z358" s="523"/>
      <c r="AA358" s="523"/>
      <c r="AB358" s="260"/>
      <c r="AC358" s="261"/>
      <c r="AD358" s="180"/>
      <c r="AE358" s="180"/>
      <c r="AF358" s="525"/>
      <c r="AG358" s="180"/>
    </row>
    <row r="359" spans="1:33" s="4" customFormat="1" ht="158.25" customHeight="1">
      <c r="A359" s="975"/>
      <c r="B359" s="894"/>
      <c r="C359" s="897"/>
      <c r="D359" s="906"/>
      <c r="E359" s="164" t="s">
        <v>11</v>
      </c>
      <c r="F359" s="181" t="s">
        <v>447</v>
      </c>
      <c r="G359" s="478" t="s">
        <v>143</v>
      </c>
      <c r="H359" s="222">
        <f>I359+J359+L359+M359+N359+O359+P359+Q359</f>
        <v>40.04</v>
      </c>
      <c r="I359" s="182"/>
      <c r="J359" s="182"/>
      <c r="K359" s="182"/>
      <c r="L359" s="182"/>
      <c r="M359" s="183"/>
      <c r="N359" s="183">
        <v>40.04</v>
      </c>
      <c r="O359" s="182"/>
      <c r="P359" s="182"/>
      <c r="Q359" s="189"/>
      <c r="R359" s="516">
        <f>S359+T359+V359+W359+X359+Y359+Z359+AA359</f>
        <v>0</v>
      </c>
      <c r="S359" s="528"/>
      <c r="T359" s="528"/>
      <c r="U359" s="528"/>
      <c r="V359" s="528"/>
      <c r="W359" s="504"/>
      <c r="X359" s="509">
        <v>0</v>
      </c>
      <c r="Y359" s="528"/>
      <c r="Z359" s="528"/>
      <c r="AA359" s="643"/>
      <c r="AB359" s="185" t="s">
        <v>436</v>
      </c>
      <c r="AC359" s="223" t="s">
        <v>445</v>
      </c>
      <c r="AD359" s="196" t="s">
        <v>159</v>
      </c>
      <c r="AE359" s="196">
        <v>4</v>
      </c>
      <c r="AF359" s="530">
        <v>0</v>
      </c>
      <c r="AG359" s="370" t="s">
        <v>1325</v>
      </c>
    </row>
    <row r="360" spans="1:33" s="4" customFormat="1" ht="15" customHeight="1">
      <c r="A360" s="976"/>
      <c r="B360" s="895"/>
      <c r="C360" s="898"/>
      <c r="D360" s="903" t="s">
        <v>16</v>
      </c>
      <c r="E360" s="904"/>
      <c r="F360" s="904"/>
      <c r="G360" s="905"/>
      <c r="H360" s="187">
        <f>H359</f>
        <v>40.04</v>
      </c>
      <c r="I360" s="187">
        <f t="shared" ref="I360:Q360" si="313">I359</f>
        <v>0</v>
      </c>
      <c r="J360" s="187">
        <f t="shared" si="313"/>
        <v>0</v>
      </c>
      <c r="K360" s="187"/>
      <c r="L360" s="187">
        <f t="shared" si="313"/>
        <v>0</v>
      </c>
      <c r="M360" s="188">
        <f t="shared" si="313"/>
        <v>0</v>
      </c>
      <c r="N360" s="188">
        <f t="shared" si="313"/>
        <v>40.04</v>
      </c>
      <c r="O360" s="187">
        <f t="shared" si="313"/>
        <v>0</v>
      </c>
      <c r="P360" s="187">
        <f t="shared" si="313"/>
        <v>0</v>
      </c>
      <c r="Q360" s="187">
        <f t="shared" si="313"/>
        <v>0</v>
      </c>
      <c r="R360" s="518">
        <f>R359</f>
        <v>0</v>
      </c>
      <c r="S360" s="518">
        <f t="shared" ref="S360:T360" si="314">S359</f>
        <v>0</v>
      </c>
      <c r="T360" s="518">
        <f t="shared" si="314"/>
        <v>0</v>
      </c>
      <c r="U360" s="518"/>
      <c r="V360" s="518">
        <f t="shared" ref="V360:AA360" si="315">V359</f>
        <v>0</v>
      </c>
      <c r="W360" s="505">
        <f t="shared" si="315"/>
        <v>0</v>
      </c>
      <c r="X360" s="505">
        <f t="shared" si="315"/>
        <v>0</v>
      </c>
      <c r="Y360" s="518">
        <f t="shared" si="315"/>
        <v>0</v>
      </c>
      <c r="Z360" s="518">
        <f t="shared" si="315"/>
        <v>0</v>
      </c>
      <c r="AA360" s="518">
        <f t="shared" si="315"/>
        <v>0</v>
      </c>
      <c r="AB360" s="802"/>
      <c r="AC360" s="802"/>
      <c r="AD360" s="802"/>
      <c r="AE360" s="802"/>
      <c r="AF360" s="802"/>
      <c r="AG360" s="803"/>
    </row>
    <row r="361" spans="1:33" s="4" customFormat="1" ht="15" customHeight="1">
      <c r="A361" s="476" t="s">
        <v>170</v>
      </c>
      <c r="B361" s="475" t="s">
        <v>273</v>
      </c>
      <c r="C361" s="465" t="s">
        <v>178</v>
      </c>
      <c r="D361" s="910" t="s">
        <v>17</v>
      </c>
      <c r="E361" s="911"/>
      <c r="F361" s="911"/>
      <c r="G361" s="912"/>
      <c r="H361" s="166">
        <f t="shared" ref="H361:P361" si="316">H357+H360</f>
        <v>970.04</v>
      </c>
      <c r="I361" s="166">
        <f t="shared" si="316"/>
        <v>0</v>
      </c>
      <c r="J361" s="166">
        <f t="shared" si="316"/>
        <v>0</v>
      </c>
      <c r="K361" s="166"/>
      <c r="L361" s="166">
        <f t="shared" si="316"/>
        <v>0</v>
      </c>
      <c r="M361" s="195">
        <f t="shared" si="316"/>
        <v>0</v>
      </c>
      <c r="N361" s="195">
        <f t="shared" si="316"/>
        <v>505.04</v>
      </c>
      <c r="O361" s="166">
        <f t="shared" si="316"/>
        <v>0</v>
      </c>
      <c r="P361" s="166">
        <f t="shared" si="316"/>
        <v>0</v>
      </c>
      <c r="Q361" s="166">
        <f>Q357</f>
        <v>465</v>
      </c>
      <c r="R361" s="519">
        <f t="shared" ref="R361:T361" si="317">R357+R360</f>
        <v>0</v>
      </c>
      <c r="S361" s="519">
        <f t="shared" si="317"/>
        <v>0</v>
      </c>
      <c r="T361" s="519">
        <f t="shared" si="317"/>
        <v>0</v>
      </c>
      <c r="U361" s="519"/>
      <c r="V361" s="519">
        <f t="shared" ref="V361:Z361" si="318">V357+V360</f>
        <v>0</v>
      </c>
      <c r="W361" s="512">
        <f t="shared" si="318"/>
        <v>0</v>
      </c>
      <c r="X361" s="512">
        <f t="shared" si="318"/>
        <v>0</v>
      </c>
      <c r="Y361" s="519">
        <f t="shared" si="318"/>
        <v>0</v>
      </c>
      <c r="Z361" s="519">
        <f t="shared" si="318"/>
        <v>0</v>
      </c>
      <c r="AA361" s="519">
        <f>AA357</f>
        <v>0</v>
      </c>
      <c r="AB361" s="790"/>
      <c r="AC361" s="790"/>
      <c r="AD361" s="790"/>
      <c r="AE361" s="790"/>
      <c r="AF361" s="790"/>
      <c r="AG361" s="791"/>
    </row>
    <row r="362" spans="1:33" s="72" customFormat="1" ht="15" customHeight="1">
      <c r="A362" s="476" t="s">
        <v>170</v>
      </c>
      <c r="B362" s="475" t="s">
        <v>273</v>
      </c>
      <c r="C362" s="883" t="s">
        <v>18</v>
      </c>
      <c r="D362" s="884"/>
      <c r="E362" s="884"/>
      <c r="F362" s="884"/>
      <c r="G362" s="885"/>
      <c r="H362" s="202">
        <f>H353+H361</f>
        <v>982.54</v>
      </c>
      <c r="I362" s="202">
        <f t="shared" ref="I362:P362" si="319">I353+I361</f>
        <v>6</v>
      </c>
      <c r="J362" s="202">
        <f t="shared" si="319"/>
        <v>0</v>
      </c>
      <c r="K362" s="202"/>
      <c r="L362" s="202">
        <f t="shared" si="319"/>
        <v>0</v>
      </c>
      <c r="M362" s="203">
        <f>M353+M361</f>
        <v>0</v>
      </c>
      <c r="N362" s="203">
        <f t="shared" si="319"/>
        <v>505.04</v>
      </c>
      <c r="O362" s="202">
        <f t="shared" si="319"/>
        <v>6.5</v>
      </c>
      <c r="P362" s="202">
        <f t="shared" si="319"/>
        <v>0</v>
      </c>
      <c r="Q362" s="202">
        <f>Q353+Q361</f>
        <v>465</v>
      </c>
      <c r="R362" s="520">
        <f>R353+R361</f>
        <v>10.92615</v>
      </c>
      <c r="S362" s="520">
        <f t="shared" ref="S362:T362" si="320">S353+S361</f>
        <v>4.4261499999999998</v>
      </c>
      <c r="T362" s="520">
        <f t="shared" si="320"/>
        <v>0</v>
      </c>
      <c r="U362" s="520"/>
      <c r="V362" s="520">
        <f t="shared" ref="V362" si="321">V353+V361</f>
        <v>0</v>
      </c>
      <c r="W362" s="513">
        <f>W353+W361</f>
        <v>0</v>
      </c>
      <c r="X362" s="513">
        <f t="shared" ref="X362:Z362" si="322">X353+X361</f>
        <v>0</v>
      </c>
      <c r="Y362" s="520">
        <f t="shared" si="322"/>
        <v>6.5</v>
      </c>
      <c r="Z362" s="520">
        <f t="shared" si="322"/>
        <v>0</v>
      </c>
      <c r="AA362" s="520">
        <f>AA353+AA361</f>
        <v>0</v>
      </c>
      <c r="AB362" s="779"/>
      <c r="AC362" s="779"/>
      <c r="AD362" s="779"/>
      <c r="AE362" s="779"/>
      <c r="AF362" s="779"/>
      <c r="AG362" s="957"/>
    </row>
    <row r="363" spans="1:33" s="212" customFormat="1" ht="16.5" customHeight="1">
      <c r="A363" s="476" t="s">
        <v>170</v>
      </c>
      <c r="B363" s="989" t="s">
        <v>459</v>
      </c>
      <c r="C363" s="990"/>
      <c r="D363" s="990"/>
      <c r="E363" s="990"/>
      <c r="F363" s="990"/>
      <c r="G363" s="991"/>
      <c r="H363" s="174">
        <f>H159+H166+H207+H243+H258+H311+H344+H362</f>
        <v>2629.0409737999998</v>
      </c>
      <c r="I363" s="174">
        <f>I159+I166+I207+I243+I258+I311+I344+I362</f>
        <v>104.2029</v>
      </c>
      <c r="J363" s="292">
        <f t="shared" ref="J363:Q363" si="323">J159+J166+J207+J243+J258+J311+J344+J362</f>
        <v>0</v>
      </c>
      <c r="K363" s="292"/>
      <c r="L363" s="174">
        <f t="shared" si="323"/>
        <v>313.53399999999999</v>
      </c>
      <c r="M363" s="174">
        <f t="shared" si="323"/>
        <v>361.58782779999996</v>
      </c>
      <c r="N363" s="174">
        <f t="shared" si="323"/>
        <v>974.70624600000008</v>
      </c>
      <c r="O363" s="174">
        <f t="shared" si="323"/>
        <v>9.1900000000000013</v>
      </c>
      <c r="P363" s="292">
        <f t="shared" si="323"/>
        <v>0</v>
      </c>
      <c r="Q363" s="174">
        <f t="shared" si="323"/>
        <v>865.81999999999994</v>
      </c>
      <c r="R363" s="515">
        <f>R159+R166+R207+R243+R258+R311+R344+R362</f>
        <v>1026.5637038999998</v>
      </c>
      <c r="S363" s="515">
        <f>S159+S166+S207+S243+S258+S311+S344+S362</f>
        <v>84.931700000000006</v>
      </c>
      <c r="T363" s="683">
        <f t="shared" ref="T363" si="324">T159+T166+T207+T243+T258+T311+T344+T362</f>
        <v>0</v>
      </c>
      <c r="U363" s="683"/>
      <c r="V363" s="515">
        <f t="shared" ref="V363:AA363" si="325">V159+V166+V207+V243+V258+V311+V344+V362</f>
        <v>310.52103999999997</v>
      </c>
      <c r="W363" s="515">
        <f t="shared" si="325"/>
        <v>353.95473390000001</v>
      </c>
      <c r="X363" s="515">
        <f t="shared" si="325"/>
        <v>4.7262300000000002</v>
      </c>
      <c r="Y363" s="515">
        <f t="shared" si="325"/>
        <v>8.870000000000001</v>
      </c>
      <c r="Z363" s="683">
        <f t="shared" si="325"/>
        <v>0</v>
      </c>
      <c r="AA363" s="515">
        <f t="shared" si="325"/>
        <v>263.56</v>
      </c>
      <c r="AB363" s="857"/>
      <c r="AC363" s="857"/>
      <c r="AD363" s="857"/>
      <c r="AE363" s="857"/>
      <c r="AF363" s="857"/>
      <c r="AG363" s="889"/>
    </row>
    <row r="364" spans="1:33" ht="15" customHeight="1">
      <c r="A364" s="973" t="s">
        <v>1043</v>
      </c>
      <c r="B364" s="833"/>
      <c r="C364" s="833"/>
      <c r="D364" s="833"/>
      <c r="E364" s="833"/>
      <c r="F364" s="833"/>
      <c r="G364" s="833"/>
      <c r="H364" s="833"/>
      <c r="I364" s="833"/>
      <c r="J364" s="833"/>
      <c r="K364" s="833"/>
      <c r="L364" s="833"/>
      <c r="M364" s="833"/>
      <c r="N364" s="833"/>
      <c r="O364" s="833"/>
      <c r="P364" s="833"/>
      <c r="Q364" s="833"/>
      <c r="R364" s="833"/>
      <c r="S364" s="833"/>
      <c r="T364" s="833"/>
      <c r="U364" s="833"/>
      <c r="V364" s="833"/>
      <c r="W364" s="833"/>
      <c r="X364" s="833"/>
      <c r="Y364" s="833"/>
      <c r="Z364" s="833"/>
      <c r="AA364" s="833"/>
      <c r="AB364" s="833"/>
      <c r="AC364" s="833"/>
      <c r="AD364" s="833"/>
      <c r="AE364" s="833"/>
      <c r="AF364" s="833"/>
      <c r="AG364" s="834"/>
    </row>
    <row r="365" spans="1:33" s="4" customFormat="1" ht="15" customHeight="1">
      <c r="A365" s="438" t="s">
        <v>178</v>
      </c>
      <c r="B365" s="853" t="s">
        <v>460</v>
      </c>
      <c r="C365" s="854"/>
      <c r="D365" s="854"/>
      <c r="E365" s="854"/>
      <c r="F365" s="854"/>
      <c r="G365" s="854"/>
      <c r="H365" s="854"/>
      <c r="I365" s="854"/>
      <c r="J365" s="854"/>
      <c r="K365" s="854"/>
      <c r="L365" s="854"/>
      <c r="M365" s="854"/>
      <c r="N365" s="854"/>
      <c r="O365" s="854"/>
      <c r="P365" s="854"/>
      <c r="Q365" s="854"/>
      <c r="R365" s="854"/>
      <c r="S365" s="854"/>
      <c r="T365" s="854"/>
      <c r="U365" s="854"/>
      <c r="V365" s="854"/>
      <c r="W365" s="854"/>
      <c r="X365" s="854"/>
      <c r="Y365" s="854"/>
      <c r="Z365" s="854"/>
      <c r="AA365" s="854"/>
      <c r="AB365" s="854"/>
      <c r="AC365" s="854"/>
      <c r="AD365" s="854"/>
      <c r="AE365" s="854"/>
      <c r="AF365" s="854"/>
      <c r="AG365" s="855"/>
    </row>
    <row r="366" spans="1:33" s="204" customFormat="1" ht="16.5" customHeight="1">
      <c r="A366" s="440" t="s">
        <v>178</v>
      </c>
      <c r="B366" s="412" t="s">
        <v>151</v>
      </c>
      <c r="C366" s="780" t="s">
        <v>295</v>
      </c>
      <c r="D366" s="781"/>
      <c r="E366" s="781"/>
      <c r="F366" s="781"/>
      <c r="G366" s="781"/>
      <c r="H366" s="781"/>
      <c r="I366" s="781"/>
      <c r="J366" s="781"/>
      <c r="K366" s="781"/>
      <c r="L366" s="781"/>
      <c r="M366" s="781"/>
      <c r="N366" s="781"/>
      <c r="O366" s="781"/>
      <c r="P366" s="781"/>
      <c r="Q366" s="781"/>
      <c r="R366" s="781"/>
      <c r="S366" s="781"/>
      <c r="T366" s="781"/>
      <c r="U366" s="781"/>
      <c r="V366" s="781"/>
      <c r="W366" s="781"/>
      <c r="X366" s="781"/>
      <c r="Y366" s="781"/>
      <c r="Z366" s="781"/>
      <c r="AA366" s="781"/>
      <c r="AB366" s="781"/>
      <c r="AC366" s="781"/>
      <c r="AD366" s="781"/>
      <c r="AE366" s="781"/>
      <c r="AF366" s="781"/>
      <c r="AG366" s="782"/>
    </row>
    <row r="367" spans="1:33" s="204" customFormat="1" ht="15" customHeight="1">
      <c r="A367" s="440" t="s">
        <v>178</v>
      </c>
      <c r="B367" s="429" t="s">
        <v>151</v>
      </c>
      <c r="C367" s="441" t="s">
        <v>151</v>
      </c>
      <c r="D367" s="783" t="s">
        <v>1053</v>
      </c>
      <c r="E367" s="784"/>
      <c r="F367" s="784"/>
      <c r="G367" s="784"/>
      <c r="H367" s="784"/>
      <c r="I367" s="784"/>
      <c r="J367" s="784"/>
      <c r="K367" s="784"/>
      <c r="L367" s="784"/>
      <c r="M367" s="784"/>
      <c r="N367" s="784"/>
      <c r="O367" s="784"/>
      <c r="P367" s="784"/>
      <c r="Q367" s="784"/>
      <c r="R367" s="784"/>
      <c r="S367" s="784"/>
      <c r="T367" s="784"/>
      <c r="U367" s="784"/>
      <c r="V367" s="784"/>
      <c r="W367" s="784"/>
      <c r="X367" s="784"/>
      <c r="Y367" s="784"/>
      <c r="Z367" s="784"/>
      <c r="AA367" s="784"/>
      <c r="AB367" s="784"/>
      <c r="AC367" s="784"/>
      <c r="AD367" s="784"/>
      <c r="AE367" s="784"/>
      <c r="AF367" s="784"/>
      <c r="AG367" s="785"/>
    </row>
    <row r="368" spans="1:33" s="212" customFormat="1" ht="52.5" customHeight="1">
      <c r="A368" s="890" t="s">
        <v>178</v>
      </c>
      <c r="B368" s="893" t="s">
        <v>151</v>
      </c>
      <c r="C368" s="896" t="s">
        <v>151</v>
      </c>
      <c r="D368" s="899" t="s">
        <v>151</v>
      </c>
      <c r="E368" s="846" t="s">
        <v>448</v>
      </c>
      <c r="F368" s="847"/>
      <c r="G368" s="355"/>
      <c r="H368" s="213"/>
      <c r="I368" s="213"/>
      <c r="J368" s="178"/>
      <c r="K368" s="178"/>
      <c r="L368" s="178"/>
      <c r="M368" s="178"/>
      <c r="N368" s="178"/>
      <c r="O368" s="178"/>
      <c r="P368" s="178"/>
      <c r="Q368" s="178"/>
      <c r="R368" s="213"/>
      <c r="S368" s="213"/>
      <c r="T368" s="178"/>
      <c r="U368" s="178"/>
      <c r="V368" s="178"/>
      <c r="W368" s="178"/>
      <c r="X368" s="178"/>
      <c r="Y368" s="178"/>
      <c r="Z368" s="178"/>
      <c r="AA368" s="178"/>
      <c r="AB368" s="260"/>
      <c r="AC368" s="261"/>
      <c r="AD368" s="214"/>
      <c r="AE368" s="214"/>
      <c r="AF368" s="364"/>
      <c r="AG368" s="214"/>
    </row>
    <row r="369" spans="1:33" s="72" customFormat="1" ht="48.75" customHeight="1">
      <c r="A369" s="891"/>
      <c r="B369" s="894"/>
      <c r="C369" s="897"/>
      <c r="D369" s="900"/>
      <c r="E369" s="163" t="s">
        <v>11</v>
      </c>
      <c r="F369" s="162" t="s">
        <v>449</v>
      </c>
      <c r="G369" s="358" t="s">
        <v>15</v>
      </c>
      <c r="H369" s="342">
        <v>8.5399999999999991</v>
      </c>
      <c r="I369" s="304">
        <v>8.5399999999999991</v>
      </c>
      <c r="J369" s="458"/>
      <c r="K369" s="458"/>
      <c r="L369" s="458"/>
      <c r="M369" s="458"/>
      <c r="N369" s="458"/>
      <c r="O369" s="458"/>
      <c r="P369" s="458"/>
      <c r="Q369" s="458"/>
      <c r="R369" s="342">
        <v>8.5399999999999991</v>
      </c>
      <c r="S369" s="304">
        <v>8.5399999999999991</v>
      </c>
      <c r="T369" s="458"/>
      <c r="U369" s="458"/>
      <c r="V369" s="458"/>
      <c r="W369" s="458"/>
      <c r="X369" s="458"/>
      <c r="Y369" s="458"/>
      <c r="Z369" s="458"/>
      <c r="AA369" s="458"/>
      <c r="AB369" s="319" t="s">
        <v>450</v>
      </c>
      <c r="AC369" s="223" t="s">
        <v>451</v>
      </c>
      <c r="AD369" s="304" t="s">
        <v>159</v>
      </c>
      <c r="AE369" s="304">
        <v>32</v>
      </c>
      <c r="AF369" s="479">
        <v>31</v>
      </c>
      <c r="AG369" s="370" t="s">
        <v>1236</v>
      </c>
    </row>
    <row r="370" spans="1:33" s="4" customFormat="1" ht="15" customHeight="1">
      <c r="A370" s="892"/>
      <c r="B370" s="895"/>
      <c r="C370" s="898"/>
      <c r="D370" s="903" t="s">
        <v>16</v>
      </c>
      <c r="E370" s="904"/>
      <c r="F370" s="904"/>
      <c r="G370" s="905"/>
      <c r="H370" s="320">
        <f>H369</f>
        <v>8.5399999999999991</v>
      </c>
      <c r="I370" s="320">
        <f t="shared" ref="I370:Q370" si="326">I369</f>
        <v>8.5399999999999991</v>
      </c>
      <c r="J370" s="320">
        <f t="shared" si="326"/>
        <v>0</v>
      </c>
      <c r="K370" s="320"/>
      <c r="L370" s="320">
        <f t="shared" si="326"/>
        <v>0</v>
      </c>
      <c r="M370" s="320">
        <f t="shared" si="326"/>
        <v>0</v>
      </c>
      <c r="N370" s="320">
        <f t="shared" si="326"/>
        <v>0</v>
      </c>
      <c r="O370" s="320">
        <f t="shared" si="326"/>
        <v>0</v>
      </c>
      <c r="P370" s="320">
        <f t="shared" si="326"/>
        <v>0</v>
      </c>
      <c r="Q370" s="320">
        <f t="shared" si="326"/>
        <v>0</v>
      </c>
      <c r="R370" s="320">
        <f>R369</f>
        <v>8.5399999999999991</v>
      </c>
      <c r="S370" s="320">
        <f t="shared" ref="S370:T370" si="327">S369</f>
        <v>8.5399999999999991</v>
      </c>
      <c r="T370" s="320">
        <f t="shared" si="327"/>
        <v>0</v>
      </c>
      <c r="U370" s="320"/>
      <c r="V370" s="320">
        <f t="shared" ref="V370:AA370" si="328">V369</f>
        <v>0</v>
      </c>
      <c r="W370" s="320">
        <f t="shared" si="328"/>
        <v>0</v>
      </c>
      <c r="X370" s="320">
        <f t="shared" si="328"/>
        <v>0</v>
      </c>
      <c r="Y370" s="320">
        <f t="shared" si="328"/>
        <v>0</v>
      </c>
      <c r="Z370" s="320">
        <f t="shared" si="328"/>
        <v>0</v>
      </c>
      <c r="AA370" s="320">
        <f t="shared" si="328"/>
        <v>0</v>
      </c>
      <c r="AB370" s="802"/>
      <c r="AC370" s="802"/>
      <c r="AD370" s="802"/>
      <c r="AE370" s="803"/>
      <c r="AF370" s="480"/>
      <c r="AG370" s="383"/>
    </row>
    <row r="371" spans="1:33" s="4" customFormat="1" ht="69.75" customHeight="1">
      <c r="A371" s="890" t="s">
        <v>178</v>
      </c>
      <c r="B371" s="893" t="s">
        <v>151</v>
      </c>
      <c r="C371" s="896" t="s">
        <v>151</v>
      </c>
      <c r="D371" s="899" t="s">
        <v>152</v>
      </c>
      <c r="E371" s="901" t="s">
        <v>452</v>
      </c>
      <c r="F371" s="902"/>
      <c r="G371" s="355"/>
      <c r="H371" s="213"/>
      <c r="I371" s="213"/>
      <c r="J371" s="178"/>
      <c r="K371" s="178"/>
      <c r="L371" s="178"/>
      <c r="M371" s="178"/>
      <c r="N371" s="178"/>
      <c r="O371" s="178"/>
      <c r="P371" s="178"/>
      <c r="Q371" s="178"/>
      <c r="R371" s="213"/>
      <c r="S371" s="213"/>
      <c r="T371" s="178"/>
      <c r="U371" s="178"/>
      <c r="V371" s="178"/>
      <c r="W371" s="178"/>
      <c r="X371" s="178"/>
      <c r="Y371" s="178"/>
      <c r="Z371" s="178"/>
      <c r="AA371" s="178"/>
      <c r="AB371" s="260"/>
      <c r="AC371" s="261"/>
      <c r="AD371" s="214"/>
      <c r="AE371" s="214"/>
      <c r="AF371" s="364"/>
      <c r="AG371" s="214"/>
    </row>
    <row r="372" spans="1:33" s="4" customFormat="1" ht="81" customHeight="1">
      <c r="A372" s="891"/>
      <c r="B372" s="894"/>
      <c r="C372" s="897"/>
      <c r="D372" s="900"/>
      <c r="E372" s="164" t="s">
        <v>11</v>
      </c>
      <c r="F372" s="162" t="s">
        <v>453</v>
      </c>
      <c r="G372" s="458" t="s">
        <v>15</v>
      </c>
      <c r="H372" s="342">
        <f>I372+J372+L372+M372+N372+O372+P372+Q372</f>
        <v>2.9</v>
      </c>
      <c r="I372" s="359">
        <v>2.9</v>
      </c>
      <c r="J372" s="458"/>
      <c r="K372" s="458"/>
      <c r="L372" s="458"/>
      <c r="M372" s="458"/>
      <c r="N372" s="458"/>
      <c r="O372" s="458"/>
      <c r="P372" s="458"/>
      <c r="Q372" s="458"/>
      <c r="R372" s="342">
        <f>S372+T372+V372+W372+X372+Y372+Z372+AA372</f>
        <v>2</v>
      </c>
      <c r="S372" s="359">
        <v>2</v>
      </c>
      <c r="T372" s="458"/>
      <c r="U372" s="458"/>
      <c r="V372" s="458"/>
      <c r="W372" s="458"/>
      <c r="X372" s="458"/>
      <c r="Y372" s="458"/>
      <c r="Z372" s="458"/>
      <c r="AA372" s="458"/>
      <c r="AB372" s="319" t="s">
        <v>454</v>
      </c>
      <c r="AC372" s="263" t="s">
        <v>321</v>
      </c>
      <c r="AD372" s="360" t="s">
        <v>159</v>
      </c>
      <c r="AE372" s="304">
        <v>6</v>
      </c>
      <c r="AF372" s="479">
        <v>6</v>
      </c>
      <c r="AG372" s="481" t="s">
        <v>1237</v>
      </c>
    </row>
    <row r="373" spans="1:33" s="4" customFormat="1" ht="15" customHeight="1">
      <c r="A373" s="892"/>
      <c r="B373" s="895"/>
      <c r="C373" s="898"/>
      <c r="D373" s="903" t="s">
        <v>16</v>
      </c>
      <c r="E373" s="904"/>
      <c r="F373" s="904"/>
      <c r="G373" s="905"/>
      <c r="H373" s="320">
        <f>H372</f>
        <v>2.9</v>
      </c>
      <c r="I373" s="320">
        <f t="shared" ref="I373:Q373" si="329">I372</f>
        <v>2.9</v>
      </c>
      <c r="J373" s="320">
        <f t="shared" si="329"/>
        <v>0</v>
      </c>
      <c r="K373" s="320"/>
      <c r="L373" s="320">
        <f t="shared" si="329"/>
        <v>0</v>
      </c>
      <c r="M373" s="320">
        <f t="shared" si="329"/>
        <v>0</v>
      </c>
      <c r="N373" s="320">
        <f t="shared" si="329"/>
        <v>0</v>
      </c>
      <c r="O373" s="320">
        <f t="shared" si="329"/>
        <v>0</v>
      </c>
      <c r="P373" s="320">
        <f t="shared" si="329"/>
        <v>0</v>
      </c>
      <c r="Q373" s="320">
        <f t="shared" si="329"/>
        <v>0</v>
      </c>
      <c r="R373" s="320">
        <f>R372</f>
        <v>2</v>
      </c>
      <c r="S373" s="320">
        <f t="shared" ref="S373:T373" si="330">S372</f>
        <v>2</v>
      </c>
      <c r="T373" s="320">
        <f t="shared" si="330"/>
        <v>0</v>
      </c>
      <c r="U373" s="320"/>
      <c r="V373" s="320">
        <f t="shared" ref="V373:AA373" si="331">V372</f>
        <v>0</v>
      </c>
      <c r="W373" s="320">
        <f t="shared" si="331"/>
        <v>0</v>
      </c>
      <c r="X373" s="320">
        <f t="shared" si="331"/>
        <v>0</v>
      </c>
      <c r="Y373" s="320">
        <f t="shared" si="331"/>
        <v>0</v>
      </c>
      <c r="Z373" s="320">
        <f t="shared" si="331"/>
        <v>0</v>
      </c>
      <c r="AA373" s="320">
        <f t="shared" si="331"/>
        <v>0</v>
      </c>
      <c r="AB373" s="802"/>
      <c r="AC373" s="802"/>
      <c r="AD373" s="802"/>
      <c r="AE373" s="802"/>
      <c r="AF373" s="802"/>
      <c r="AG373" s="803"/>
    </row>
    <row r="374" spans="1:33" s="4" customFormat="1" ht="15" customHeight="1">
      <c r="A374" s="229"/>
      <c r="B374" s="432"/>
      <c r="C374" s="430"/>
      <c r="D374" s="910" t="s">
        <v>17</v>
      </c>
      <c r="E374" s="911"/>
      <c r="F374" s="911"/>
      <c r="G374" s="912"/>
      <c r="H374" s="321">
        <f t="shared" ref="H374:T374" si="332">H370+H373</f>
        <v>11.44</v>
      </c>
      <c r="I374" s="321">
        <f t="shared" si="332"/>
        <v>11.44</v>
      </c>
      <c r="J374" s="166">
        <f t="shared" si="332"/>
        <v>0</v>
      </c>
      <c r="K374" s="166"/>
      <c r="L374" s="166">
        <f t="shared" si="332"/>
        <v>0</v>
      </c>
      <c r="M374" s="166">
        <f t="shared" si="332"/>
        <v>0</v>
      </c>
      <c r="N374" s="166">
        <f t="shared" si="332"/>
        <v>0</v>
      </c>
      <c r="O374" s="166">
        <f t="shared" si="332"/>
        <v>0</v>
      </c>
      <c r="P374" s="166">
        <f t="shared" si="332"/>
        <v>0</v>
      </c>
      <c r="Q374" s="166">
        <f t="shared" si="332"/>
        <v>0</v>
      </c>
      <c r="R374" s="321">
        <f t="shared" si="332"/>
        <v>10.54</v>
      </c>
      <c r="S374" s="321">
        <f t="shared" si="332"/>
        <v>10.54</v>
      </c>
      <c r="T374" s="166">
        <f t="shared" si="332"/>
        <v>0</v>
      </c>
      <c r="U374" s="166"/>
      <c r="V374" s="166">
        <f t="shared" ref="V374:AA374" si="333">V370+V373</f>
        <v>0</v>
      </c>
      <c r="W374" s="166">
        <f t="shared" si="333"/>
        <v>0</v>
      </c>
      <c r="X374" s="166">
        <f t="shared" si="333"/>
        <v>0</v>
      </c>
      <c r="Y374" s="166">
        <f t="shared" si="333"/>
        <v>0</v>
      </c>
      <c r="Z374" s="166">
        <f t="shared" si="333"/>
        <v>0</v>
      </c>
      <c r="AA374" s="166">
        <f t="shared" si="333"/>
        <v>0</v>
      </c>
      <c r="AB374" s="790"/>
      <c r="AC374" s="790"/>
      <c r="AD374" s="790"/>
      <c r="AE374" s="790"/>
      <c r="AF374" s="790"/>
      <c r="AG374" s="791"/>
    </row>
    <row r="375" spans="1:33" s="4" customFormat="1" ht="40.5" customHeight="1">
      <c r="A375" s="890" t="s">
        <v>178</v>
      </c>
      <c r="B375" s="893" t="s">
        <v>151</v>
      </c>
      <c r="C375" s="896" t="s">
        <v>151</v>
      </c>
      <c r="D375" s="899" t="s">
        <v>162</v>
      </c>
      <c r="E375" s="901" t="s">
        <v>455</v>
      </c>
      <c r="F375" s="902"/>
      <c r="G375" s="355"/>
      <c r="H375" s="213"/>
      <c r="I375" s="213"/>
      <c r="J375" s="178"/>
      <c r="K375" s="178"/>
      <c r="L375" s="178"/>
      <c r="M375" s="178"/>
      <c r="N375" s="178"/>
      <c r="O375" s="178"/>
      <c r="P375" s="178"/>
      <c r="Q375" s="178"/>
      <c r="R375" s="213"/>
      <c r="S375" s="213"/>
      <c r="T375" s="178"/>
      <c r="U375" s="178"/>
      <c r="V375" s="178"/>
      <c r="W375" s="178"/>
      <c r="X375" s="178"/>
      <c r="Y375" s="178"/>
      <c r="Z375" s="178"/>
      <c r="AA375" s="178"/>
      <c r="AB375" s="260"/>
      <c r="AC375" s="261"/>
      <c r="AD375" s="214"/>
      <c r="AE375" s="214"/>
      <c r="AF375" s="364"/>
      <c r="AG375" s="214"/>
    </row>
    <row r="376" spans="1:33" s="4" customFormat="1" ht="49.5" customHeight="1">
      <c r="A376" s="891"/>
      <c r="B376" s="894"/>
      <c r="C376" s="897"/>
      <c r="D376" s="900"/>
      <c r="E376" s="163" t="s">
        <v>11</v>
      </c>
      <c r="F376" s="162" t="s">
        <v>456</v>
      </c>
      <c r="G376" s="458" t="s">
        <v>15</v>
      </c>
      <c r="H376" s="342">
        <f>I376+J376+L376+M376+N376+O376+P376+Q376</f>
        <v>5.79</v>
      </c>
      <c r="I376" s="304">
        <v>5.79</v>
      </c>
      <c r="J376" s="458"/>
      <c r="K376" s="458"/>
      <c r="L376" s="458"/>
      <c r="M376" s="458"/>
      <c r="N376" s="458"/>
      <c r="O376" s="458"/>
      <c r="P376" s="458"/>
      <c r="Q376" s="458"/>
      <c r="R376" s="342">
        <f>S376+T376+V376+W376+X376+Y376+Z376+AA376</f>
        <v>5.79</v>
      </c>
      <c r="S376" s="304">
        <v>5.79</v>
      </c>
      <c r="T376" s="458"/>
      <c r="U376" s="458"/>
      <c r="V376" s="458"/>
      <c r="W376" s="458"/>
      <c r="X376" s="458"/>
      <c r="Y376" s="458"/>
      <c r="Z376" s="458"/>
      <c r="AA376" s="458"/>
      <c r="AB376" s="319" t="s">
        <v>450</v>
      </c>
      <c r="AC376" s="263" t="s">
        <v>457</v>
      </c>
      <c r="AD376" s="304" t="s">
        <v>159</v>
      </c>
      <c r="AE376" s="304">
        <v>20</v>
      </c>
      <c r="AF376" s="479">
        <v>12</v>
      </c>
      <c r="AG376" s="370" t="s">
        <v>1238</v>
      </c>
    </row>
    <row r="377" spans="1:33" s="4" customFormat="1" ht="15" customHeight="1">
      <c r="A377" s="892"/>
      <c r="B377" s="895"/>
      <c r="C377" s="898"/>
      <c r="D377" s="903" t="s">
        <v>16</v>
      </c>
      <c r="E377" s="904"/>
      <c r="F377" s="904"/>
      <c r="G377" s="905"/>
      <c r="H377" s="322">
        <f>H376</f>
        <v>5.79</v>
      </c>
      <c r="I377" s="322">
        <f t="shared" ref="I377:Q378" si="334">I376</f>
        <v>5.79</v>
      </c>
      <c r="J377" s="322">
        <f t="shared" si="334"/>
        <v>0</v>
      </c>
      <c r="K377" s="322"/>
      <c r="L377" s="322">
        <f t="shared" si="334"/>
        <v>0</v>
      </c>
      <c r="M377" s="322">
        <f t="shared" si="334"/>
        <v>0</v>
      </c>
      <c r="N377" s="322">
        <f t="shared" si="334"/>
        <v>0</v>
      </c>
      <c r="O377" s="322">
        <f t="shared" si="334"/>
        <v>0</v>
      </c>
      <c r="P377" s="322">
        <f t="shared" si="334"/>
        <v>0</v>
      </c>
      <c r="Q377" s="322">
        <f t="shared" si="334"/>
        <v>0</v>
      </c>
      <c r="R377" s="322">
        <f>R376</f>
        <v>5.79</v>
      </c>
      <c r="S377" s="322">
        <f t="shared" ref="S377:T378" si="335">S376</f>
        <v>5.79</v>
      </c>
      <c r="T377" s="322">
        <f t="shared" si="335"/>
        <v>0</v>
      </c>
      <c r="U377" s="322"/>
      <c r="V377" s="322">
        <f t="shared" ref="V377:AA378" si="336">V376</f>
        <v>0</v>
      </c>
      <c r="W377" s="322">
        <f t="shared" si="336"/>
        <v>0</v>
      </c>
      <c r="X377" s="322">
        <f t="shared" si="336"/>
        <v>0</v>
      </c>
      <c r="Y377" s="322">
        <f t="shared" si="336"/>
        <v>0</v>
      </c>
      <c r="Z377" s="322">
        <f t="shared" si="336"/>
        <v>0</v>
      </c>
      <c r="AA377" s="322">
        <f t="shared" si="336"/>
        <v>0</v>
      </c>
      <c r="AB377" s="805"/>
      <c r="AC377" s="805"/>
      <c r="AD377" s="805"/>
      <c r="AE377" s="805"/>
      <c r="AF377" s="805"/>
      <c r="AG377" s="806"/>
    </row>
    <row r="378" spans="1:33" s="4" customFormat="1" ht="15" customHeight="1">
      <c r="A378" s="229" t="s">
        <v>178</v>
      </c>
      <c r="B378" s="432" t="s">
        <v>151</v>
      </c>
      <c r="C378" s="430" t="s">
        <v>151</v>
      </c>
      <c r="D378" s="910" t="s">
        <v>17</v>
      </c>
      <c r="E378" s="911"/>
      <c r="F378" s="911"/>
      <c r="G378" s="912"/>
      <c r="H378" s="321">
        <f>H377</f>
        <v>5.79</v>
      </c>
      <c r="I378" s="321">
        <f t="shared" si="334"/>
        <v>5.79</v>
      </c>
      <c r="J378" s="166">
        <f t="shared" si="334"/>
        <v>0</v>
      </c>
      <c r="K378" s="166"/>
      <c r="L378" s="166">
        <f t="shared" si="334"/>
        <v>0</v>
      </c>
      <c r="M378" s="166">
        <f t="shared" si="334"/>
        <v>0</v>
      </c>
      <c r="N378" s="166">
        <f t="shared" si="334"/>
        <v>0</v>
      </c>
      <c r="O378" s="166">
        <f t="shared" si="334"/>
        <v>0</v>
      </c>
      <c r="P378" s="166">
        <f t="shared" si="334"/>
        <v>0</v>
      </c>
      <c r="Q378" s="166">
        <f t="shared" si="334"/>
        <v>0</v>
      </c>
      <c r="R378" s="321">
        <f>R377</f>
        <v>5.79</v>
      </c>
      <c r="S378" s="321">
        <f t="shared" si="335"/>
        <v>5.79</v>
      </c>
      <c r="T378" s="166">
        <f t="shared" si="335"/>
        <v>0</v>
      </c>
      <c r="U378" s="166"/>
      <c r="V378" s="166">
        <f t="shared" si="336"/>
        <v>0</v>
      </c>
      <c r="W378" s="166">
        <f t="shared" si="336"/>
        <v>0</v>
      </c>
      <c r="X378" s="166">
        <f t="shared" si="336"/>
        <v>0</v>
      </c>
      <c r="Y378" s="166">
        <f t="shared" si="336"/>
        <v>0</v>
      </c>
      <c r="Z378" s="166">
        <f t="shared" si="336"/>
        <v>0</v>
      </c>
      <c r="AA378" s="166">
        <f t="shared" si="336"/>
        <v>0</v>
      </c>
      <c r="AB378" s="790"/>
      <c r="AC378" s="790"/>
      <c r="AD378" s="790"/>
      <c r="AE378" s="790"/>
      <c r="AF378" s="790"/>
      <c r="AG378" s="791"/>
    </row>
    <row r="379" spans="1:33" s="72" customFormat="1" ht="15" customHeight="1">
      <c r="A379" s="229" t="s">
        <v>178</v>
      </c>
      <c r="B379" s="432" t="s">
        <v>151</v>
      </c>
      <c r="C379" s="883" t="s">
        <v>18</v>
      </c>
      <c r="D379" s="884"/>
      <c r="E379" s="884"/>
      <c r="F379" s="884"/>
      <c r="G379" s="885"/>
      <c r="H379" s="202">
        <f t="shared" ref="H379:T379" si="337">H374+H378</f>
        <v>17.23</v>
      </c>
      <c r="I379" s="202">
        <f t="shared" si="337"/>
        <v>17.23</v>
      </c>
      <c r="J379" s="202">
        <f t="shared" si="337"/>
        <v>0</v>
      </c>
      <c r="K379" s="202"/>
      <c r="L379" s="202">
        <f t="shared" si="337"/>
        <v>0</v>
      </c>
      <c r="M379" s="202">
        <f t="shared" si="337"/>
        <v>0</v>
      </c>
      <c r="N379" s="202">
        <f t="shared" si="337"/>
        <v>0</v>
      </c>
      <c r="O379" s="202">
        <f t="shared" si="337"/>
        <v>0</v>
      </c>
      <c r="P379" s="202">
        <f t="shared" si="337"/>
        <v>0</v>
      </c>
      <c r="Q379" s="202">
        <f t="shared" si="337"/>
        <v>0</v>
      </c>
      <c r="R379" s="202">
        <f t="shared" si="337"/>
        <v>16.329999999999998</v>
      </c>
      <c r="S379" s="202">
        <f t="shared" si="337"/>
        <v>16.329999999999998</v>
      </c>
      <c r="T379" s="202">
        <f t="shared" si="337"/>
        <v>0</v>
      </c>
      <c r="U379" s="202"/>
      <c r="V379" s="202">
        <f t="shared" ref="V379:AA379" si="338">V374+V378</f>
        <v>0</v>
      </c>
      <c r="W379" s="202">
        <f t="shared" si="338"/>
        <v>0</v>
      </c>
      <c r="X379" s="202">
        <f t="shared" si="338"/>
        <v>0</v>
      </c>
      <c r="Y379" s="202">
        <f t="shared" si="338"/>
        <v>0</v>
      </c>
      <c r="Z379" s="202">
        <f t="shared" si="338"/>
        <v>0</v>
      </c>
      <c r="AA379" s="202">
        <f t="shared" si="338"/>
        <v>0</v>
      </c>
      <c r="AB379" s="779"/>
      <c r="AC379" s="779"/>
      <c r="AD379" s="779"/>
      <c r="AE379" s="779"/>
      <c r="AF379" s="779"/>
      <c r="AG379" s="957"/>
    </row>
    <row r="380" spans="1:33" s="72" customFormat="1" ht="15" customHeight="1">
      <c r="A380" s="229" t="s">
        <v>178</v>
      </c>
      <c r="B380" s="958" t="s">
        <v>1054</v>
      </c>
      <c r="C380" s="959"/>
      <c r="D380" s="959"/>
      <c r="E380" s="959"/>
      <c r="F380" s="959"/>
      <c r="G380" s="960"/>
      <c r="H380" s="703">
        <f>H379</f>
        <v>17.23</v>
      </c>
      <c r="I380" s="703">
        <f t="shared" ref="I380:Q380" si="339">I379</f>
        <v>17.23</v>
      </c>
      <c r="J380" s="211">
        <f t="shared" si="339"/>
        <v>0</v>
      </c>
      <c r="K380" s="211"/>
      <c r="L380" s="211">
        <f t="shared" si="339"/>
        <v>0</v>
      </c>
      <c r="M380" s="211">
        <f t="shared" si="339"/>
        <v>0</v>
      </c>
      <c r="N380" s="211">
        <f t="shared" si="339"/>
        <v>0</v>
      </c>
      <c r="O380" s="211">
        <f t="shared" si="339"/>
        <v>0</v>
      </c>
      <c r="P380" s="211">
        <f t="shared" si="339"/>
        <v>0</v>
      </c>
      <c r="Q380" s="211">
        <f t="shared" si="339"/>
        <v>0</v>
      </c>
      <c r="R380" s="323">
        <f>R379</f>
        <v>16.329999999999998</v>
      </c>
      <c r="S380" s="323">
        <f t="shared" ref="S380:T380" si="340">S379</f>
        <v>16.329999999999998</v>
      </c>
      <c r="T380" s="211">
        <f t="shared" si="340"/>
        <v>0</v>
      </c>
      <c r="U380" s="211"/>
      <c r="V380" s="211">
        <f t="shared" ref="V380:AA380" si="341">V379</f>
        <v>0</v>
      </c>
      <c r="W380" s="211">
        <f t="shared" si="341"/>
        <v>0</v>
      </c>
      <c r="X380" s="211">
        <f t="shared" si="341"/>
        <v>0</v>
      </c>
      <c r="Y380" s="211">
        <f t="shared" si="341"/>
        <v>0</v>
      </c>
      <c r="Z380" s="211">
        <f t="shared" si="341"/>
        <v>0</v>
      </c>
      <c r="AA380" s="211">
        <f t="shared" si="341"/>
        <v>0</v>
      </c>
      <c r="AB380" s="857"/>
      <c r="AC380" s="857"/>
      <c r="AD380" s="857"/>
      <c r="AE380" s="857"/>
      <c r="AF380" s="857"/>
      <c r="AG380" s="889"/>
    </row>
    <row r="381" spans="1:33" ht="18" customHeight="1">
      <c r="A381" s="961" t="s">
        <v>1036</v>
      </c>
      <c r="B381" s="961"/>
      <c r="C381" s="961"/>
      <c r="D381" s="961"/>
      <c r="E381" s="961"/>
      <c r="F381" s="961"/>
      <c r="G381" s="961"/>
      <c r="H381" s="961"/>
      <c r="I381" s="961"/>
      <c r="J381" s="961"/>
      <c r="K381" s="961"/>
      <c r="L381" s="961"/>
      <c r="M381" s="961"/>
      <c r="N381" s="961"/>
      <c r="O381" s="961"/>
      <c r="P381" s="961"/>
      <c r="Q381" s="961"/>
      <c r="R381" s="961"/>
      <c r="S381" s="961"/>
      <c r="T381" s="961"/>
      <c r="U381" s="961"/>
      <c r="V381" s="961"/>
      <c r="W381" s="961"/>
      <c r="X381" s="961"/>
      <c r="Y381" s="961"/>
      <c r="Z381" s="961"/>
      <c r="AA381" s="961"/>
      <c r="AB381" s="961"/>
      <c r="AC381" s="961"/>
      <c r="AD381" s="961"/>
      <c r="AE381" s="961"/>
      <c r="AF381" s="961"/>
      <c r="AG381" s="961"/>
    </row>
    <row r="382" spans="1:33" s="4" customFormat="1" ht="15" customHeight="1">
      <c r="A382" s="456" t="s">
        <v>197</v>
      </c>
      <c r="B382" s="962" t="s">
        <v>1035</v>
      </c>
      <c r="C382" s="962"/>
      <c r="D382" s="962"/>
      <c r="E382" s="962"/>
      <c r="F382" s="962"/>
      <c r="G382" s="962"/>
      <c r="H382" s="962"/>
      <c r="I382" s="962"/>
      <c r="J382" s="962"/>
      <c r="K382" s="962"/>
      <c r="L382" s="962"/>
      <c r="M382" s="962"/>
      <c r="N382" s="962"/>
      <c r="O382" s="962"/>
      <c r="P382" s="962"/>
      <c r="Q382" s="962"/>
      <c r="R382" s="962"/>
      <c r="S382" s="962"/>
      <c r="T382" s="962"/>
      <c r="U382" s="962"/>
      <c r="V382" s="962"/>
      <c r="W382" s="962"/>
      <c r="X382" s="962"/>
      <c r="Y382" s="962"/>
      <c r="Z382" s="962"/>
      <c r="AA382" s="962"/>
      <c r="AB382" s="962"/>
      <c r="AC382" s="962"/>
      <c r="AD382" s="962"/>
      <c r="AE382" s="962"/>
      <c r="AF382" s="962"/>
      <c r="AG382" s="962"/>
    </row>
    <row r="383" spans="1:33" s="4" customFormat="1" ht="15" customHeight="1">
      <c r="A383" s="269" t="s">
        <v>197</v>
      </c>
      <c r="B383" s="457" t="s">
        <v>151</v>
      </c>
      <c r="C383" s="940" t="s">
        <v>1055</v>
      </c>
      <c r="D383" s="940"/>
      <c r="E383" s="940"/>
      <c r="F383" s="940"/>
      <c r="G383" s="940"/>
      <c r="H383" s="940"/>
      <c r="I383" s="940"/>
      <c r="J383" s="940"/>
      <c r="K383" s="940"/>
      <c r="L383" s="940"/>
      <c r="M383" s="940"/>
      <c r="N383" s="940"/>
      <c r="O383" s="940"/>
      <c r="P383" s="940"/>
      <c r="Q383" s="940"/>
      <c r="R383" s="940"/>
      <c r="S383" s="940"/>
      <c r="T383" s="940"/>
      <c r="U383" s="940"/>
      <c r="V383" s="940"/>
      <c r="W383" s="940"/>
      <c r="X383" s="940"/>
      <c r="Y383" s="940"/>
      <c r="Z383" s="940"/>
      <c r="AA383" s="940"/>
      <c r="AB383" s="940"/>
      <c r="AC383" s="940"/>
      <c r="AD383" s="940"/>
      <c r="AE383" s="940"/>
      <c r="AF383" s="940"/>
      <c r="AG383" s="940"/>
    </row>
    <row r="384" spans="1:33" s="4" customFormat="1" ht="15" customHeight="1">
      <c r="A384" s="269" t="s">
        <v>197</v>
      </c>
      <c r="B384" s="475" t="s">
        <v>151</v>
      </c>
      <c r="C384" s="471" t="s">
        <v>151</v>
      </c>
      <c r="D384" s="941" t="s">
        <v>1056</v>
      </c>
      <c r="E384" s="941"/>
      <c r="F384" s="941"/>
      <c r="G384" s="941"/>
      <c r="H384" s="941"/>
      <c r="I384" s="941"/>
      <c r="J384" s="941"/>
      <c r="K384" s="941"/>
      <c r="L384" s="941"/>
      <c r="M384" s="941"/>
      <c r="N384" s="941"/>
      <c r="O384" s="941"/>
      <c r="P384" s="941"/>
      <c r="Q384" s="941"/>
      <c r="R384" s="941"/>
      <c r="S384" s="941"/>
      <c r="T384" s="941"/>
      <c r="U384" s="941"/>
      <c r="V384" s="941"/>
      <c r="W384" s="941"/>
      <c r="X384" s="941"/>
      <c r="Y384" s="941"/>
      <c r="Z384" s="941"/>
      <c r="AA384" s="941"/>
      <c r="AB384" s="941"/>
      <c r="AC384" s="941"/>
      <c r="AD384" s="941"/>
      <c r="AE384" s="941"/>
      <c r="AF384" s="941"/>
      <c r="AG384" s="941"/>
    </row>
    <row r="385" spans="1:33" s="72" customFormat="1" ht="25.5" customHeight="1">
      <c r="A385" s="890" t="s">
        <v>197</v>
      </c>
      <c r="B385" s="893" t="s">
        <v>151</v>
      </c>
      <c r="C385" s="896" t="s">
        <v>151</v>
      </c>
      <c r="D385" s="948" t="s">
        <v>151</v>
      </c>
      <c r="E385" s="951" t="s">
        <v>461</v>
      </c>
      <c r="F385" s="952"/>
      <c r="G385" s="361"/>
      <c r="H385" s="324"/>
      <c r="I385" s="324"/>
      <c r="J385" s="324"/>
      <c r="K385" s="324"/>
      <c r="L385" s="324"/>
      <c r="M385" s="324"/>
      <c r="N385" s="324"/>
      <c r="O385" s="324"/>
      <c r="P385" s="324"/>
      <c r="Q385" s="324"/>
      <c r="R385" s="629"/>
      <c r="S385" s="629"/>
      <c r="T385" s="629"/>
      <c r="U385" s="629"/>
      <c r="V385" s="629"/>
      <c r="W385" s="629"/>
      <c r="X385" s="629"/>
      <c r="Y385" s="629"/>
      <c r="Z385" s="629"/>
      <c r="AA385" s="629"/>
      <c r="AB385" s="325"/>
      <c r="AC385" s="362"/>
      <c r="AD385" s="363"/>
      <c r="AE385" s="364"/>
      <c r="AF385" s="363"/>
      <c r="AG385" s="364"/>
    </row>
    <row r="386" spans="1:33" s="72" customFormat="1" ht="15" customHeight="1">
      <c r="A386" s="891"/>
      <c r="B386" s="894"/>
      <c r="C386" s="897"/>
      <c r="D386" s="949"/>
      <c r="E386" s="215" t="s">
        <v>11</v>
      </c>
      <c r="F386" s="630" t="s">
        <v>462</v>
      </c>
      <c r="G386" s="326" t="s">
        <v>145</v>
      </c>
      <c r="H386" s="343">
        <f>I386+J386+L386+M386+N386+O386+P386+Q386</f>
        <v>1.6</v>
      </c>
      <c r="I386" s="326"/>
      <c r="J386" s="326"/>
      <c r="K386" s="326"/>
      <c r="L386" s="326"/>
      <c r="M386" s="326"/>
      <c r="N386" s="326"/>
      <c r="O386" s="326"/>
      <c r="P386" s="326"/>
      <c r="Q386" s="326">
        <v>1.6</v>
      </c>
      <c r="R386" s="631">
        <f>S386+T386+V386+W386+X386+Y386+Z386+AA386</f>
        <v>1.6</v>
      </c>
      <c r="S386" s="632"/>
      <c r="T386" s="632"/>
      <c r="U386" s="632"/>
      <c r="V386" s="632"/>
      <c r="W386" s="632"/>
      <c r="X386" s="632"/>
      <c r="Y386" s="632"/>
      <c r="Z386" s="632"/>
      <c r="AA386" s="632">
        <v>1.6</v>
      </c>
      <c r="AB386" s="327" t="s">
        <v>463</v>
      </c>
      <c r="AC386" s="328" t="s">
        <v>464</v>
      </c>
      <c r="AD386" s="365" t="s">
        <v>372</v>
      </c>
      <c r="AE386" s="366">
        <v>5</v>
      </c>
      <c r="AF386" s="482">
        <v>5</v>
      </c>
      <c r="AG386" s="366"/>
    </row>
    <row r="387" spans="1:33" s="72" customFormat="1" ht="15" customHeight="1">
      <c r="A387" s="891"/>
      <c r="B387" s="894"/>
      <c r="C387" s="897"/>
      <c r="D387" s="950"/>
      <c r="E387" s="215" t="s">
        <v>12</v>
      </c>
      <c r="F387" s="630" t="s">
        <v>465</v>
      </c>
      <c r="G387" s="326" t="s">
        <v>145</v>
      </c>
      <c r="H387" s="343">
        <f>I387+J387+L387+M387+N387+O387+P387+Q387</f>
        <v>0.4</v>
      </c>
      <c r="I387" s="326"/>
      <c r="J387" s="326"/>
      <c r="K387" s="326"/>
      <c r="L387" s="326"/>
      <c r="M387" s="326"/>
      <c r="N387" s="326"/>
      <c r="O387" s="326"/>
      <c r="P387" s="326"/>
      <c r="Q387" s="326">
        <v>0.4</v>
      </c>
      <c r="R387" s="631">
        <f>S387+T387+V387+W387+X387+Y387+Z387+AA387</f>
        <v>0.4</v>
      </c>
      <c r="S387" s="632"/>
      <c r="T387" s="632"/>
      <c r="U387" s="632"/>
      <c r="V387" s="632"/>
      <c r="W387" s="632"/>
      <c r="X387" s="632"/>
      <c r="Y387" s="632"/>
      <c r="Z387" s="632"/>
      <c r="AA387" s="632">
        <v>0.4</v>
      </c>
      <c r="AB387" s="327" t="s">
        <v>463</v>
      </c>
      <c r="AC387" s="328" t="s">
        <v>466</v>
      </c>
      <c r="AD387" s="365" t="s">
        <v>372</v>
      </c>
      <c r="AE387" s="366">
        <v>65</v>
      </c>
      <c r="AF387" s="482">
        <v>65</v>
      </c>
      <c r="AG387" s="366"/>
    </row>
    <row r="388" spans="1:33" s="4" customFormat="1" ht="15" customHeight="1">
      <c r="A388" s="892"/>
      <c r="B388" s="895"/>
      <c r="C388" s="898"/>
      <c r="D388" s="953" t="s">
        <v>16</v>
      </c>
      <c r="E388" s="954"/>
      <c r="F388" s="954"/>
      <c r="G388" s="955"/>
      <c r="H388" s="464">
        <f>H386+H387</f>
        <v>2</v>
      </c>
      <c r="I388" s="464">
        <f t="shared" ref="I388:Q388" si="342">I386+I387</f>
        <v>0</v>
      </c>
      <c r="J388" s="464">
        <f t="shared" si="342"/>
        <v>0</v>
      </c>
      <c r="K388" s="464"/>
      <c r="L388" s="464">
        <f t="shared" si="342"/>
        <v>0</v>
      </c>
      <c r="M388" s="464">
        <f t="shared" si="342"/>
        <v>0</v>
      </c>
      <c r="N388" s="464">
        <f t="shared" si="342"/>
        <v>0</v>
      </c>
      <c r="O388" s="464">
        <f t="shared" si="342"/>
        <v>0</v>
      </c>
      <c r="P388" s="464">
        <f t="shared" si="342"/>
        <v>0</v>
      </c>
      <c r="Q388" s="464">
        <f t="shared" si="342"/>
        <v>2</v>
      </c>
      <c r="R388" s="633">
        <f>R386+R387</f>
        <v>2</v>
      </c>
      <c r="S388" s="633">
        <f t="shared" ref="S388:T388" si="343">S386+S387</f>
        <v>0</v>
      </c>
      <c r="T388" s="633">
        <f t="shared" si="343"/>
        <v>0</v>
      </c>
      <c r="U388" s="633"/>
      <c r="V388" s="633">
        <f t="shared" ref="V388:AA388" si="344">V386+V387</f>
        <v>0</v>
      </c>
      <c r="W388" s="633">
        <f t="shared" si="344"/>
        <v>0</v>
      </c>
      <c r="X388" s="633">
        <f t="shared" si="344"/>
        <v>0</v>
      </c>
      <c r="Y388" s="633">
        <f t="shared" si="344"/>
        <v>0</v>
      </c>
      <c r="Z388" s="633">
        <f t="shared" si="344"/>
        <v>0</v>
      </c>
      <c r="AA388" s="633">
        <f t="shared" si="344"/>
        <v>2</v>
      </c>
      <c r="AB388" s="956"/>
      <c r="AC388" s="956"/>
      <c r="AD388" s="956"/>
      <c r="AE388" s="956"/>
      <c r="AF388" s="956"/>
      <c r="AG388" s="956"/>
    </row>
    <row r="389" spans="1:33" s="4" customFormat="1" ht="96" customHeight="1">
      <c r="A389" s="890" t="s">
        <v>197</v>
      </c>
      <c r="B389" s="893" t="s">
        <v>151</v>
      </c>
      <c r="C389" s="896" t="s">
        <v>151</v>
      </c>
      <c r="D389" s="948" t="s">
        <v>162</v>
      </c>
      <c r="E389" s="951" t="s">
        <v>467</v>
      </c>
      <c r="F389" s="952"/>
      <c r="G389" s="361"/>
      <c r="H389" s="324"/>
      <c r="I389" s="324"/>
      <c r="J389" s="324"/>
      <c r="K389" s="324"/>
      <c r="L389" s="324"/>
      <c r="M389" s="324"/>
      <c r="N389" s="324"/>
      <c r="O389" s="324"/>
      <c r="P389" s="324"/>
      <c r="Q389" s="324"/>
      <c r="R389" s="629"/>
      <c r="S389" s="629"/>
      <c r="T389" s="629"/>
      <c r="U389" s="629"/>
      <c r="V389" s="629"/>
      <c r="W389" s="629"/>
      <c r="X389" s="629"/>
      <c r="Y389" s="629"/>
      <c r="Z389" s="629"/>
      <c r="AA389" s="629"/>
      <c r="AB389" s="483"/>
      <c r="AC389" s="484"/>
      <c r="AD389" s="364"/>
      <c r="AE389" s="364"/>
      <c r="AF389" s="364"/>
      <c r="AG389" s="364"/>
    </row>
    <row r="390" spans="1:33" s="4" customFormat="1" ht="28.5" customHeight="1">
      <c r="A390" s="891"/>
      <c r="B390" s="894"/>
      <c r="C390" s="897"/>
      <c r="D390" s="950"/>
      <c r="E390" s="215" t="s">
        <v>11</v>
      </c>
      <c r="F390" s="634" t="s">
        <v>468</v>
      </c>
      <c r="G390" s="326" t="s">
        <v>15</v>
      </c>
      <c r="H390" s="343">
        <f>I390+J390+L390+M390+N390+O390+P390+Q390</f>
        <v>10.199999999999999</v>
      </c>
      <c r="I390" s="326">
        <v>4.2</v>
      </c>
      <c r="J390" s="326"/>
      <c r="K390" s="326"/>
      <c r="L390" s="326"/>
      <c r="M390" s="326"/>
      <c r="N390" s="326"/>
      <c r="O390" s="326"/>
      <c r="P390" s="326"/>
      <c r="Q390" s="326">
        <v>6</v>
      </c>
      <c r="R390" s="631">
        <f>S390+T390+V390+W390+X390+Y390+Z390+AA390</f>
        <v>10.199999999999999</v>
      </c>
      <c r="S390" s="632">
        <v>4.2</v>
      </c>
      <c r="T390" s="632"/>
      <c r="U390" s="632"/>
      <c r="V390" s="632"/>
      <c r="W390" s="632"/>
      <c r="X390" s="632"/>
      <c r="Y390" s="632"/>
      <c r="Z390" s="632"/>
      <c r="AA390" s="632">
        <v>6</v>
      </c>
      <c r="AB390" s="485" t="s">
        <v>469</v>
      </c>
      <c r="AC390" s="485" t="s">
        <v>470</v>
      </c>
      <c r="AD390" s="366" t="s">
        <v>372</v>
      </c>
      <c r="AE390" s="366">
        <v>10</v>
      </c>
      <c r="AF390" s="366">
        <v>10</v>
      </c>
      <c r="AG390" s="366"/>
    </row>
    <row r="391" spans="1:33" s="4" customFormat="1" ht="15" customHeight="1">
      <c r="A391" s="892"/>
      <c r="B391" s="895"/>
      <c r="C391" s="898"/>
      <c r="D391" s="953" t="s">
        <v>16</v>
      </c>
      <c r="E391" s="954"/>
      <c r="F391" s="954"/>
      <c r="G391" s="955"/>
      <c r="H391" s="464">
        <f>H390</f>
        <v>10.199999999999999</v>
      </c>
      <c r="I391" s="464">
        <f t="shared" ref="I391:Q391" si="345">I390</f>
        <v>4.2</v>
      </c>
      <c r="J391" s="464">
        <f t="shared" si="345"/>
        <v>0</v>
      </c>
      <c r="K391" s="464"/>
      <c r="L391" s="464">
        <f t="shared" si="345"/>
        <v>0</v>
      </c>
      <c r="M391" s="464">
        <f t="shared" si="345"/>
        <v>0</v>
      </c>
      <c r="N391" s="464">
        <f t="shared" si="345"/>
        <v>0</v>
      </c>
      <c r="O391" s="464">
        <f t="shared" si="345"/>
        <v>0</v>
      </c>
      <c r="P391" s="464">
        <f t="shared" si="345"/>
        <v>0</v>
      </c>
      <c r="Q391" s="464">
        <f t="shared" si="345"/>
        <v>6</v>
      </c>
      <c r="R391" s="633">
        <f>R390</f>
        <v>10.199999999999999</v>
      </c>
      <c r="S391" s="633">
        <f t="shared" ref="S391:T391" si="346">S390</f>
        <v>4.2</v>
      </c>
      <c r="T391" s="633">
        <f t="shared" si="346"/>
        <v>0</v>
      </c>
      <c r="U391" s="633"/>
      <c r="V391" s="633">
        <f t="shared" ref="V391:AA391" si="347">V390</f>
        <v>0</v>
      </c>
      <c r="W391" s="633">
        <f t="shared" si="347"/>
        <v>0</v>
      </c>
      <c r="X391" s="633">
        <f t="shared" si="347"/>
        <v>0</v>
      </c>
      <c r="Y391" s="633">
        <f t="shared" si="347"/>
        <v>0</v>
      </c>
      <c r="Z391" s="633">
        <f t="shared" si="347"/>
        <v>0</v>
      </c>
      <c r="AA391" s="633">
        <f t="shared" si="347"/>
        <v>6</v>
      </c>
      <c r="AB391" s="1030"/>
      <c r="AC391" s="1030"/>
      <c r="AD391" s="1030"/>
      <c r="AE391" s="1030"/>
      <c r="AF391" s="1030"/>
      <c r="AG391" s="1030"/>
    </row>
    <row r="392" spans="1:33" s="4" customFormat="1" ht="27" customHeight="1">
      <c r="A392" s="890" t="s">
        <v>197</v>
      </c>
      <c r="B392" s="893" t="s">
        <v>151</v>
      </c>
      <c r="C392" s="896" t="s">
        <v>151</v>
      </c>
      <c r="D392" s="1031" t="s">
        <v>170</v>
      </c>
      <c r="E392" s="951" t="s">
        <v>471</v>
      </c>
      <c r="F392" s="952"/>
      <c r="G392" s="361"/>
      <c r="H392" s="324"/>
      <c r="I392" s="324"/>
      <c r="J392" s="324"/>
      <c r="K392" s="324"/>
      <c r="L392" s="324"/>
      <c r="M392" s="324"/>
      <c r="N392" s="324"/>
      <c r="O392" s="324"/>
      <c r="P392" s="324"/>
      <c r="Q392" s="324"/>
      <c r="R392" s="629"/>
      <c r="S392" s="629"/>
      <c r="T392" s="629"/>
      <c r="U392" s="629"/>
      <c r="V392" s="629"/>
      <c r="W392" s="629"/>
      <c r="X392" s="629"/>
      <c r="Y392" s="629"/>
      <c r="Z392" s="629"/>
      <c r="AA392" s="629"/>
      <c r="AB392" s="483"/>
      <c r="AC392" s="484"/>
      <c r="AD392" s="364"/>
      <c r="AE392" s="364"/>
      <c r="AF392" s="364"/>
      <c r="AG392" s="364"/>
    </row>
    <row r="393" spans="1:33" s="4" customFormat="1" ht="17.25" customHeight="1">
      <c r="A393" s="891"/>
      <c r="B393" s="894"/>
      <c r="C393" s="897"/>
      <c r="D393" s="1032"/>
      <c r="E393" s="215" t="s">
        <v>11</v>
      </c>
      <c r="F393" s="630" t="s">
        <v>472</v>
      </c>
      <c r="G393" s="326" t="s">
        <v>487</v>
      </c>
      <c r="H393" s="343">
        <f>I393+J393+L393+M393+N393+O393+P393+Q393</f>
        <v>8.1999999999999993</v>
      </c>
      <c r="I393" s="326">
        <v>4.0999999999999996</v>
      </c>
      <c r="J393" s="326"/>
      <c r="K393" s="326"/>
      <c r="L393" s="326"/>
      <c r="M393" s="326"/>
      <c r="N393" s="326"/>
      <c r="O393" s="326"/>
      <c r="P393" s="326"/>
      <c r="Q393" s="326">
        <v>4.0999999999999996</v>
      </c>
      <c r="R393" s="631">
        <f>S393+T393+V393+W393+X393+Y393+Z393+AA393</f>
        <v>8.1999999999999993</v>
      </c>
      <c r="S393" s="632">
        <v>4.0999999999999996</v>
      </c>
      <c r="T393" s="632"/>
      <c r="U393" s="632"/>
      <c r="V393" s="632"/>
      <c r="W393" s="632"/>
      <c r="X393" s="632"/>
      <c r="Y393" s="632"/>
      <c r="Z393" s="632"/>
      <c r="AA393" s="632">
        <v>4.0999999999999996</v>
      </c>
      <c r="AB393" s="485" t="s">
        <v>469</v>
      </c>
      <c r="AC393" s="486" t="s">
        <v>473</v>
      </c>
      <c r="AD393" s="366" t="s">
        <v>159</v>
      </c>
      <c r="AE393" s="366">
        <v>4</v>
      </c>
      <c r="AF393" s="366">
        <v>4</v>
      </c>
      <c r="AG393" s="366"/>
    </row>
    <row r="394" spans="1:33" s="4" customFormat="1" ht="15" customHeight="1">
      <c r="A394" s="892"/>
      <c r="B394" s="895"/>
      <c r="C394" s="898"/>
      <c r="D394" s="953" t="s">
        <v>16</v>
      </c>
      <c r="E394" s="954"/>
      <c r="F394" s="954"/>
      <c r="G394" s="955"/>
      <c r="H394" s="464">
        <f>H393</f>
        <v>8.1999999999999993</v>
      </c>
      <c r="I394" s="464">
        <f t="shared" ref="I394:Q394" si="348">I393</f>
        <v>4.0999999999999996</v>
      </c>
      <c r="J394" s="464">
        <f t="shared" si="348"/>
        <v>0</v>
      </c>
      <c r="K394" s="464"/>
      <c r="L394" s="464">
        <f t="shared" si="348"/>
        <v>0</v>
      </c>
      <c r="M394" s="464">
        <f t="shared" si="348"/>
        <v>0</v>
      </c>
      <c r="N394" s="464">
        <f t="shared" si="348"/>
        <v>0</v>
      </c>
      <c r="O394" s="464">
        <f t="shared" si="348"/>
        <v>0</v>
      </c>
      <c r="P394" s="464">
        <f t="shared" si="348"/>
        <v>0</v>
      </c>
      <c r="Q394" s="464">
        <f t="shared" si="348"/>
        <v>4.0999999999999996</v>
      </c>
      <c r="R394" s="633">
        <f>R393</f>
        <v>8.1999999999999993</v>
      </c>
      <c r="S394" s="633">
        <f t="shared" ref="S394:T394" si="349">S393</f>
        <v>4.0999999999999996</v>
      </c>
      <c r="T394" s="633">
        <f t="shared" si="349"/>
        <v>0</v>
      </c>
      <c r="U394" s="633"/>
      <c r="V394" s="633">
        <f t="shared" ref="V394:AA394" si="350">V393</f>
        <v>0</v>
      </c>
      <c r="W394" s="633">
        <f t="shared" si="350"/>
        <v>0</v>
      </c>
      <c r="X394" s="633">
        <f t="shared" si="350"/>
        <v>0</v>
      </c>
      <c r="Y394" s="633">
        <f t="shared" si="350"/>
        <v>0</v>
      </c>
      <c r="Z394" s="633">
        <f t="shared" si="350"/>
        <v>0</v>
      </c>
      <c r="AA394" s="633">
        <f t="shared" si="350"/>
        <v>4.0999999999999996</v>
      </c>
      <c r="AB394" s="1033"/>
      <c r="AC394" s="1033"/>
      <c r="AD394" s="1033"/>
      <c r="AE394" s="1033"/>
      <c r="AF394" s="1033"/>
      <c r="AG394" s="1034"/>
    </row>
    <row r="395" spans="1:33" s="4" customFormat="1" ht="26.25" customHeight="1">
      <c r="A395" s="890" t="s">
        <v>197</v>
      </c>
      <c r="B395" s="893" t="s">
        <v>151</v>
      </c>
      <c r="C395" s="896" t="s">
        <v>151</v>
      </c>
      <c r="D395" s="1031" t="s">
        <v>178</v>
      </c>
      <c r="E395" s="951" t="s">
        <v>474</v>
      </c>
      <c r="F395" s="952"/>
      <c r="G395" s="361"/>
      <c r="H395" s="324"/>
      <c r="I395" s="324"/>
      <c r="J395" s="324"/>
      <c r="K395" s="324"/>
      <c r="L395" s="324"/>
      <c r="M395" s="324"/>
      <c r="N395" s="324"/>
      <c r="O395" s="324"/>
      <c r="P395" s="324"/>
      <c r="Q395" s="324"/>
      <c r="R395" s="629"/>
      <c r="S395" s="629"/>
      <c r="T395" s="629"/>
      <c r="U395" s="629"/>
      <c r="V395" s="629"/>
      <c r="W395" s="629"/>
      <c r="X395" s="629"/>
      <c r="Y395" s="629"/>
      <c r="Z395" s="629"/>
      <c r="AA395" s="629"/>
      <c r="AB395" s="483"/>
      <c r="AC395" s="484"/>
      <c r="AD395" s="364"/>
      <c r="AE395" s="364"/>
      <c r="AF395" s="364"/>
      <c r="AG395" s="364"/>
    </row>
    <row r="396" spans="1:33" s="4" customFormat="1" ht="28.5" customHeight="1">
      <c r="A396" s="891"/>
      <c r="B396" s="894"/>
      <c r="C396" s="897"/>
      <c r="D396" s="1032"/>
      <c r="E396" s="215" t="s">
        <v>11</v>
      </c>
      <c r="F396" s="630" t="s">
        <v>475</v>
      </c>
      <c r="G396" s="326" t="s">
        <v>15</v>
      </c>
      <c r="H396" s="343">
        <f>I396+J396+L396+M396+N396+O396+P396+Q396</f>
        <v>0.5</v>
      </c>
      <c r="I396" s="326">
        <v>0.5</v>
      </c>
      <c r="J396" s="326"/>
      <c r="K396" s="326"/>
      <c r="L396" s="326"/>
      <c r="M396" s="326"/>
      <c r="N396" s="326"/>
      <c r="O396" s="326"/>
      <c r="P396" s="326"/>
      <c r="Q396" s="326"/>
      <c r="R396" s="631">
        <f>S396+T396+V396+W396+X396+Y396+Z396+AA396</f>
        <v>0.5</v>
      </c>
      <c r="S396" s="632">
        <v>0.5</v>
      </c>
      <c r="T396" s="632"/>
      <c r="U396" s="632"/>
      <c r="V396" s="632"/>
      <c r="W396" s="632"/>
      <c r="X396" s="632"/>
      <c r="Y396" s="632"/>
      <c r="Z396" s="632"/>
      <c r="AA396" s="632"/>
      <c r="AB396" s="485" t="s">
        <v>469</v>
      </c>
      <c r="AC396" s="486" t="s">
        <v>476</v>
      </c>
      <c r="AD396" s="366" t="s">
        <v>159</v>
      </c>
      <c r="AE396" s="366">
        <v>4</v>
      </c>
      <c r="AF396" s="366">
        <v>4</v>
      </c>
      <c r="AG396" s="366"/>
    </row>
    <row r="397" spans="1:33" s="4" customFormat="1" ht="15" customHeight="1">
      <c r="A397" s="892"/>
      <c r="B397" s="895"/>
      <c r="C397" s="898"/>
      <c r="D397" s="1035" t="s">
        <v>16</v>
      </c>
      <c r="E397" s="1036"/>
      <c r="F397" s="1036"/>
      <c r="G397" s="1037"/>
      <c r="H397" s="464">
        <f>H396</f>
        <v>0.5</v>
      </c>
      <c r="I397" s="464">
        <f t="shared" ref="I397:Q397" si="351">I396</f>
        <v>0.5</v>
      </c>
      <c r="J397" s="464">
        <f t="shared" si="351"/>
        <v>0</v>
      </c>
      <c r="K397" s="464"/>
      <c r="L397" s="464">
        <f t="shared" si="351"/>
        <v>0</v>
      </c>
      <c r="M397" s="464">
        <f t="shared" si="351"/>
        <v>0</v>
      </c>
      <c r="N397" s="464">
        <f t="shared" si="351"/>
        <v>0</v>
      </c>
      <c r="O397" s="464">
        <f t="shared" si="351"/>
        <v>0</v>
      </c>
      <c r="P397" s="464">
        <f t="shared" si="351"/>
        <v>0</v>
      </c>
      <c r="Q397" s="464">
        <f t="shared" si="351"/>
        <v>0</v>
      </c>
      <c r="R397" s="633">
        <f>R396</f>
        <v>0.5</v>
      </c>
      <c r="S397" s="633">
        <f t="shared" ref="S397:T397" si="352">S396</f>
        <v>0.5</v>
      </c>
      <c r="T397" s="633">
        <f t="shared" si="352"/>
        <v>0</v>
      </c>
      <c r="U397" s="633"/>
      <c r="V397" s="633">
        <f t="shared" ref="V397:AA397" si="353">V396</f>
        <v>0</v>
      </c>
      <c r="W397" s="633">
        <f t="shared" si="353"/>
        <v>0</v>
      </c>
      <c r="X397" s="633">
        <f t="shared" si="353"/>
        <v>0</v>
      </c>
      <c r="Y397" s="633">
        <f t="shared" si="353"/>
        <v>0</v>
      </c>
      <c r="Z397" s="633">
        <f t="shared" si="353"/>
        <v>0</v>
      </c>
      <c r="AA397" s="633">
        <f t="shared" si="353"/>
        <v>0</v>
      </c>
      <c r="AB397" s="1030"/>
      <c r="AC397" s="1030"/>
      <c r="AD397" s="1030"/>
      <c r="AE397" s="1030"/>
      <c r="AF397" s="1030"/>
      <c r="AG397" s="1030"/>
    </row>
    <row r="398" spans="1:33" s="4" customFormat="1" ht="29.25" customHeight="1">
      <c r="A398" s="890" t="s">
        <v>197</v>
      </c>
      <c r="B398" s="893" t="s">
        <v>151</v>
      </c>
      <c r="C398" s="896" t="s">
        <v>151</v>
      </c>
      <c r="D398" s="1031" t="s">
        <v>197</v>
      </c>
      <c r="E398" s="951" t="s">
        <v>477</v>
      </c>
      <c r="F398" s="952"/>
      <c r="G398" s="361"/>
      <c r="H398" s="324"/>
      <c r="I398" s="324"/>
      <c r="J398" s="324"/>
      <c r="K398" s="324"/>
      <c r="L398" s="324"/>
      <c r="M398" s="324"/>
      <c r="N398" s="324"/>
      <c r="O398" s="324"/>
      <c r="P398" s="324"/>
      <c r="Q398" s="324"/>
      <c r="R398" s="629"/>
      <c r="S398" s="629"/>
      <c r="T398" s="629"/>
      <c r="U398" s="629"/>
      <c r="V398" s="629"/>
      <c r="W398" s="629"/>
      <c r="X398" s="629"/>
      <c r="Y398" s="629"/>
      <c r="Z398" s="629"/>
      <c r="AA398" s="629"/>
      <c r="AB398" s="483"/>
      <c r="AC398" s="484"/>
      <c r="AD398" s="364"/>
      <c r="AE398" s="364"/>
      <c r="AF398" s="364"/>
      <c r="AG398" s="364"/>
    </row>
    <row r="399" spans="1:33" s="4" customFormat="1" ht="29.25" customHeight="1">
      <c r="A399" s="891"/>
      <c r="B399" s="894"/>
      <c r="C399" s="897"/>
      <c r="D399" s="1032"/>
      <c r="E399" s="215" t="s">
        <v>11</v>
      </c>
      <c r="F399" s="630" t="s">
        <v>478</v>
      </c>
      <c r="G399" s="326" t="s">
        <v>15</v>
      </c>
      <c r="H399" s="343">
        <f>I399+J399+L399+M399+N399+O399+P399+Q399</f>
        <v>3.5219999999999998</v>
      </c>
      <c r="I399" s="326">
        <f>3.522</f>
        <v>3.5219999999999998</v>
      </c>
      <c r="J399" s="326"/>
      <c r="K399" s="326"/>
      <c r="L399" s="326"/>
      <c r="M399" s="326"/>
      <c r="N399" s="326"/>
      <c r="O399" s="326"/>
      <c r="P399" s="326"/>
      <c r="Q399" s="326"/>
      <c r="R399" s="631">
        <f>S399+T399+V399+W399+X399+Y399+Z399+AA399</f>
        <v>3.9319999999999995</v>
      </c>
      <c r="S399" s="632">
        <f>3.522+0.71-0.3</f>
        <v>3.9319999999999995</v>
      </c>
      <c r="T399" s="632"/>
      <c r="U399" s="632"/>
      <c r="V399" s="632"/>
      <c r="W399" s="632"/>
      <c r="X399" s="632"/>
      <c r="Y399" s="632"/>
      <c r="Z399" s="632"/>
      <c r="AA399" s="632"/>
      <c r="AB399" s="485" t="s">
        <v>469</v>
      </c>
      <c r="AC399" s="485" t="s">
        <v>479</v>
      </c>
      <c r="AD399" s="366" t="s">
        <v>159</v>
      </c>
      <c r="AE399" s="366">
        <v>60</v>
      </c>
      <c r="AF399" s="366">
        <v>60</v>
      </c>
      <c r="AG399" s="366"/>
    </row>
    <row r="400" spans="1:33" s="72" customFormat="1" ht="15" customHeight="1">
      <c r="A400" s="892"/>
      <c r="B400" s="895"/>
      <c r="C400" s="898"/>
      <c r="D400" s="1035" t="s">
        <v>16</v>
      </c>
      <c r="E400" s="1036"/>
      <c r="F400" s="1036"/>
      <c r="G400" s="1037"/>
      <c r="H400" s="464">
        <f>H399</f>
        <v>3.5219999999999998</v>
      </c>
      <c r="I400" s="464">
        <f t="shared" ref="I400:Q400" si="354">I399</f>
        <v>3.5219999999999998</v>
      </c>
      <c r="J400" s="464">
        <f t="shared" si="354"/>
        <v>0</v>
      </c>
      <c r="K400" s="464"/>
      <c r="L400" s="464">
        <f t="shared" si="354"/>
        <v>0</v>
      </c>
      <c r="M400" s="464">
        <f t="shared" si="354"/>
        <v>0</v>
      </c>
      <c r="N400" s="464">
        <f t="shared" si="354"/>
        <v>0</v>
      </c>
      <c r="O400" s="464">
        <f t="shared" si="354"/>
        <v>0</v>
      </c>
      <c r="P400" s="464">
        <f t="shared" si="354"/>
        <v>0</v>
      </c>
      <c r="Q400" s="464">
        <f t="shared" si="354"/>
        <v>0</v>
      </c>
      <c r="R400" s="633">
        <f>R399</f>
        <v>3.9319999999999995</v>
      </c>
      <c r="S400" s="633">
        <f t="shared" ref="S400:T400" si="355">S399</f>
        <v>3.9319999999999995</v>
      </c>
      <c r="T400" s="633">
        <f t="shared" si="355"/>
        <v>0</v>
      </c>
      <c r="U400" s="633"/>
      <c r="V400" s="633">
        <f t="shared" ref="V400:AA400" si="356">V399</f>
        <v>0</v>
      </c>
      <c r="W400" s="633">
        <f t="shared" si="356"/>
        <v>0</v>
      </c>
      <c r="X400" s="633">
        <f t="shared" si="356"/>
        <v>0</v>
      </c>
      <c r="Y400" s="633">
        <f t="shared" si="356"/>
        <v>0</v>
      </c>
      <c r="Z400" s="633">
        <f t="shared" si="356"/>
        <v>0</v>
      </c>
      <c r="AA400" s="633">
        <f t="shared" si="356"/>
        <v>0</v>
      </c>
      <c r="AB400" s="1030"/>
      <c r="AC400" s="1030"/>
      <c r="AD400" s="1030"/>
      <c r="AE400" s="1030"/>
      <c r="AF400" s="1030"/>
      <c r="AG400" s="1030"/>
    </row>
    <row r="401" spans="1:33" s="72" customFormat="1" ht="18" customHeight="1">
      <c r="A401" s="890" t="s">
        <v>197</v>
      </c>
      <c r="B401" s="893" t="s">
        <v>151</v>
      </c>
      <c r="C401" s="896" t="s">
        <v>151</v>
      </c>
      <c r="D401" s="1031" t="s">
        <v>202</v>
      </c>
      <c r="E401" s="951" t="s">
        <v>480</v>
      </c>
      <c r="F401" s="952"/>
      <c r="G401" s="361"/>
      <c r="H401" s="324"/>
      <c r="I401" s="324"/>
      <c r="J401" s="324"/>
      <c r="K401" s="324"/>
      <c r="L401" s="324"/>
      <c r="M401" s="324"/>
      <c r="N401" s="324"/>
      <c r="O401" s="324"/>
      <c r="P401" s="324"/>
      <c r="Q401" s="324"/>
      <c r="R401" s="629"/>
      <c r="S401" s="629"/>
      <c r="T401" s="629"/>
      <c r="U401" s="629"/>
      <c r="V401" s="629"/>
      <c r="W401" s="629"/>
      <c r="X401" s="629"/>
      <c r="Y401" s="629"/>
      <c r="Z401" s="629"/>
      <c r="AA401" s="629"/>
      <c r="AB401" s="487"/>
      <c r="AC401" s="488"/>
      <c r="AD401" s="489"/>
      <c r="AE401" s="489"/>
      <c r="AF401" s="490"/>
      <c r="AG401" s="489"/>
    </row>
    <row r="402" spans="1:33" s="72" customFormat="1" ht="21" customHeight="1">
      <c r="A402" s="891"/>
      <c r="B402" s="894"/>
      <c r="C402" s="897"/>
      <c r="D402" s="1032"/>
      <c r="E402" s="215" t="s">
        <v>11</v>
      </c>
      <c r="F402" s="630" t="s">
        <v>481</v>
      </c>
      <c r="G402" s="326" t="s">
        <v>15</v>
      </c>
      <c r="H402" s="343">
        <f>I402+J402+L402+M402+N402+O402+P402+Q402</f>
        <v>1</v>
      </c>
      <c r="I402" s="326">
        <v>1</v>
      </c>
      <c r="J402" s="326"/>
      <c r="K402" s="326"/>
      <c r="L402" s="326"/>
      <c r="M402" s="326"/>
      <c r="N402" s="326"/>
      <c r="O402" s="326"/>
      <c r="P402" s="326"/>
      <c r="Q402" s="326"/>
      <c r="R402" s="631">
        <f>S402+T402+V402+W402+X402+Y402+Z402+AA402</f>
        <v>1</v>
      </c>
      <c r="S402" s="632">
        <v>1</v>
      </c>
      <c r="T402" s="632"/>
      <c r="U402" s="632"/>
      <c r="V402" s="632"/>
      <c r="W402" s="632"/>
      <c r="X402" s="632"/>
      <c r="Y402" s="632"/>
      <c r="Z402" s="632"/>
      <c r="AA402" s="632"/>
      <c r="AB402" s="485" t="s">
        <v>469</v>
      </c>
      <c r="AC402" s="486" t="s">
        <v>482</v>
      </c>
      <c r="AD402" s="367" t="s">
        <v>159</v>
      </c>
      <c r="AE402" s="367">
        <v>1</v>
      </c>
      <c r="AF402" s="491">
        <v>1</v>
      </c>
      <c r="AG402" s="367"/>
    </row>
    <row r="403" spans="1:33" ht="17.25" customHeight="1">
      <c r="A403" s="892"/>
      <c r="B403" s="895"/>
      <c r="C403" s="898"/>
      <c r="D403" s="1035" t="s">
        <v>16</v>
      </c>
      <c r="E403" s="1036"/>
      <c r="F403" s="1036"/>
      <c r="G403" s="1037"/>
      <c r="H403" s="464">
        <f>H402</f>
        <v>1</v>
      </c>
      <c r="I403" s="464">
        <f t="shared" ref="I403:Q403" si="357">I402</f>
        <v>1</v>
      </c>
      <c r="J403" s="464">
        <f t="shared" si="357"/>
        <v>0</v>
      </c>
      <c r="K403" s="464"/>
      <c r="L403" s="464">
        <f t="shared" si="357"/>
        <v>0</v>
      </c>
      <c r="M403" s="464">
        <f t="shared" si="357"/>
        <v>0</v>
      </c>
      <c r="N403" s="464">
        <f t="shared" si="357"/>
        <v>0</v>
      </c>
      <c r="O403" s="464">
        <f t="shared" si="357"/>
        <v>0</v>
      </c>
      <c r="P403" s="464">
        <f t="shared" si="357"/>
        <v>0</v>
      </c>
      <c r="Q403" s="464">
        <f t="shared" si="357"/>
        <v>0</v>
      </c>
      <c r="R403" s="633">
        <f>R402</f>
        <v>1</v>
      </c>
      <c r="S403" s="633">
        <f t="shared" ref="S403:T403" si="358">S402</f>
        <v>1</v>
      </c>
      <c r="T403" s="633">
        <f t="shared" si="358"/>
        <v>0</v>
      </c>
      <c r="U403" s="633"/>
      <c r="V403" s="633">
        <f t="shared" ref="V403:AA403" si="359">V402</f>
        <v>0</v>
      </c>
      <c r="W403" s="633">
        <f t="shared" si="359"/>
        <v>0</v>
      </c>
      <c r="X403" s="633">
        <f t="shared" si="359"/>
        <v>0</v>
      </c>
      <c r="Y403" s="633">
        <f t="shared" si="359"/>
        <v>0</v>
      </c>
      <c r="Z403" s="633">
        <f t="shared" si="359"/>
        <v>0</v>
      </c>
      <c r="AA403" s="633">
        <f t="shared" si="359"/>
        <v>0</v>
      </c>
      <c r="AB403" s="1033"/>
      <c r="AC403" s="1033"/>
      <c r="AD403" s="1033"/>
      <c r="AE403" s="1034"/>
      <c r="AF403" s="492"/>
      <c r="AG403" s="493"/>
    </row>
    <row r="404" spans="1:33" ht="12.75" customHeight="1">
      <c r="A404" s="890" t="s">
        <v>197</v>
      </c>
      <c r="B404" s="893" t="s">
        <v>151</v>
      </c>
      <c r="C404" s="896" t="s">
        <v>151</v>
      </c>
      <c r="D404" s="1031" t="s">
        <v>273</v>
      </c>
      <c r="E404" s="951" t="s">
        <v>1058</v>
      </c>
      <c r="F404" s="952"/>
      <c r="G404" s="361"/>
      <c r="H404" s="324"/>
      <c r="I404" s="324"/>
      <c r="J404" s="324"/>
      <c r="K404" s="324"/>
      <c r="L404" s="324"/>
      <c r="M404" s="324"/>
      <c r="N404" s="324"/>
      <c r="O404" s="324"/>
      <c r="P404" s="324"/>
      <c r="Q404" s="324"/>
      <c r="R404" s="629"/>
      <c r="S404" s="629"/>
      <c r="T404" s="629"/>
      <c r="U404" s="629"/>
      <c r="V404" s="629"/>
      <c r="W404" s="629"/>
      <c r="X404" s="629"/>
      <c r="Y404" s="629"/>
      <c r="Z404" s="629"/>
      <c r="AA404" s="629"/>
      <c r="AB404" s="483"/>
      <c r="AC404" s="484"/>
      <c r="AD404" s="364"/>
      <c r="AE404" s="364"/>
      <c r="AF404" s="494"/>
      <c r="AG404" s="364"/>
    </row>
    <row r="405" spans="1:33" ht="28.5" customHeight="1">
      <c r="A405" s="891"/>
      <c r="B405" s="894"/>
      <c r="C405" s="897"/>
      <c r="D405" s="1032"/>
      <c r="E405" s="215" t="s">
        <v>11</v>
      </c>
      <c r="F405" s="630" t="s">
        <v>483</v>
      </c>
      <c r="G405" s="326" t="s">
        <v>145</v>
      </c>
      <c r="H405" s="343">
        <f>I405+J405+L405+M405+N405+O405+P405+Q405</f>
        <v>11.8</v>
      </c>
      <c r="I405" s="326"/>
      <c r="J405" s="326"/>
      <c r="K405" s="326"/>
      <c r="L405" s="326"/>
      <c r="M405" s="326"/>
      <c r="N405" s="326"/>
      <c r="O405" s="326"/>
      <c r="P405" s="326"/>
      <c r="Q405" s="326">
        <v>11.8</v>
      </c>
      <c r="R405" s="631">
        <f>S405+T405+V405+W405+X405+Y405+Z405+AA405</f>
        <v>2.2999999999999998</v>
      </c>
      <c r="S405" s="632"/>
      <c r="T405" s="632"/>
      <c r="U405" s="632"/>
      <c r="V405" s="632"/>
      <c r="W405" s="632"/>
      <c r="X405" s="632"/>
      <c r="Y405" s="632"/>
      <c r="Z405" s="632"/>
      <c r="AA405" s="632">
        <v>2.2999999999999998</v>
      </c>
      <c r="AB405" s="486" t="s">
        <v>463</v>
      </c>
      <c r="AC405" s="485" t="s">
        <v>484</v>
      </c>
      <c r="AD405" s="366" t="s">
        <v>159</v>
      </c>
      <c r="AE405" s="366">
        <v>1</v>
      </c>
      <c r="AF405" s="495">
        <v>1</v>
      </c>
      <c r="AG405" s="366"/>
    </row>
    <row r="406" spans="1:33" ht="12.75" customHeight="1">
      <c r="A406" s="892"/>
      <c r="B406" s="895"/>
      <c r="C406" s="898"/>
      <c r="D406" s="1035" t="s">
        <v>16</v>
      </c>
      <c r="E406" s="1036"/>
      <c r="F406" s="1036"/>
      <c r="G406" s="1037"/>
      <c r="H406" s="464">
        <f>H405</f>
        <v>11.8</v>
      </c>
      <c r="I406" s="464">
        <f t="shared" ref="I406:Q406" si="360">I405</f>
        <v>0</v>
      </c>
      <c r="J406" s="464">
        <f t="shared" si="360"/>
        <v>0</v>
      </c>
      <c r="K406" s="464"/>
      <c r="L406" s="464">
        <f t="shared" si="360"/>
        <v>0</v>
      </c>
      <c r="M406" s="464">
        <f t="shared" si="360"/>
        <v>0</v>
      </c>
      <c r="N406" s="464">
        <f t="shared" si="360"/>
        <v>0</v>
      </c>
      <c r="O406" s="464">
        <f t="shared" si="360"/>
        <v>0</v>
      </c>
      <c r="P406" s="464">
        <f t="shared" si="360"/>
        <v>0</v>
      </c>
      <c r="Q406" s="464">
        <f t="shared" si="360"/>
        <v>11.8</v>
      </c>
      <c r="R406" s="633">
        <f>R405</f>
        <v>2.2999999999999998</v>
      </c>
      <c r="S406" s="633">
        <f t="shared" ref="S406:T406" si="361">S405</f>
        <v>0</v>
      </c>
      <c r="T406" s="633">
        <f t="shared" si="361"/>
        <v>0</v>
      </c>
      <c r="U406" s="633"/>
      <c r="V406" s="633">
        <f t="shared" ref="V406:AA406" si="362">V405</f>
        <v>0</v>
      </c>
      <c r="W406" s="633">
        <f t="shared" si="362"/>
        <v>0</v>
      </c>
      <c r="X406" s="633">
        <f t="shared" si="362"/>
        <v>0</v>
      </c>
      <c r="Y406" s="633">
        <f t="shared" si="362"/>
        <v>0</v>
      </c>
      <c r="Z406" s="633">
        <f t="shared" si="362"/>
        <v>0</v>
      </c>
      <c r="AA406" s="633">
        <f t="shared" si="362"/>
        <v>2.2999999999999998</v>
      </c>
      <c r="AB406" s="1038"/>
      <c r="AC406" s="1038"/>
      <c r="AD406" s="1038"/>
      <c r="AE406" s="1038"/>
      <c r="AF406" s="1038"/>
      <c r="AG406" s="1038"/>
    </row>
    <row r="407" spans="1:33">
      <c r="A407" s="229" t="s">
        <v>197</v>
      </c>
      <c r="B407" s="475" t="s">
        <v>151</v>
      </c>
      <c r="C407" s="465" t="s">
        <v>151</v>
      </c>
      <c r="D407" s="1039" t="s">
        <v>17</v>
      </c>
      <c r="E407" s="1040"/>
      <c r="F407" s="1040"/>
      <c r="G407" s="1041"/>
      <c r="H407" s="329">
        <f t="shared" ref="H407:T407" si="363">H388+H391+H394+H397+H400+H403+H406</f>
        <v>37.221999999999994</v>
      </c>
      <c r="I407" s="329">
        <f t="shared" si="363"/>
        <v>13.322000000000001</v>
      </c>
      <c r="J407" s="329">
        <f t="shared" si="363"/>
        <v>0</v>
      </c>
      <c r="K407" s="329"/>
      <c r="L407" s="329">
        <f t="shared" si="363"/>
        <v>0</v>
      </c>
      <c r="M407" s="329">
        <f t="shared" si="363"/>
        <v>0</v>
      </c>
      <c r="N407" s="329">
        <f t="shared" si="363"/>
        <v>0</v>
      </c>
      <c r="O407" s="329">
        <f t="shared" si="363"/>
        <v>0</v>
      </c>
      <c r="P407" s="329">
        <f t="shared" si="363"/>
        <v>0</v>
      </c>
      <c r="Q407" s="329">
        <f t="shared" si="363"/>
        <v>23.9</v>
      </c>
      <c r="R407" s="635">
        <f t="shared" si="363"/>
        <v>28.131999999999998</v>
      </c>
      <c r="S407" s="635">
        <f t="shared" si="363"/>
        <v>13.731999999999999</v>
      </c>
      <c r="T407" s="635">
        <f t="shared" si="363"/>
        <v>0</v>
      </c>
      <c r="U407" s="635"/>
      <c r="V407" s="635">
        <f t="shared" ref="V407:AA407" si="364">V388+V391+V394+V397+V400+V403+V406</f>
        <v>0</v>
      </c>
      <c r="W407" s="635">
        <f t="shared" si="364"/>
        <v>0</v>
      </c>
      <c r="X407" s="635">
        <f t="shared" si="364"/>
        <v>0</v>
      </c>
      <c r="Y407" s="635">
        <f t="shared" si="364"/>
        <v>0</v>
      </c>
      <c r="Z407" s="635">
        <f t="shared" si="364"/>
        <v>0</v>
      </c>
      <c r="AA407" s="635">
        <f t="shared" si="364"/>
        <v>14.399999999999999</v>
      </c>
      <c r="AB407" s="1042"/>
      <c r="AC407" s="1043"/>
      <c r="AD407" s="1043"/>
      <c r="AE407" s="1043"/>
      <c r="AF407" s="1043"/>
      <c r="AG407" s="1044"/>
    </row>
    <row r="408" spans="1:33">
      <c r="A408" s="229" t="s">
        <v>197</v>
      </c>
      <c r="B408" s="475" t="s">
        <v>151</v>
      </c>
      <c r="C408" s="465" t="s">
        <v>152</v>
      </c>
      <c r="D408" s="1045" t="s">
        <v>485</v>
      </c>
      <c r="E408" s="1046"/>
      <c r="F408" s="1046"/>
      <c r="G408" s="1046"/>
      <c r="H408" s="1046"/>
      <c r="I408" s="1046"/>
      <c r="J408" s="1046"/>
      <c r="K408" s="1046"/>
      <c r="L408" s="1046"/>
      <c r="M408" s="1046"/>
      <c r="N408" s="1046"/>
      <c r="O408" s="1046"/>
      <c r="P408" s="1046"/>
      <c r="Q408" s="1046"/>
      <c r="R408" s="1046"/>
      <c r="S408" s="1046"/>
      <c r="T408" s="1046"/>
      <c r="U408" s="1046"/>
      <c r="V408" s="1046"/>
      <c r="W408" s="1046"/>
      <c r="X408" s="1046"/>
      <c r="Y408" s="1046"/>
      <c r="Z408" s="1046"/>
      <c r="AA408" s="1046"/>
      <c r="AB408" s="1046"/>
      <c r="AC408" s="1046"/>
      <c r="AD408" s="1046"/>
      <c r="AE408" s="1046"/>
      <c r="AF408" s="1046"/>
      <c r="AG408" s="1047"/>
    </row>
    <row r="409" spans="1:33" ht="43.5" customHeight="1">
      <c r="A409" s="890" t="s">
        <v>197</v>
      </c>
      <c r="B409" s="893" t="s">
        <v>151</v>
      </c>
      <c r="C409" s="896" t="s">
        <v>152</v>
      </c>
      <c r="D409" s="1031" t="s">
        <v>151</v>
      </c>
      <c r="E409" s="951" t="s">
        <v>1059</v>
      </c>
      <c r="F409" s="952"/>
      <c r="G409" s="361"/>
      <c r="H409" s="324"/>
      <c r="I409" s="324"/>
      <c r="J409" s="324"/>
      <c r="K409" s="324"/>
      <c r="L409" s="324"/>
      <c r="M409" s="324"/>
      <c r="N409" s="324"/>
      <c r="O409" s="324"/>
      <c r="P409" s="324"/>
      <c r="Q409" s="324"/>
      <c r="R409" s="629"/>
      <c r="S409" s="629"/>
      <c r="T409" s="629"/>
      <c r="U409" s="629"/>
      <c r="V409" s="629"/>
      <c r="W409" s="629"/>
      <c r="X409" s="629"/>
      <c r="Y409" s="629"/>
      <c r="Z409" s="629"/>
      <c r="AA409" s="629"/>
      <c r="AB409" s="325"/>
      <c r="AC409" s="362"/>
      <c r="AD409" s="363"/>
      <c r="AE409" s="364"/>
      <c r="AF409" s="363"/>
      <c r="AG409" s="364"/>
    </row>
    <row r="410" spans="1:33" ht="27.75" customHeight="1">
      <c r="A410" s="891"/>
      <c r="B410" s="894"/>
      <c r="C410" s="897"/>
      <c r="D410" s="1032"/>
      <c r="E410" s="215" t="s">
        <v>11</v>
      </c>
      <c r="F410" s="630" t="s">
        <v>486</v>
      </c>
      <c r="G410" s="326" t="s">
        <v>1057</v>
      </c>
      <c r="H410" s="343">
        <f>I410+J410+L410+M410+N410+O410+P410+Q410</f>
        <v>68</v>
      </c>
      <c r="I410" s="326">
        <f>8</f>
        <v>8</v>
      </c>
      <c r="J410" s="326"/>
      <c r="K410" s="326"/>
      <c r="L410" s="326"/>
      <c r="M410" s="326"/>
      <c r="N410" s="326"/>
      <c r="O410" s="326">
        <v>60</v>
      </c>
      <c r="P410" s="326"/>
      <c r="Q410" s="326"/>
      <c r="R410" s="631">
        <f>S410+T410+V410+W410+X410+Y410+Z410+AA410</f>
        <v>131</v>
      </c>
      <c r="S410" s="632">
        <f>8+3</f>
        <v>11</v>
      </c>
      <c r="T410" s="632"/>
      <c r="U410" s="632"/>
      <c r="V410" s="632"/>
      <c r="W410" s="632"/>
      <c r="X410" s="632"/>
      <c r="Y410" s="632">
        <v>120</v>
      </c>
      <c r="Z410" s="632"/>
      <c r="AA410" s="632"/>
      <c r="AB410" s="485" t="s">
        <v>469</v>
      </c>
      <c r="AC410" s="485" t="s">
        <v>488</v>
      </c>
      <c r="AD410" s="366" t="s">
        <v>159</v>
      </c>
      <c r="AE410" s="366">
        <v>1</v>
      </c>
      <c r="AF410" s="366">
        <v>1</v>
      </c>
      <c r="AG410" s="366"/>
    </row>
    <row r="411" spans="1:33" ht="12.75" customHeight="1">
      <c r="A411" s="892"/>
      <c r="B411" s="895"/>
      <c r="C411" s="898"/>
      <c r="D411" s="953" t="s">
        <v>16</v>
      </c>
      <c r="E411" s="954"/>
      <c r="F411" s="954"/>
      <c r="G411" s="955"/>
      <c r="H411" s="330">
        <f>H410</f>
        <v>68</v>
      </c>
      <c r="I411" s="330">
        <f t="shared" ref="I411:Q411" si="365">I410</f>
        <v>8</v>
      </c>
      <c r="J411" s="330">
        <f t="shared" si="365"/>
        <v>0</v>
      </c>
      <c r="K411" s="330"/>
      <c r="L411" s="330">
        <f t="shared" si="365"/>
        <v>0</v>
      </c>
      <c r="M411" s="330">
        <f t="shared" si="365"/>
        <v>0</v>
      </c>
      <c r="N411" s="330">
        <f t="shared" si="365"/>
        <v>0</v>
      </c>
      <c r="O411" s="330">
        <f t="shared" si="365"/>
        <v>60</v>
      </c>
      <c r="P411" s="330">
        <f t="shared" si="365"/>
        <v>0</v>
      </c>
      <c r="Q411" s="330">
        <f t="shared" si="365"/>
        <v>0</v>
      </c>
      <c r="R411" s="636">
        <f>R410</f>
        <v>131</v>
      </c>
      <c r="S411" s="636">
        <f t="shared" ref="S411:T411" si="366">S410</f>
        <v>11</v>
      </c>
      <c r="T411" s="636">
        <f t="shared" si="366"/>
        <v>0</v>
      </c>
      <c r="U411" s="636"/>
      <c r="V411" s="636">
        <f t="shared" ref="V411:AA411" si="367">V410</f>
        <v>0</v>
      </c>
      <c r="W411" s="636">
        <f t="shared" si="367"/>
        <v>0</v>
      </c>
      <c r="X411" s="636">
        <f t="shared" si="367"/>
        <v>0</v>
      </c>
      <c r="Y411" s="636">
        <f t="shared" si="367"/>
        <v>120</v>
      </c>
      <c r="Z411" s="636">
        <f t="shared" si="367"/>
        <v>0</v>
      </c>
      <c r="AA411" s="636">
        <f t="shared" si="367"/>
        <v>0</v>
      </c>
      <c r="AB411" s="1033"/>
      <c r="AC411" s="1033"/>
      <c r="AD411" s="1033"/>
      <c r="AE411" s="1034"/>
      <c r="AF411" s="492"/>
      <c r="AG411" s="492"/>
    </row>
    <row r="412" spans="1:33" ht="29.25" customHeight="1">
      <c r="A412" s="890" t="s">
        <v>197</v>
      </c>
      <c r="B412" s="893" t="s">
        <v>151</v>
      </c>
      <c r="C412" s="896" t="s">
        <v>152</v>
      </c>
      <c r="D412" s="1031" t="s">
        <v>384</v>
      </c>
      <c r="E412" s="951" t="s">
        <v>489</v>
      </c>
      <c r="F412" s="952"/>
      <c r="G412" s="361"/>
      <c r="H412" s="324"/>
      <c r="I412" s="324"/>
      <c r="J412" s="324"/>
      <c r="K412" s="324"/>
      <c r="L412" s="324"/>
      <c r="M412" s="324"/>
      <c r="N412" s="324"/>
      <c r="O412" s="324"/>
      <c r="P412" s="324"/>
      <c r="Q412" s="324"/>
      <c r="R412" s="629"/>
      <c r="S412" s="629"/>
      <c r="T412" s="629"/>
      <c r="U412" s="629"/>
      <c r="V412" s="629"/>
      <c r="W412" s="629"/>
      <c r="X412" s="629"/>
      <c r="Y412" s="629"/>
      <c r="Z412" s="629"/>
      <c r="AA412" s="629"/>
      <c r="AB412" s="483"/>
      <c r="AC412" s="484"/>
      <c r="AD412" s="364"/>
      <c r="AE412" s="364"/>
      <c r="AF412" s="494"/>
      <c r="AG412" s="364"/>
    </row>
    <row r="413" spans="1:33" ht="28.5" customHeight="1">
      <c r="A413" s="891"/>
      <c r="B413" s="894"/>
      <c r="C413" s="897"/>
      <c r="D413" s="1032"/>
      <c r="E413" s="637" t="s">
        <v>11</v>
      </c>
      <c r="F413" s="630" t="s">
        <v>490</v>
      </c>
      <c r="G413" s="326" t="s">
        <v>15</v>
      </c>
      <c r="H413" s="343">
        <f>I413+J413+L413+M413+N413+O413+P413+Q413</f>
        <v>5</v>
      </c>
      <c r="I413" s="326">
        <v>5</v>
      </c>
      <c r="J413" s="326"/>
      <c r="K413" s="326"/>
      <c r="L413" s="326"/>
      <c r="M413" s="326"/>
      <c r="N413" s="326"/>
      <c r="O413" s="326"/>
      <c r="P413" s="326"/>
      <c r="Q413" s="326"/>
      <c r="R413" s="631">
        <f>S413+T413+V413+W413+X413+Y413+Z413+AA413</f>
        <v>5</v>
      </c>
      <c r="S413" s="632">
        <v>5</v>
      </c>
      <c r="T413" s="632"/>
      <c r="U413" s="632"/>
      <c r="V413" s="632"/>
      <c r="W413" s="632"/>
      <c r="X413" s="632"/>
      <c r="Y413" s="632"/>
      <c r="Z413" s="632"/>
      <c r="AA413" s="632"/>
      <c r="AB413" s="485" t="s">
        <v>469</v>
      </c>
      <c r="AC413" s="485" t="s">
        <v>491</v>
      </c>
      <c r="AD413" s="366" t="s">
        <v>159</v>
      </c>
      <c r="AE413" s="366">
        <v>2</v>
      </c>
      <c r="AF413" s="495">
        <v>2</v>
      </c>
      <c r="AG413" s="366"/>
    </row>
    <row r="414" spans="1:33" ht="12.75" customHeight="1">
      <c r="A414" s="892"/>
      <c r="B414" s="895"/>
      <c r="C414" s="898"/>
      <c r="D414" s="1035" t="s">
        <v>16</v>
      </c>
      <c r="E414" s="1036"/>
      <c r="F414" s="1036"/>
      <c r="G414" s="1037"/>
      <c r="H414" s="464">
        <f>H413</f>
        <v>5</v>
      </c>
      <c r="I414" s="464">
        <f t="shared" ref="I414:Q414" si="368">I413</f>
        <v>5</v>
      </c>
      <c r="J414" s="464">
        <f t="shared" si="368"/>
        <v>0</v>
      </c>
      <c r="K414" s="464"/>
      <c r="L414" s="464">
        <f t="shared" si="368"/>
        <v>0</v>
      </c>
      <c r="M414" s="464">
        <f t="shared" si="368"/>
        <v>0</v>
      </c>
      <c r="N414" s="464">
        <f t="shared" si="368"/>
        <v>0</v>
      </c>
      <c r="O414" s="464">
        <f t="shared" si="368"/>
        <v>0</v>
      </c>
      <c r="P414" s="464">
        <f t="shared" si="368"/>
        <v>0</v>
      </c>
      <c r="Q414" s="464">
        <f t="shared" si="368"/>
        <v>0</v>
      </c>
      <c r="R414" s="633">
        <f>R413</f>
        <v>5</v>
      </c>
      <c r="S414" s="633">
        <f t="shared" ref="S414:T414" si="369">S413</f>
        <v>5</v>
      </c>
      <c r="T414" s="633">
        <f t="shared" si="369"/>
        <v>0</v>
      </c>
      <c r="U414" s="633"/>
      <c r="V414" s="633">
        <f t="shared" ref="V414:AA414" si="370">V413</f>
        <v>0</v>
      </c>
      <c r="W414" s="633">
        <f t="shared" si="370"/>
        <v>0</v>
      </c>
      <c r="X414" s="633">
        <f t="shared" si="370"/>
        <v>0</v>
      </c>
      <c r="Y414" s="633">
        <f t="shared" si="370"/>
        <v>0</v>
      </c>
      <c r="Z414" s="633">
        <f t="shared" si="370"/>
        <v>0</v>
      </c>
      <c r="AA414" s="633">
        <f t="shared" si="370"/>
        <v>0</v>
      </c>
      <c r="AB414" s="1033"/>
      <c r="AC414" s="1033"/>
      <c r="AD414" s="1033"/>
      <c r="AE414" s="1034"/>
      <c r="AF414" s="492"/>
      <c r="AG414" s="493"/>
    </row>
    <row r="415" spans="1:33" ht="27.75" customHeight="1">
      <c r="A415" s="890" t="s">
        <v>197</v>
      </c>
      <c r="B415" s="893" t="s">
        <v>151</v>
      </c>
      <c r="C415" s="896" t="s">
        <v>152</v>
      </c>
      <c r="D415" s="948" t="s">
        <v>388</v>
      </c>
      <c r="E415" s="951" t="s">
        <v>492</v>
      </c>
      <c r="F415" s="952"/>
      <c r="G415" s="361"/>
      <c r="H415" s="324"/>
      <c r="I415" s="324"/>
      <c r="J415" s="324"/>
      <c r="K415" s="324"/>
      <c r="L415" s="324"/>
      <c r="M415" s="324"/>
      <c r="N415" s="324"/>
      <c r="O415" s="324"/>
      <c r="P415" s="324"/>
      <c r="Q415" s="324"/>
      <c r="R415" s="629"/>
      <c r="S415" s="629"/>
      <c r="T415" s="629"/>
      <c r="U415" s="629"/>
      <c r="V415" s="629"/>
      <c r="W415" s="629"/>
      <c r="X415" s="629"/>
      <c r="Y415" s="629"/>
      <c r="Z415" s="629"/>
      <c r="AA415" s="629"/>
      <c r="AB415" s="483"/>
      <c r="AC415" s="484"/>
      <c r="AD415" s="364"/>
      <c r="AE415" s="364"/>
      <c r="AF415" s="494"/>
      <c r="AG415" s="364"/>
    </row>
    <row r="416" spans="1:33" ht="27" customHeight="1">
      <c r="A416" s="891"/>
      <c r="B416" s="894"/>
      <c r="C416" s="897"/>
      <c r="D416" s="950"/>
      <c r="E416" s="637" t="s">
        <v>11</v>
      </c>
      <c r="F416" s="630" t="s">
        <v>1062</v>
      </c>
      <c r="G416" s="326" t="s">
        <v>15</v>
      </c>
      <c r="H416" s="343">
        <f>I416+J416+L416+M416+N416+O416+P416+Q416</f>
        <v>0.9</v>
      </c>
      <c r="I416" s="326">
        <f>0.9</f>
        <v>0.9</v>
      </c>
      <c r="J416" s="326"/>
      <c r="K416" s="326"/>
      <c r="L416" s="326"/>
      <c r="M416" s="326"/>
      <c r="N416" s="326"/>
      <c r="O416" s="326"/>
      <c r="P416" s="326"/>
      <c r="Q416" s="326"/>
      <c r="R416" s="631">
        <f>S416+T416+V416+W416+X416+Y416+Z416+AA416</f>
        <v>1.1019999999999999</v>
      </c>
      <c r="S416" s="632">
        <f>1.402-0.3</f>
        <v>1.1019999999999999</v>
      </c>
      <c r="T416" s="632"/>
      <c r="U416" s="632"/>
      <c r="V416" s="632"/>
      <c r="W416" s="632"/>
      <c r="X416" s="632"/>
      <c r="Y416" s="632"/>
      <c r="Z416" s="632"/>
      <c r="AA416" s="632"/>
      <c r="AB416" s="485" t="s">
        <v>469</v>
      </c>
      <c r="AC416" s="486" t="s">
        <v>493</v>
      </c>
      <c r="AD416" s="366" t="s">
        <v>159</v>
      </c>
      <c r="AE416" s="366">
        <v>1</v>
      </c>
      <c r="AF416" s="495">
        <v>1</v>
      </c>
      <c r="AG416" s="366"/>
    </row>
    <row r="417" spans="1:33" ht="12.75" customHeight="1">
      <c r="A417" s="892"/>
      <c r="B417" s="895"/>
      <c r="C417" s="898"/>
      <c r="D417" s="1048" t="s">
        <v>16</v>
      </c>
      <c r="E417" s="1049"/>
      <c r="F417" s="1049"/>
      <c r="G417" s="1050"/>
      <c r="H417" s="187">
        <f>H416</f>
        <v>0.9</v>
      </c>
      <c r="I417" s="187">
        <f t="shared" ref="I417:Q417" si="371">I416</f>
        <v>0.9</v>
      </c>
      <c r="J417" s="187">
        <f t="shared" si="371"/>
        <v>0</v>
      </c>
      <c r="K417" s="187"/>
      <c r="L417" s="187">
        <f t="shared" si="371"/>
        <v>0</v>
      </c>
      <c r="M417" s="187">
        <f t="shared" si="371"/>
        <v>0</v>
      </c>
      <c r="N417" s="187">
        <f t="shared" si="371"/>
        <v>0</v>
      </c>
      <c r="O417" s="187">
        <f t="shared" si="371"/>
        <v>0</v>
      </c>
      <c r="P417" s="187">
        <f t="shared" si="371"/>
        <v>0</v>
      </c>
      <c r="Q417" s="187">
        <f t="shared" si="371"/>
        <v>0</v>
      </c>
      <c r="R417" s="518">
        <f>R416</f>
        <v>1.1019999999999999</v>
      </c>
      <c r="S417" s="518">
        <f t="shared" ref="S417:T417" si="372">S416</f>
        <v>1.1019999999999999</v>
      </c>
      <c r="T417" s="518">
        <f t="shared" si="372"/>
        <v>0</v>
      </c>
      <c r="U417" s="518"/>
      <c r="V417" s="518">
        <f t="shared" ref="V417:AA417" si="373">V416</f>
        <v>0</v>
      </c>
      <c r="W417" s="518">
        <f t="shared" si="373"/>
        <v>0</v>
      </c>
      <c r="X417" s="518">
        <f t="shared" si="373"/>
        <v>0</v>
      </c>
      <c r="Y417" s="518">
        <f t="shared" si="373"/>
        <v>0</v>
      </c>
      <c r="Z417" s="518">
        <f t="shared" si="373"/>
        <v>0</v>
      </c>
      <c r="AA417" s="518">
        <f t="shared" si="373"/>
        <v>0</v>
      </c>
      <c r="AB417" s="385"/>
      <c r="AC417" s="385"/>
      <c r="AD417" s="385"/>
      <c r="AE417" s="385"/>
      <c r="AF417" s="385"/>
      <c r="AG417" s="448"/>
    </row>
    <row r="418" spans="1:33">
      <c r="A418" s="474" t="s">
        <v>197</v>
      </c>
      <c r="B418" s="475" t="s">
        <v>151</v>
      </c>
      <c r="C418" s="465" t="s">
        <v>152</v>
      </c>
      <c r="D418" s="916" t="s">
        <v>17</v>
      </c>
      <c r="E418" s="917"/>
      <c r="F418" s="917"/>
      <c r="G418" s="918"/>
      <c r="H418" s="166">
        <f t="shared" ref="H418:T418" si="374">H411+H414+H417</f>
        <v>73.900000000000006</v>
      </c>
      <c r="I418" s="166">
        <f t="shared" si="374"/>
        <v>13.9</v>
      </c>
      <c r="J418" s="166">
        <f t="shared" si="374"/>
        <v>0</v>
      </c>
      <c r="K418" s="166"/>
      <c r="L418" s="166">
        <f t="shared" si="374"/>
        <v>0</v>
      </c>
      <c r="M418" s="166">
        <f t="shared" si="374"/>
        <v>0</v>
      </c>
      <c r="N418" s="166">
        <f t="shared" si="374"/>
        <v>0</v>
      </c>
      <c r="O418" s="166">
        <f t="shared" si="374"/>
        <v>60</v>
      </c>
      <c r="P418" s="166">
        <f t="shared" si="374"/>
        <v>0</v>
      </c>
      <c r="Q418" s="166">
        <f t="shared" si="374"/>
        <v>0</v>
      </c>
      <c r="R418" s="519">
        <f t="shared" si="374"/>
        <v>137.102</v>
      </c>
      <c r="S418" s="519">
        <f t="shared" si="374"/>
        <v>17.102</v>
      </c>
      <c r="T418" s="519">
        <f t="shared" si="374"/>
        <v>0</v>
      </c>
      <c r="U418" s="519"/>
      <c r="V418" s="519">
        <f t="shared" ref="V418:AA418" si="375">V411+V414+V417</f>
        <v>0</v>
      </c>
      <c r="W418" s="519">
        <f t="shared" si="375"/>
        <v>0</v>
      </c>
      <c r="X418" s="519">
        <f t="shared" si="375"/>
        <v>0</v>
      </c>
      <c r="Y418" s="519">
        <f t="shared" si="375"/>
        <v>120</v>
      </c>
      <c r="Z418" s="519">
        <f t="shared" si="375"/>
        <v>0</v>
      </c>
      <c r="AA418" s="519">
        <f t="shared" si="375"/>
        <v>0</v>
      </c>
      <c r="AB418" s="790"/>
      <c r="AC418" s="790"/>
      <c r="AD418" s="790"/>
      <c r="AE418" s="790"/>
      <c r="AF418" s="790"/>
      <c r="AG418" s="791"/>
    </row>
    <row r="419" spans="1:33">
      <c r="A419" s="474" t="s">
        <v>197</v>
      </c>
      <c r="B419" s="475" t="s">
        <v>151</v>
      </c>
      <c r="C419" s="1051" t="s">
        <v>18</v>
      </c>
      <c r="D419" s="1052"/>
      <c r="E419" s="1052"/>
      <c r="F419" s="1052"/>
      <c r="G419" s="1053"/>
      <c r="H419" s="202">
        <f t="shared" ref="H419:T419" si="376">H407+H418</f>
        <v>111.122</v>
      </c>
      <c r="I419" s="202">
        <f t="shared" si="376"/>
        <v>27.222000000000001</v>
      </c>
      <c r="J419" s="202">
        <f t="shared" si="376"/>
        <v>0</v>
      </c>
      <c r="K419" s="202"/>
      <c r="L419" s="202">
        <f t="shared" si="376"/>
        <v>0</v>
      </c>
      <c r="M419" s="202">
        <f t="shared" si="376"/>
        <v>0</v>
      </c>
      <c r="N419" s="202">
        <f t="shared" si="376"/>
        <v>0</v>
      </c>
      <c r="O419" s="202">
        <f t="shared" si="376"/>
        <v>60</v>
      </c>
      <c r="P419" s="202">
        <f t="shared" si="376"/>
        <v>0</v>
      </c>
      <c r="Q419" s="202">
        <f t="shared" si="376"/>
        <v>23.9</v>
      </c>
      <c r="R419" s="520">
        <f t="shared" si="376"/>
        <v>165.23400000000001</v>
      </c>
      <c r="S419" s="520">
        <f t="shared" si="376"/>
        <v>30.834</v>
      </c>
      <c r="T419" s="520">
        <f t="shared" si="376"/>
        <v>0</v>
      </c>
      <c r="U419" s="520"/>
      <c r="V419" s="520">
        <f t="shared" ref="V419:AA419" si="377">V407+V418</f>
        <v>0</v>
      </c>
      <c r="W419" s="520">
        <f t="shared" si="377"/>
        <v>0</v>
      </c>
      <c r="X419" s="520">
        <f t="shared" si="377"/>
        <v>0</v>
      </c>
      <c r="Y419" s="520">
        <f t="shared" si="377"/>
        <v>120</v>
      </c>
      <c r="Z419" s="520">
        <f t="shared" si="377"/>
        <v>0</v>
      </c>
      <c r="AA419" s="520">
        <f t="shared" si="377"/>
        <v>14.399999999999999</v>
      </c>
      <c r="AB419" s="779"/>
      <c r="AC419" s="779"/>
      <c r="AD419" s="779"/>
      <c r="AE419" s="779"/>
      <c r="AF419" s="779"/>
      <c r="AG419" s="957"/>
    </row>
    <row r="420" spans="1:33" ht="14.25" customHeight="1">
      <c r="A420" s="470" t="s">
        <v>197</v>
      </c>
      <c r="B420" s="156" t="s">
        <v>152</v>
      </c>
      <c r="C420" s="1054" t="s">
        <v>1060</v>
      </c>
      <c r="D420" s="1055"/>
      <c r="E420" s="1055"/>
      <c r="F420" s="1055"/>
      <c r="G420" s="1055"/>
      <c r="H420" s="1055"/>
      <c r="I420" s="1055"/>
      <c r="J420" s="1055"/>
      <c r="K420" s="1055"/>
      <c r="L420" s="1055"/>
      <c r="M420" s="1055"/>
      <c r="N420" s="1055"/>
      <c r="O420" s="1055"/>
      <c r="P420" s="1055"/>
      <c r="Q420" s="1055"/>
      <c r="R420" s="1055"/>
      <c r="S420" s="1055"/>
      <c r="T420" s="1055"/>
      <c r="U420" s="1055"/>
      <c r="V420" s="1055"/>
      <c r="W420" s="1055"/>
      <c r="X420" s="1055"/>
      <c r="Y420" s="1055"/>
      <c r="Z420" s="1055"/>
      <c r="AA420" s="1055"/>
      <c r="AB420" s="1055"/>
      <c r="AC420" s="1055"/>
      <c r="AD420" s="1055"/>
      <c r="AE420" s="1055"/>
      <c r="AF420" s="1055"/>
      <c r="AG420" s="1056"/>
    </row>
    <row r="421" spans="1:33" ht="12.75" customHeight="1">
      <c r="A421" s="470" t="s">
        <v>197</v>
      </c>
      <c r="B421" s="475" t="s">
        <v>152</v>
      </c>
      <c r="C421" s="465" t="s">
        <v>151</v>
      </c>
      <c r="D421" s="1057" t="s">
        <v>1061</v>
      </c>
      <c r="E421" s="1058"/>
      <c r="F421" s="1058"/>
      <c r="G421" s="1058"/>
      <c r="H421" s="1058"/>
      <c r="I421" s="1058"/>
      <c r="J421" s="1058"/>
      <c r="K421" s="1058"/>
      <c r="L421" s="1058"/>
      <c r="M421" s="1058"/>
      <c r="N421" s="1058"/>
      <c r="O421" s="1058"/>
      <c r="P421" s="1058"/>
      <c r="Q421" s="1058"/>
      <c r="R421" s="1058"/>
      <c r="S421" s="1058"/>
      <c r="T421" s="1058"/>
      <c r="U421" s="1058"/>
      <c r="V421" s="1058"/>
      <c r="W421" s="1058"/>
      <c r="X421" s="1058"/>
      <c r="Y421" s="1058"/>
      <c r="Z421" s="1058"/>
      <c r="AA421" s="1058"/>
      <c r="AB421" s="1058"/>
      <c r="AC421" s="1058"/>
      <c r="AD421" s="1058"/>
      <c r="AE421" s="1058"/>
      <c r="AF421" s="1058"/>
      <c r="AG421" s="1059"/>
    </row>
    <row r="422" spans="1:33" ht="27" customHeight="1">
      <c r="A422" s="890" t="s">
        <v>197</v>
      </c>
      <c r="B422" s="893" t="s">
        <v>152</v>
      </c>
      <c r="C422" s="896" t="s">
        <v>151</v>
      </c>
      <c r="D422" s="899" t="s">
        <v>151</v>
      </c>
      <c r="E422" s="901" t="s">
        <v>1209</v>
      </c>
      <c r="F422" s="902"/>
      <c r="G422" s="355"/>
      <c r="H422" s="178"/>
      <c r="I422" s="178"/>
      <c r="J422" s="178"/>
      <c r="K422" s="178"/>
      <c r="L422" s="178"/>
      <c r="M422" s="178"/>
      <c r="N422" s="178"/>
      <c r="O422" s="178"/>
      <c r="P422" s="178"/>
      <c r="Q422" s="178"/>
      <c r="R422" s="550"/>
      <c r="S422" s="550"/>
      <c r="T422" s="550"/>
      <c r="U422" s="550"/>
      <c r="V422" s="550"/>
      <c r="W422" s="550"/>
      <c r="X422" s="550"/>
      <c r="Y422" s="550"/>
      <c r="Z422" s="550"/>
      <c r="AA422" s="550"/>
      <c r="AB422" s="260"/>
      <c r="AC422" s="261"/>
      <c r="AD422" s="368"/>
      <c r="AE422" s="364"/>
      <c r="AF422" s="368"/>
      <c r="AG422" s="496"/>
    </row>
    <row r="423" spans="1:33">
      <c r="A423" s="891"/>
      <c r="B423" s="894"/>
      <c r="C423" s="897"/>
      <c r="D423" s="906"/>
      <c r="E423" s="163" t="s">
        <v>11</v>
      </c>
      <c r="F423" s="228" t="s">
        <v>494</v>
      </c>
      <c r="G423" s="326" t="s">
        <v>15</v>
      </c>
      <c r="H423" s="222">
        <f>I423+J423+L423+M423+N423+O423+P423+Q423</f>
        <v>2.5</v>
      </c>
      <c r="I423" s="478">
        <v>2.5</v>
      </c>
      <c r="J423" s="478"/>
      <c r="K423" s="478"/>
      <c r="L423" s="478"/>
      <c r="M423" s="478"/>
      <c r="N423" s="478"/>
      <c r="O423" s="478"/>
      <c r="P423" s="478"/>
      <c r="Q423" s="478"/>
      <c r="R423" s="516">
        <f>S423+T423+V423+W423+X423+Y423+Z423+AA423</f>
        <v>2.5</v>
      </c>
      <c r="S423" s="517">
        <v>2.5</v>
      </c>
      <c r="T423" s="517"/>
      <c r="U423" s="517"/>
      <c r="V423" s="517"/>
      <c r="W423" s="517"/>
      <c r="X423" s="517"/>
      <c r="Y423" s="517"/>
      <c r="Z423" s="517"/>
      <c r="AA423" s="517"/>
      <c r="AB423" s="485" t="s">
        <v>469</v>
      </c>
      <c r="AC423" s="486" t="s">
        <v>495</v>
      </c>
      <c r="AD423" s="366" t="s">
        <v>159</v>
      </c>
      <c r="AE423" s="366">
        <v>3</v>
      </c>
      <c r="AF423" s="366">
        <v>3</v>
      </c>
      <c r="AG423" s="497"/>
    </row>
    <row r="424" spans="1:33">
      <c r="A424" s="891"/>
      <c r="B424" s="894"/>
      <c r="C424" s="897"/>
      <c r="D424" s="900"/>
      <c r="E424" s="163" t="s">
        <v>12</v>
      </c>
      <c r="F424" s="162" t="s">
        <v>496</v>
      </c>
      <c r="G424" s="478" t="s">
        <v>145</v>
      </c>
      <c r="H424" s="343">
        <f>I424+J424+L424+M424+N424+O424+P424+Q424</f>
        <v>14</v>
      </c>
      <c r="I424" s="326"/>
      <c r="J424" s="326"/>
      <c r="K424" s="326"/>
      <c r="L424" s="326"/>
      <c r="M424" s="326"/>
      <c r="N424" s="326"/>
      <c r="O424" s="326"/>
      <c r="P424" s="326"/>
      <c r="Q424" s="326">
        <v>14</v>
      </c>
      <c r="R424" s="631">
        <f>S424+T424+V424+W424+X424+Y424+Z424+AA424</f>
        <v>14</v>
      </c>
      <c r="S424" s="632"/>
      <c r="T424" s="632"/>
      <c r="U424" s="632"/>
      <c r="V424" s="632"/>
      <c r="W424" s="632"/>
      <c r="X424" s="632"/>
      <c r="Y424" s="632"/>
      <c r="Z424" s="632"/>
      <c r="AA424" s="632">
        <v>14</v>
      </c>
      <c r="AB424" s="485" t="s">
        <v>469</v>
      </c>
      <c r="AC424" s="486" t="s">
        <v>497</v>
      </c>
      <c r="AD424" s="366" t="s">
        <v>159</v>
      </c>
      <c r="AE424" s="366">
        <v>8</v>
      </c>
      <c r="AF424" s="366">
        <v>8</v>
      </c>
      <c r="AG424" s="497"/>
    </row>
    <row r="425" spans="1:33" ht="12.75" customHeight="1">
      <c r="A425" s="892"/>
      <c r="B425" s="895"/>
      <c r="C425" s="898"/>
      <c r="D425" s="1048" t="s">
        <v>16</v>
      </c>
      <c r="E425" s="1049"/>
      <c r="F425" s="1049"/>
      <c r="G425" s="1050"/>
      <c r="H425" s="187">
        <f>H423+H424</f>
        <v>16.5</v>
      </c>
      <c r="I425" s="187">
        <f t="shared" ref="I425:Q425" si="378">I423+I424</f>
        <v>2.5</v>
      </c>
      <c r="J425" s="187">
        <f t="shared" si="378"/>
        <v>0</v>
      </c>
      <c r="K425" s="187"/>
      <c r="L425" s="187">
        <f t="shared" si="378"/>
        <v>0</v>
      </c>
      <c r="M425" s="187">
        <f t="shared" si="378"/>
        <v>0</v>
      </c>
      <c r="N425" s="187">
        <f t="shared" si="378"/>
        <v>0</v>
      </c>
      <c r="O425" s="187">
        <f t="shared" si="378"/>
        <v>0</v>
      </c>
      <c r="P425" s="187">
        <f t="shared" si="378"/>
        <v>0</v>
      </c>
      <c r="Q425" s="187">
        <f t="shared" si="378"/>
        <v>14</v>
      </c>
      <c r="R425" s="518">
        <f>R423+R424</f>
        <v>16.5</v>
      </c>
      <c r="S425" s="518">
        <f t="shared" ref="S425:T425" si="379">S423+S424</f>
        <v>2.5</v>
      </c>
      <c r="T425" s="518">
        <f t="shared" si="379"/>
        <v>0</v>
      </c>
      <c r="U425" s="518"/>
      <c r="V425" s="518">
        <f t="shared" ref="V425:AA425" si="380">V423+V424</f>
        <v>0</v>
      </c>
      <c r="W425" s="518">
        <f t="shared" si="380"/>
        <v>0</v>
      </c>
      <c r="X425" s="518">
        <f t="shared" si="380"/>
        <v>0</v>
      </c>
      <c r="Y425" s="518">
        <f t="shared" si="380"/>
        <v>0</v>
      </c>
      <c r="Z425" s="518">
        <f t="shared" si="380"/>
        <v>0</v>
      </c>
      <c r="AA425" s="518">
        <f t="shared" si="380"/>
        <v>14</v>
      </c>
      <c r="AB425" s="1033"/>
      <c r="AC425" s="1033"/>
      <c r="AD425" s="1033"/>
      <c r="AE425" s="1034"/>
      <c r="AF425" s="493"/>
      <c r="AG425" s="498"/>
    </row>
    <row r="426" spans="1:33" ht="42.75" customHeight="1">
      <c r="A426" s="890" t="s">
        <v>197</v>
      </c>
      <c r="B426" s="893" t="s">
        <v>152</v>
      </c>
      <c r="C426" s="896" t="s">
        <v>151</v>
      </c>
      <c r="D426" s="899" t="s">
        <v>498</v>
      </c>
      <c r="E426" s="901" t="s">
        <v>499</v>
      </c>
      <c r="F426" s="902"/>
      <c r="G426" s="355"/>
      <c r="H426" s="178"/>
      <c r="I426" s="178"/>
      <c r="J426" s="178"/>
      <c r="K426" s="178"/>
      <c r="L426" s="178"/>
      <c r="M426" s="178"/>
      <c r="N426" s="178"/>
      <c r="O426" s="178"/>
      <c r="P426" s="178"/>
      <c r="Q426" s="178"/>
      <c r="R426" s="550"/>
      <c r="S426" s="550"/>
      <c r="T426" s="550"/>
      <c r="U426" s="550"/>
      <c r="V426" s="550"/>
      <c r="W426" s="550"/>
      <c r="X426" s="550"/>
      <c r="Y426" s="550"/>
      <c r="Z426" s="550"/>
      <c r="AA426" s="550"/>
      <c r="AB426" s="483"/>
      <c r="AC426" s="484"/>
      <c r="AD426" s="364"/>
      <c r="AE426" s="364"/>
      <c r="AF426" s="364"/>
      <c r="AG426" s="496"/>
    </row>
    <row r="427" spans="1:33">
      <c r="A427" s="891"/>
      <c r="B427" s="894"/>
      <c r="C427" s="897"/>
      <c r="D427" s="906"/>
      <c r="E427" s="163" t="s">
        <v>11</v>
      </c>
      <c r="F427" s="162" t="s">
        <v>500</v>
      </c>
      <c r="G427" s="326" t="s">
        <v>15</v>
      </c>
      <c r="H427" s="222">
        <f>I427+J427+L427+M427+N427+O427+P427+Q427</f>
        <v>4.25</v>
      </c>
      <c r="I427" s="478">
        <v>4.25</v>
      </c>
      <c r="J427" s="478"/>
      <c r="K427" s="478"/>
      <c r="L427" s="478"/>
      <c r="M427" s="478"/>
      <c r="N427" s="478"/>
      <c r="O427" s="478"/>
      <c r="P427" s="478"/>
      <c r="Q427" s="478"/>
      <c r="R427" s="516">
        <f>S427+T427+V427+W427+X427+Y427+Z427+AA427</f>
        <v>4.25</v>
      </c>
      <c r="S427" s="517">
        <v>4.25</v>
      </c>
      <c r="T427" s="517"/>
      <c r="U427" s="517"/>
      <c r="V427" s="517"/>
      <c r="W427" s="517"/>
      <c r="X427" s="517"/>
      <c r="Y427" s="517"/>
      <c r="Z427" s="517"/>
      <c r="AA427" s="517"/>
      <c r="AB427" s="485" t="s">
        <v>469</v>
      </c>
      <c r="AC427" s="486" t="s">
        <v>501</v>
      </c>
      <c r="AD427" s="366" t="s">
        <v>159</v>
      </c>
      <c r="AE427" s="366">
        <v>2</v>
      </c>
      <c r="AF427" s="366">
        <v>2</v>
      </c>
      <c r="AG427" s="497"/>
    </row>
    <row r="428" spans="1:33">
      <c r="A428" s="891"/>
      <c r="B428" s="894"/>
      <c r="C428" s="897"/>
      <c r="D428" s="900"/>
      <c r="E428" s="163" t="s">
        <v>12</v>
      </c>
      <c r="F428" s="162" t="s">
        <v>502</v>
      </c>
      <c r="G428" s="326" t="s">
        <v>15</v>
      </c>
      <c r="H428" s="222">
        <f>I428+J428+L428+M428+N428+O428+P428+Q428</f>
        <v>4.25</v>
      </c>
      <c r="I428" s="478">
        <v>4.25</v>
      </c>
      <c r="J428" s="478"/>
      <c r="K428" s="478"/>
      <c r="L428" s="478"/>
      <c r="M428" s="478"/>
      <c r="N428" s="478"/>
      <c r="O428" s="478"/>
      <c r="P428" s="478"/>
      <c r="Q428" s="478"/>
      <c r="R428" s="516">
        <f>S428+T428+V428+W428+X428+Y428+Z428+AA428</f>
        <v>4.25</v>
      </c>
      <c r="S428" s="517">
        <v>4.25</v>
      </c>
      <c r="T428" s="517"/>
      <c r="U428" s="517"/>
      <c r="V428" s="517"/>
      <c r="W428" s="517"/>
      <c r="X428" s="517"/>
      <c r="Y428" s="517"/>
      <c r="Z428" s="517"/>
      <c r="AA428" s="517"/>
      <c r="AB428" s="485" t="s">
        <v>469</v>
      </c>
      <c r="AC428" s="486" t="s">
        <v>501</v>
      </c>
      <c r="AD428" s="366" t="s">
        <v>159</v>
      </c>
      <c r="AE428" s="366">
        <v>2</v>
      </c>
      <c r="AF428" s="366">
        <v>2</v>
      </c>
      <c r="AG428" s="497"/>
    </row>
    <row r="429" spans="1:33" ht="12.75" customHeight="1">
      <c r="A429" s="892"/>
      <c r="B429" s="895"/>
      <c r="C429" s="898"/>
      <c r="D429" s="1048" t="s">
        <v>16</v>
      </c>
      <c r="E429" s="1049"/>
      <c r="F429" s="1049"/>
      <c r="G429" s="1050"/>
      <c r="H429" s="187">
        <f>H427+H428</f>
        <v>8.5</v>
      </c>
      <c r="I429" s="187">
        <f t="shared" ref="I429:Q429" si="381">I427+I428</f>
        <v>8.5</v>
      </c>
      <c r="J429" s="187">
        <f t="shared" si="381"/>
        <v>0</v>
      </c>
      <c r="K429" s="187"/>
      <c r="L429" s="187">
        <f t="shared" si="381"/>
        <v>0</v>
      </c>
      <c r="M429" s="187">
        <f t="shared" si="381"/>
        <v>0</v>
      </c>
      <c r="N429" s="187">
        <f t="shared" si="381"/>
        <v>0</v>
      </c>
      <c r="O429" s="187">
        <f t="shared" si="381"/>
        <v>0</v>
      </c>
      <c r="P429" s="187">
        <f t="shared" si="381"/>
        <v>0</v>
      </c>
      <c r="Q429" s="187">
        <f t="shared" si="381"/>
        <v>0</v>
      </c>
      <c r="R429" s="518">
        <f>R427+R428</f>
        <v>8.5</v>
      </c>
      <c r="S429" s="518">
        <f t="shared" ref="S429:T429" si="382">S427+S428</f>
        <v>8.5</v>
      </c>
      <c r="T429" s="518">
        <f t="shared" si="382"/>
        <v>0</v>
      </c>
      <c r="U429" s="518"/>
      <c r="V429" s="518">
        <f t="shared" ref="V429:AA429" si="383">V427+V428</f>
        <v>0</v>
      </c>
      <c r="W429" s="518">
        <f t="shared" si="383"/>
        <v>0</v>
      </c>
      <c r="X429" s="518">
        <f t="shared" si="383"/>
        <v>0</v>
      </c>
      <c r="Y429" s="518">
        <f t="shared" si="383"/>
        <v>0</v>
      </c>
      <c r="Z429" s="518">
        <f t="shared" si="383"/>
        <v>0</v>
      </c>
      <c r="AA429" s="518">
        <f t="shared" si="383"/>
        <v>0</v>
      </c>
      <c r="AB429" s="1033"/>
      <c r="AC429" s="1033"/>
      <c r="AD429" s="1033"/>
      <c r="AE429" s="1034"/>
      <c r="AF429" s="493"/>
      <c r="AG429" s="498"/>
    </row>
    <row r="430" spans="1:33" ht="53.25" customHeight="1">
      <c r="A430" s="890" t="s">
        <v>197</v>
      </c>
      <c r="B430" s="893" t="s">
        <v>152</v>
      </c>
      <c r="C430" s="896" t="s">
        <v>151</v>
      </c>
      <c r="D430" s="899" t="s">
        <v>503</v>
      </c>
      <c r="E430" s="901" t="s">
        <v>504</v>
      </c>
      <c r="F430" s="902"/>
      <c r="G430" s="355"/>
      <c r="H430" s="178"/>
      <c r="I430" s="178"/>
      <c r="J430" s="178"/>
      <c r="K430" s="178"/>
      <c r="L430" s="178"/>
      <c r="M430" s="178"/>
      <c r="N430" s="178"/>
      <c r="O430" s="178"/>
      <c r="P430" s="178"/>
      <c r="Q430" s="178"/>
      <c r="R430" s="550"/>
      <c r="S430" s="550"/>
      <c r="T430" s="550"/>
      <c r="U430" s="550"/>
      <c r="V430" s="550"/>
      <c r="W430" s="550"/>
      <c r="X430" s="550"/>
      <c r="Y430" s="550"/>
      <c r="Z430" s="550"/>
      <c r="AA430" s="550"/>
      <c r="AB430" s="483"/>
      <c r="AC430" s="484"/>
      <c r="AD430" s="364"/>
      <c r="AE430" s="364"/>
      <c r="AF430" s="364"/>
      <c r="AG430" s="496"/>
    </row>
    <row r="431" spans="1:33" ht="25.5">
      <c r="A431" s="891"/>
      <c r="B431" s="894"/>
      <c r="C431" s="897"/>
      <c r="D431" s="900"/>
      <c r="E431" s="163" t="s">
        <v>11</v>
      </c>
      <c r="F431" s="162" t="s">
        <v>505</v>
      </c>
      <c r="G431" s="326" t="s">
        <v>15</v>
      </c>
      <c r="H431" s="222">
        <f>I431+J431+L431+M431+N431+O431+P431+Q431</f>
        <v>3.5</v>
      </c>
      <c r="I431" s="326">
        <v>3.5</v>
      </c>
      <c r="J431" s="326"/>
      <c r="K431" s="326"/>
      <c r="L431" s="326"/>
      <c r="M431" s="326"/>
      <c r="N431" s="326"/>
      <c r="O431" s="326"/>
      <c r="P431" s="326"/>
      <c r="Q431" s="326"/>
      <c r="R431" s="516">
        <f>S431+T431+V431+W431+X431+Y431+Z431+AA431</f>
        <v>3.5</v>
      </c>
      <c r="S431" s="632">
        <v>3.5</v>
      </c>
      <c r="T431" s="632"/>
      <c r="U431" s="632"/>
      <c r="V431" s="632"/>
      <c r="W431" s="632"/>
      <c r="X431" s="632"/>
      <c r="Y431" s="632"/>
      <c r="Z431" s="632"/>
      <c r="AA431" s="632"/>
      <c r="AB431" s="485" t="s">
        <v>469</v>
      </c>
      <c r="AC431" s="485" t="s">
        <v>506</v>
      </c>
      <c r="AD431" s="366" t="s">
        <v>159</v>
      </c>
      <c r="AE431" s="366">
        <v>15</v>
      </c>
      <c r="AF431" s="366">
        <v>15</v>
      </c>
      <c r="AG431" s="497"/>
    </row>
    <row r="432" spans="1:33" ht="12.75" customHeight="1">
      <c r="A432" s="892"/>
      <c r="B432" s="895"/>
      <c r="C432" s="898"/>
      <c r="D432" s="1048" t="s">
        <v>16</v>
      </c>
      <c r="E432" s="1049"/>
      <c r="F432" s="1049"/>
      <c r="G432" s="1050"/>
      <c r="H432" s="187">
        <f>H431</f>
        <v>3.5</v>
      </c>
      <c r="I432" s="187">
        <f t="shared" ref="I432:Q432" si="384">I431</f>
        <v>3.5</v>
      </c>
      <c r="J432" s="187">
        <f t="shared" si="384"/>
        <v>0</v>
      </c>
      <c r="K432" s="187"/>
      <c r="L432" s="187">
        <f t="shared" si="384"/>
        <v>0</v>
      </c>
      <c r="M432" s="187">
        <f t="shared" si="384"/>
        <v>0</v>
      </c>
      <c r="N432" s="187">
        <f t="shared" si="384"/>
        <v>0</v>
      </c>
      <c r="O432" s="187">
        <f t="shared" si="384"/>
        <v>0</v>
      </c>
      <c r="P432" s="187">
        <f t="shared" si="384"/>
        <v>0</v>
      </c>
      <c r="Q432" s="187">
        <f t="shared" si="384"/>
        <v>0</v>
      </c>
      <c r="R432" s="518">
        <f>R431</f>
        <v>3.5</v>
      </c>
      <c r="S432" s="518">
        <f t="shared" ref="S432:T432" si="385">S431</f>
        <v>3.5</v>
      </c>
      <c r="T432" s="518">
        <f t="shared" si="385"/>
        <v>0</v>
      </c>
      <c r="U432" s="518"/>
      <c r="V432" s="518">
        <f t="shared" ref="V432:AA432" si="386">V431</f>
        <v>0</v>
      </c>
      <c r="W432" s="518">
        <f t="shared" si="386"/>
        <v>0</v>
      </c>
      <c r="X432" s="518">
        <f t="shared" si="386"/>
        <v>0</v>
      </c>
      <c r="Y432" s="518">
        <f t="shared" si="386"/>
        <v>0</v>
      </c>
      <c r="Z432" s="518">
        <f t="shared" si="386"/>
        <v>0</v>
      </c>
      <c r="AA432" s="518">
        <f t="shared" si="386"/>
        <v>0</v>
      </c>
      <c r="AB432" s="1033"/>
      <c r="AC432" s="1033"/>
      <c r="AD432" s="1033"/>
      <c r="AE432" s="1034"/>
      <c r="AF432" s="493"/>
      <c r="AG432" s="498"/>
    </row>
    <row r="433" spans="1:33" ht="28.5" customHeight="1">
      <c r="A433" s="890" t="s">
        <v>197</v>
      </c>
      <c r="B433" s="893" t="s">
        <v>152</v>
      </c>
      <c r="C433" s="896" t="s">
        <v>151</v>
      </c>
      <c r="D433" s="899" t="s">
        <v>507</v>
      </c>
      <c r="E433" s="901" t="s">
        <v>508</v>
      </c>
      <c r="F433" s="902"/>
      <c r="G433" s="355"/>
      <c r="H433" s="178"/>
      <c r="I433" s="178"/>
      <c r="J433" s="178"/>
      <c r="K433" s="178"/>
      <c r="L433" s="178"/>
      <c r="M433" s="178"/>
      <c r="N433" s="178"/>
      <c r="O433" s="178"/>
      <c r="P433" s="178"/>
      <c r="Q433" s="178"/>
      <c r="R433" s="550"/>
      <c r="S433" s="550"/>
      <c r="T433" s="550"/>
      <c r="U433" s="550"/>
      <c r="V433" s="550"/>
      <c r="W433" s="550"/>
      <c r="X433" s="550"/>
      <c r="Y433" s="550"/>
      <c r="Z433" s="550"/>
      <c r="AA433" s="550"/>
      <c r="AB433" s="483"/>
      <c r="AC433" s="484"/>
      <c r="AD433" s="364"/>
      <c r="AE433" s="364"/>
      <c r="AF433" s="364"/>
      <c r="AG433" s="496"/>
    </row>
    <row r="434" spans="1:33">
      <c r="A434" s="891"/>
      <c r="B434" s="894"/>
      <c r="C434" s="897"/>
      <c r="D434" s="900"/>
      <c r="E434" s="163" t="s">
        <v>11</v>
      </c>
      <c r="F434" s="162" t="s">
        <v>509</v>
      </c>
      <c r="G434" s="326" t="s">
        <v>15</v>
      </c>
      <c r="H434" s="222">
        <f>I434+J434+L434+M434+N434+O434+P434+Q434</f>
        <v>3.2</v>
      </c>
      <c r="I434" s="478">
        <v>3.2</v>
      </c>
      <c r="J434" s="478"/>
      <c r="K434" s="478"/>
      <c r="L434" s="478"/>
      <c r="M434" s="478"/>
      <c r="N434" s="478"/>
      <c r="O434" s="478"/>
      <c r="P434" s="478"/>
      <c r="Q434" s="478"/>
      <c r="R434" s="516">
        <f>S434+T434+V434+W434+X434+Y434+Z434+AA434</f>
        <v>4.75</v>
      </c>
      <c r="S434" s="517">
        <v>4.75</v>
      </c>
      <c r="T434" s="517"/>
      <c r="U434" s="517"/>
      <c r="V434" s="517"/>
      <c r="W434" s="517"/>
      <c r="X434" s="517"/>
      <c r="Y434" s="517"/>
      <c r="Z434" s="517"/>
      <c r="AA434" s="517"/>
      <c r="AB434" s="485" t="s">
        <v>469</v>
      </c>
      <c r="AC434" s="486" t="s">
        <v>321</v>
      </c>
      <c r="AD434" s="366" t="s">
        <v>159</v>
      </c>
      <c r="AE434" s="366">
        <v>105</v>
      </c>
      <c r="AF434" s="366">
        <v>105</v>
      </c>
      <c r="AG434" s="497"/>
    </row>
    <row r="435" spans="1:33" ht="12.75" customHeight="1">
      <c r="A435" s="892"/>
      <c r="B435" s="895"/>
      <c r="C435" s="898"/>
      <c r="D435" s="1048" t="s">
        <v>16</v>
      </c>
      <c r="E435" s="1049"/>
      <c r="F435" s="1049"/>
      <c r="G435" s="1050"/>
      <c r="H435" s="187">
        <f>H434</f>
        <v>3.2</v>
      </c>
      <c r="I435" s="187">
        <f t="shared" ref="I435:Q435" si="387">I434</f>
        <v>3.2</v>
      </c>
      <c r="J435" s="187">
        <f t="shared" si="387"/>
        <v>0</v>
      </c>
      <c r="K435" s="187"/>
      <c r="L435" s="187">
        <f t="shared" si="387"/>
        <v>0</v>
      </c>
      <c r="M435" s="187">
        <f t="shared" si="387"/>
        <v>0</v>
      </c>
      <c r="N435" s="187">
        <f t="shared" si="387"/>
        <v>0</v>
      </c>
      <c r="O435" s="187">
        <f t="shared" si="387"/>
        <v>0</v>
      </c>
      <c r="P435" s="187">
        <f t="shared" si="387"/>
        <v>0</v>
      </c>
      <c r="Q435" s="187">
        <f t="shared" si="387"/>
        <v>0</v>
      </c>
      <c r="R435" s="518">
        <f>R434</f>
        <v>4.75</v>
      </c>
      <c r="S435" s="518">
        <f t="shared" ref="S435:T435" si="388">S434</f>
        <v>4.75</v>
      </c>
      <c r="T435" s="518">
        <f t="shared" si="388"/>
        <v>0</v>
      </c>
      <c r="U435" s="518"/>
      <c r="V435" s="518">
        <f t="shared" ref="V435:AA435" si="389">V434</f>
        <v>0</v>
      </c>
      <c r="W435" s="518">
        <f t="shared" si="389"/>
        <v>0</v>
      </c>
      <c r="X435" s="518">
        <f t="shared" si="389"/>
        <v>0</v>
      </c>
      <c r="Y435" s="518">
        <f t="shared" si="389"/>
        <v>0</v>
      </c>
      <c r="Z435" s="518">
        <f t="shared" si="389"/>
        <v>0</v>
      </c>
      <c r="AA435" s="518">
        <f t="shared" si="389"/>
        <v>0</v>
      </c>
      <c r="AB435" s="1033"/>
      <c r="AC435" s="1033"/>
      <c r="AD435" s="1033"/>
      <c r="AE435" s="1034"/>
      <c r="AF435" s="493"/>
      <c r="AG435" s="498"/>
    </row>
    <row r="436" spans="1:33" ht="41.25" customHeight="1">
      <c r="A436" s="890" t="s">
        <v>197</v>
      </c>
      <c r="B436" s="893" t="s">
        <v>152</v>
      </c>
      <c r="C436" s="896" t="s">
        <v>151</v>
      </c>
      <c r="D436" s="899" t="s">
        <v>284</v>
      </c>
      <c r="E436" s="901" t="s">
        <v>510</v>
      </c>
      <c r="F436" s="902"/>
      <c r="G436" s="355"/>
      <c r="H436" s="178"/>
      <c r="I436" s="178"/>
      <c r="J436" s="178"/>
      <c r="K436" s="178"/>
      <c r="L436" s="178"/>
      <c r="M436" s="178"/>
      <c r="N436" s="178"/>
      <c r="O436" s="178"/>
      <c r="P436" s="178"/>
      <c r="Q436" s="178"/>
      <c r="R436" s="550"/>
      <c r="S436" s="550"/>
      <c r="T436" s="550"/>
      <c r="U436" s="550"/>
      <c r="V436" s="550"/>
      <c r="W436" s="550"/>
      <c r="X436" s="550"/>
      <c r="Y436" s="550"/>
      <c r="Z436" s="550"/>
      <c r="AA436" s="550"/>
      <c r="AB436" s="483"/>
      <c r="AC436" s="499"/>
      <c r="AD436" s="364"/>
      <c r="AE436" s="364"/>
      <c r="AF436" s="364"/>
      <c r="AG436" s="496"/>
    </row>
    <row r="437" spans="1:33">
      <c r="A437" s="891"/>
      <c r="B437" s="894"/>
      <c r="C437" s="897"/>
      <c r="D437" s="900"/>
      <c r="E437" s="163" t="s">
        <v>11</v>
      </c>
      <c r="F437" s="162" t="s">
        <v>511</v>
      </c>
      <c r="G437" s="326" t="s">
        <v>15</v>
      </c>
      <c r="H437" s="222">
        <f>I437+J437+L437+M437+N437+O437+P437+Q437</f>
        <v>4.3440000000000003</v>
      </c>
      <c r="I437" s="478">
        <v>4.3440000000000003</v>
      </c>
      <c r="J437" s="478"/>
      <c r="K437" s="478"/>
      <c r="L437" s="478"/>
      <c r="M437" s="478"/>
      <c r="N437" s="478"/>
      <c r="O437" s="478"/>
      <c r="P437" s="478"/>
      <c r="Q437" s="478"/>
      <c r="R437" s="516">
        <f>S437+T437+V437+W437+X437+Y437+Z437+AA437</f>
        <v>4.3440000000000003</v>
      </c>
      <c r="S437" s="517">
        <v>4.3440000000000003</v>
      </c>
      <c r="T437" s="517"/>
      <c r="U437" s="517"/>
      <c r="V437" s="517"/>
      <c r="W437" s="517"/>
      <c r="X437" s="517"/>
      <c r="Y437" s="517"/>
      <c r="Z437" s="517"/>
      <c r="AA437" s="517"/>
      <c r="AB437" s="485" t="s">
        <v>469</v>
      </c>
      <c r="AC437" s="500" t="s">
        <v>512</v>
      </c>
      <c r="AD437" s="366" t="s">
        <v>159</v>
      </c>
      <c r="AE437" s="366">
        <v>6</v>
      </c>
      <c r="AF437" s="366">
        <v>4</v>
      </c>
      <c r="AG437" s="497" t="s">
        <v>1239</v>
      </c>
    </row>
    <row r="438" spans="1:33" ht="12.75" customHeight="1">
      <c r="A438" s="892"/>
      <c r="B438" s="895"/>
      <c r="C438" s="898"/>
      <c r="D438" s="1048" t="s">
        <v>16</v>
      </c>
      <c r="E438" s="1049"/>
      <c r="F438" s="1049"/>
      <c r="G438" s="1050"/>
      <c r="H438" s="187">
        <f>H437</f>
        <v>4.3440000000000003</v>
      </c>
      <c r="I438" s="187">
        <f t="shared" ref="I438:Q438" si="390">I437</f>
        <v>4.3440000000000003</v>
      </c>
      <c r="J438" s="187">
        <f t="shared" si="390"/>
        <v>0</v>
      </c>
      <c r="K438" s="187"/>
      <c r="L438" s="187">
        <f t="shared" si="390"/>
        <v>0</v>
      </c>
      <c r="M438" s="187">
        <f t="shared" si="390"/>
        <v>0</v>
      </c>
      <c r="N438" s="187">
        <f t="shared" si="390"/>
        <v>0</v>
      </c>
      <c r="O438" s="187">
        <f t="shared" si="390"/>
        <v>0</v>
      </c>
      <c r="P438" s="187">
        <f t="shared" si="390"/>
        <v>0</v>
      </c>
      <c r="Q438" s="187">
        <f t="shared" si="390"/>
        <v>0</v>
      </c>
      <c r="R438" s="518">
        <f>R437</f>
        <v>4.3440000000000003</v>
      </c>
      <c r="S438" s="518">
        <f t="shared" ref="S438:T438" si="391">S437</f>
        <v>4.3440000000000003</v>
      </c>
      <c r="T438" s="518">
        <f t="shared" si="391"/>
        <v>0</v>
      </c>
      <c r="U438" s="518"/>
      <c r="V438" s="518">
        <f t="shared" ref="V438:AA438" si="392">V437</f>
        <v>0</v>
      </c>
      <c r="W438" s="518">
        <f t="shared" si="392"/>
        <v>0</v>
      </c>
      <c r="X438" s="518">
        <f t="shared" si="392"/>
        <v>0</v>
      </c>
      <c r="Y438" s="518">
        <f t="shared" si="392"/>
        <v>0</v>
      </c>
      <c r="Z438" s="518">
        <f t="shared" si="392"/>
        <v>0</v>
      </c>
      <c r="AA438" s="518">
        <f t="shared" si="392"/>
        <v>0</v>
      </c>
      <c r="AB438" s="1033"/>
      <c r="AC438" s="1033"/>
      <c r="AD438" s="1033"/>
      <c r="AE438" s="1034"/>
      <c r="AF438" s="493"/>
      <c r="AG438" s="498"/>
    </row>
    <row r="439" spans="1:33" ht="21" customHeight="1">
      <c r="A439" s="890" t="s">
        <v>197</v>
      </c>
      <c r="B439" s="893" t="s">
        <v>152</v>
      </c>
      <c r="C439" s="896" t="s">
        <v>151</v>
      </c>
      <c r="D439" s="899" t="s">
        <v>513</v>
      </c>
      <c r="E439" s="901" t="s">
        <v>514</v>
      </c>
      <c r="F439" s="902"/>
      <c r="G439" s="355"/>
      <c r="H439" s="178"/>
      <c r="I439" s="178"/>
      <c r="J439" s="178"/>
      <c r="K439" s="178"/>
      <c r="L439" s="178"/>
      <c r="M439" s="178"/>
      <c r="N439" s="178"/>
      <c r="O439" s="178"/>
      <c r="P439" s="178"/>
      <c r="Q439" s="178"/>
      <c r="R439" s="550"/>
      <c r="S439" s="550"/>
      <c r="T439" s="550"/>
      <c r="U439" s="550"/>
      <c r="V439" s="550"/>
      <c r="W439" s="550"/>
      <c r="X439" s="550"/>
      <c r="Y439" s="550"/>
      <c r="Z439" s="550"/>
      <c r="AA439" s="550"/>
      <c r="AB439" s="483"/>
      <c r="AC439" s="484"/>
      <c r="AD439" s="364"/>
      <c r="AE439" s="364"/>
      <c r="AF439" s="364"/>
      <c r="AG439" s="496"/>
    </row>
    <row r="440" spans="1:33">
      <c r="A440" s="891"/>
      <c r="B440" s="894"/>
      <c r="C440" s="897"/>
      <c r="D440" s="900"/>
      <c r="E440" s="163" t="s">
        <v>11</v>
      </c>
      <c r="F440" s="162" t="s">
        <v>515</v>
      </c>
      <c r="G440" s="369" t="s">
        <v>1216</v>
      </c>
      <c r="H440" s="222">
        <f>I440+J440+L440+M440+N440+O440+P440+Q440</f>
        <v>220.15899999999999</v>
      </c>
      <c r="I440" s="478">
        <v>220.15899999999999</v>
      </c>
      <c r="J440" s="478">
        <v>0</v>
      </c>
      <c r="K440" s="478"/>
      <c r="L440" s="478"/>
      <c r="M440" s="478"/>
      <c r="N440" s="478"/>
      <c r="O440" s="478"/>
      <c r="P440" s="478"/>
      <c r="Q440" s="478"/>
      <c r="R440" s="516">
        <f>S440+T440+V440+W440+X440+Y440+Z440+AA440</f>
        <v>219.96800000000002</v>
      </c>
      <c r="S440" s="517">
        <v>212.28800000000001</v>
      </c>
      <c r="T440" s="517">
        <v>7.68</v>
      </c>
      <c r="U440" s="517"/>
      <c r="V440" s="517"/>
      <c r="W440" s="517"/>
      <c r="X440" s="517"/>
      <c r="Y440" s="517"/>
      <c r="Z440" s="517"/>
      <c r="AA440" s="517"/>
      <c r="AB440" s="485" t="s">
        <v>469</v>
      </c>
      <c r="AC440" s="486" t="s">
        <v>516</v>
      </c>
      <c r="AD440" s="366" t="s">
        <v>159</v>
      </c>
      <c r="AE440" s="366">
        <v>8</v>
      </c>
      <c r="AF440" s="366">
        <v>8</v>
      </c>
      <c r="AG440" s="497"/>
    </row>
    <row r="441" spans="1:33" ht="12.75" customHeight="1">
      <c r="A441" s="892"/>
      <c r="B441" s="895"/>
      <c r="C441" s="898"/>
      <c r="D441" s="1048" t="s">
        <v>16</v>
      </c>
      <c r="E441" s="1049"/>
      <c r="F441" s="1049"/>
      <c r="G441" s="1050"/>
      <c r="H441" s="187">
        <f>H440</f>
        <v>220.15899999999999</v>
      </c>
      <c r="I441" s="187">
        <f t="shared" ref="I441:Q441" si="393">I440</f>
        <v>220.15899999999999</v>
      </c>
      <c r="J441" s="187">
        <f t="shared" si="393"/>
        <v>0</v>
      </c>
      <c r="K441" s="187"/>
      <c r="L441" s="187">
        <f t="shared" si="393"/>
        <v>0</v>
      </c>
      <c r="M441" s="187">
        <f t="shared" si="393"/>
        <v>0</v>
      </c>
      <c r="N441" s="187">
        <f t="shared" si="393"/>
        <v>0</v>
      </c>
      <c r="O441" s="187">
        <f t="shared" si="393"/>
        <v>0</v>
      </c>
      <c r="P441" s="187">
        <f t="shared" si="393"/>
        <v>0</v>
      </c>
      <c r="Q441" s="187">
        <f t="shared" si="393"/>
        <v>0</v>
      </c>
      <c r="R441" s="518">
        <f>R440</f>
        <v>219.96800000000002</v>
      </c>
      <c r="S441" s="518">
        <f t="shared" ref="S441:T441" si="394">S440</f>
        <v>212.28800000000001</v>
      </c>
      <c r="T441" s="518">
        <f t="shared" si="394"/>
        <v>7.68</v>
      </c>
      <c r="U441" s="518"/>
      <c r="V441" s="518">
        <f t="shared" ref="V441:AA441" si="395">V440</f>
        <v>0</v>
      </c>
      <c r="W441" s="518">
        <f t="shared" si="395"/>
        <v>0</v>
      </c>
      <c r="X441" s="518">
        <f t="shared" si="395"/>
        <v>0</v>
      </c>
      <c r="Y441" s="518">
        <f t="shared" si="395"/>
        <v>0</v>
      </c>
      <c r="Z441" s="518">
        <f t="shared" si="395"/>
        <v>0</v>
      </c>
      <c r="AA441" s="518">
        <f t="shared" si="395"/>
        <v>0</v>
      </c>
      <c r="AB441" s="1033"/>
      <c r="AC441" s="1033"/>
      <c r="AD441" s="1033"/>
      <c r="AE441" s="1034"/>
      <c r="AF441" s="493"/>
      <c r="AG441" s="498"/>
    </row>
    <row r="442" spans="1:33" ht="14.25" customHeight="1">
      <c r="A442" s="890" t="s">
        <v>197</v>
      </c>
      <c r="B442" s="893" t="s">
        <v>152</v>
      </c>
      <c r="C442" s="896" t="s">
        <v>151</v>
      </c>
      <c r="D442" s="899" t="s">
        <v>517</v>
      </c>
      <c r="E442" s="901" t="s">
        <v>518</v>
      </c>
      <c r="F442" s="902"/>
      <c r="G442" s="355"/>
      <c r="H442" s="178"/>
      <c r="I442" s="178"/>
      <c r="J442" s="178"/>
      <c r="K442" s="178"/>
      <c r="L442" s="178"/>
      <c r="M442" s="178"/>
      <c r="N442" s="178"/>
      <c r="O442" s="178"/>
      <c r="P442" s="178"/>
      <c r="Q442" s="178"/>
      <c r="R442" s="550"/>
      <c r="S442" s="550"/>
      <c r="T442" s="550"/>
      <c r="U442" s="550"/>
      <c r="V442" s="550"/>
      <c r="W442" s="550"/>
      <c r="X442" s="550"/>
      <c r="Y442" s="550"/>
      <c r="Z442" s="550"/>
      <c r="AA442" s="550"/>
      <c r="AB442" s="483"/>
      <c r="AC442" s="484"/>
      <c r="AD442" s="364"/>
      <c r="AE442" s="364"/>
      <c r="AF442" s="364"/>
      <c r="AG442" s="496"/>
    </row>
    <row r="443" spans="1:33">
      <c r="A443" s="891"/>
      <c r="B443" s="894"/>
      <c r="C443" s="897"/>
      <c r="D443" s="900"/>
      <c r="E443" s="163" t="s">
        <v>11</v>
      </c>
      <c r="F443" s="162" t="s">
        <v>515</v>
      </c>
      <c r="G443" s="369" t="s">
        <v>1216</v>
      </c>
      <c r="H443" s="222">
        <f>I443+J443+L443+M443+N443+O443+P443+Q443</f>
        <v>1063.48</v>
      </c>
      <c r="I443" s="478">
        <v>1063.48</v>
      </c>
      <c r="J443" s="478">
        <v>0</v>
      </c>
      <c r="K443" s="478"/>
      <c r="L443" s="478"/>
      <c r="M443" s="478"/>
      <c r="N443" s="478"/>
      <c r="O443" s="478"/>
      <c r="P443" s="478"/>
      <c r="Q443" s="478"/>
      <c r="R443" s="516">
        <f>S443+T443+V443+W443+X443+Y443+Z443+AA443</f>
        <v>1233.2550000000001</v>
      </c>
      <c r="S443" s="517">
        <v>1151.5350000000001</v>
      </c>
      <c r="T443" s="517">
        <v>81.72</v>
      </c>
      <c r="U443" s="517"/>
      <c r="V443" s="517"/>
      <c r="W443" s="517"/>
      <c r="X443" s="517"/>
      <c r="Y443" s="517"/>
      <c r="Z443" s="517"/>
      <c r="AA443" s="517"/>
      <c r="AB443" s="485" t="s">
        <v>469</v>
      </c>
      <c r="AC443" s="486" t="s">
        <v>519</v>
      </c>
      <c r="AD443" s="366" t="s">
        <v>159</v>
      </c>
      <c r="AE443" s="366">
        <v>7</v>
      </c>
      <c r="AF443" s="366">
        <v>7</v>
      </c>
      <c r="AG443" s="497"/>
    </row>
    <row r="444" spans="1:33" ht="12.75" customHeight="1">
      <c r="A444" s="892"/>
      <c r="B444" s="895"/>
      <c r="C444" s="898"/>
      <c r="D444" s="1048" t="s">
        <v>16</v>
      </c>
      <c r="E444" s="1049"/>
      <c r="F444" s="1049"/>
      <c r="G444" s="1050"/>
      <c r="H444" s="187">
        <f>H443</f>
        <v>1063.48</v>
      </c>
      <c r="I444" s="187">
        <f t="shared" ref="I444:Q444" si="396">I443</f>
        <v>1063.48</v>
      </c>
      <c r="J444" s="187">
        <f t="shared" si="396"/>
        <v>0</v>
      </c>
      <c r="K444" s="187"/>
      <c r="L444" s="187">
        <f t="shared" si="396"/>
        <v>0</v>
      </c>
      <c r="M444" s="187">
        <f t="shared" si="396"/>
        <v>0</v>
      </c>
      <c r="N444" s="187">
        <f t="shared" si="396"/>
        <v>0</v>
      </c>
      <c r="O444" s="187">
        <f t="shared" si="396"/>
        <v>0</v>
      </c>
      <c r="P444" s="187">
        <f t="shared" si="396"/>
        <v>0</v>
      </c>
      <c r="Q444" s="187">
        <f t="shared" si="396"/>
        <v>0</v>
      </c>
      <c r="R444" s="518">
        <f>R443</f>
        <v>1233.2550000000001</v>
      </c>
      <c r="S444" s="518">
        <f t="shared" ref="S444:T444" si="397">S443</f>
        <v>1151.5350000000001</v>
      </c>
      <c r="T444" s="518">
        <f t="shared" si="397"/>
        <v>81.72</v>
      </c>
      <c r="U444" s="518"/>
      <c r="V444" s="518">
        <f t="shared" ref="V444:AA444" si="398">V443</f>
        <v>0</v>
      </c>
      <c r="W444" s="518">
        <f t="shared" si="398"/>
        <v>0</v>
      </c>
      <c r="X444" s="518">
        <f t="shared" si="398"/>
        <v>0</v>
      </c>
      <c r="Y444" s="518">
        <f t="shared" si="398"/>
        <v>0</v>
      </c>
      <c r="Z444" s="518">
        <f t="shared" si="398"/>
        <v>0</v>
      </c>
      <c r="AA444" s="518">
        <f t="shared" si="398"/>
        <v>0</v>
      </c>
      <c r="AB444" s="1033"/>
      <c r="AC444" s="1033"/>
      <c r="AD444" s="1033"/>
      <c r="AE444" s="1034"/>
      <c r="AF444" s="493"/>
      <c r="AG444" s="498"/>
    </row>
    <row r="445" spans="1:33" ht="15.75" customHeight="1">
      <c r="A445" s="890" t="s">
        <v>197</v>
      </c>
      <c r="B445" s="893" t="s">
        <v>152</v>
      </c>
      <c r="C445" s="896" t="s">
        <v>151</v>
      </c>
      <c r="D445" s="899" t="s">
        <v>520</v>
      </c>
      <c r="E445" s="901" t="s">
        <v>521</v>
      </c>
      <c r="F445" s="902"/>
      <c r="G445" s="355"/>
      <c r="H445" s="178"/>
      <c r="I445" s="178"/>
      <c r="J445" s="178"/>
      <c r="K445" s="178"/>
      <c r="L445" s="178"/>
      <c r="M445" s="178"/>
      <c r="N445" s="178"/>
      <c r="O445" s="178"/>
      <c r="P445" s="178"/>
      <c r="Q445" s="178"/>
      <c r="R445" s="550"/>
      <c r="S445" s="550"/>
      <c r="T445" s="550"/>
      <c r="U445" s="550"/>
      <c r="V445" s="550"/>
      <c r="W445" s="550"/>
      <c r="X445" s="550"/>
      <c r="Y445" s="550"/>
      <c r="Z445" s="550"/>
      <c r="AA445" s="550"/>
      <c r="AB445" s="483"/>
      <c r="AC445" s="499"/>
      <c r="AD445" s="364"/>
      <c r="AE445" s="364"/>
      <c r="AF445" s="364"/>
      <c r="AG445" s="496"/>
    </row>
    <row r="446" spans="1:33" ht="25.5">
      <c r="A446" s="891"/>
      <c r="B446" s="894"/>
      <c r="C446" s="897"/>
      <c r="D446" s="900"/>
      <c r="E446" s="163" t="s">
        <v>11</v>
      </c>
      <c r="F446" s="162" t="s">
        <v>522</v>
      </c>
      <c r="G446" s="326" t="s">
        <v>15</v>
      </c>
      <c r="H446" s="222">
        <f>I446+J446+L446+M446+N446+O446+P446+Q446</f>
        <v>0.5</v>
      </c>
      <c r="I446" s="298">
        <v>0.5</v>
      </c>
      <c r="J446" s="298"/>
      <c r="K446" s="298"/>
      <c r="L446" s="298"/>
      <c r="M446" s="298"/>
      <c r="N446" s="298"/>
      <c r="O446" s="298"/>
      <c r="P446" s="298"/>
      <c r="Q446" s="298"/>
      <c r="R446" s="516">
        <f>S446+T446+V446+W446+X446+Y446+Z446+AA446</f>
        <v>0.5</v>
      </c>
      <c r="S446" s="562">
        <v>0.5</v>
      </c>
      <c r="T446" s="562"/>
      <c r="U446" s="562"/>
      <c r="V446" s="562"/>
      <c r="W446" s="562"/>
      <c r="X446" s="562"/>
      <c r="Y446" s="562"/>
      <c r="Z446" s="562"/>
      <c r="AA446" s="562"/>
      <c r="AB446" s="485" t="s">
        <v>469</v>
      </c>
      <c r="AC446" s="500" t="s">
        <v>523</v>
      </c>
      <c r="AD446" s="366" t="s">
        <v>159</v>
      </c>
      <c r="AE446" s="366">
        <v>1</v>
      </c>
      <c r="AF446" s="366">
        <v>1</v>
      </c>
      <c r="AG446" s="497"/>
    </row>
    <row r="447" spans="1:33" ht="12.75" customHeight="1">
      <c r="A447" s="892"/>
      <c r="B447" s="895"/>
      <c r="C447" s="898"/>
      <c r="D447" s="1048" t="s">
        <v>16</v>
      </c>
      <c r="E447" s="1049"/>
      <c r="F447" s="1049"/>
      <c r="G447" s="1050"/>
      <c r="H447" s="187">
        <f>H446</f>
        <v>0.5</v>
      </c>
      <c r="I447" s="187">
        <f t="shared" ref="I447:Q447" si="399">I446</f>
        <v>0.5</v>
      </c>
      <c r="J447" s="187">
        <f t="shared" si="399"/>
        <v>0</v>
      </c>
      <c r="K447" s="187"/>
      <c r="L447" s="187">
        <f t="shared" si="399"/>
        <v>0</v>
      </c>
      <c r="M447" s="187">
        <f t="shared" si="399"/>
        <v>0</v>
      </c>
      <c r="N447" s="187">
        <f t="shared" si="399"/>
        <v>0</v>
      </c>
      <c r="O447" s="187">
        <f t="shared" si="399"/>
        <v>0</v>
      </c>
      <c r="P447" s="187">
        <f t="shared" si="399"/>
        <v>0</v>
      </c>
      <c r="Q447" s="187">
        <f t="shared" si="399"/>
        <v>0</v>
      </c>
      <c r="R447" s="518">
        <f>R446</f>
        <v>0.5</v>
      </c>
      <c r="S447" s="518">
        <f t="shared" ref="S447:T447" si="400">S446</f>
        <v>0.5</v>
      </c>
      <c r="T447" s="518">
        <f t="shared" si="400"/>
        <v>0</v>
      </c>
      <c r="U447" s="518"/>
      <c r="V447" s="518">
        <f t="shared" ref="V447:AA447" si="401">V446</f>
        <v>0</v>
      </c>
      <c r="W447" s="518">
        <f t="shared" si="401"/>
        <v>0</v>
      </c>
      <c r="X447" s="518">
        <f t="shared" si="401"/>
        <v>0</v>
      </c>
      <c r="Y447" s="518">
        <f t="shared" si="401"/>
        <v>0</v>
      </c>
      <c r="Z447" s="518">
        <f t="shared" si="401"/>
        <v>0</v>
      </c>
      <c r="AA447" s="518">
        <f t="shared" si="401"/>
        <v>0</v>
      </c>
      <c r="AB447" s="1033"/>
      <c r="AC447" s="1033"/>
      <c r="AD447" s="1033"/>
      <c r="AE447" s="1034"/>
      <c r="AF447" s="493"/>
      <c r="AG447" s="498"/>
    </row>
    <row r="448" spans="1:33" ht="27" customHeight="1">
      <c r="A448" s="890" t="s">
        <v>197</v>
      </c>
      <c r="B448" s="893" t="s">
        <v>152</v>
      </c>
      <c r="C448" s="896" t="s">
        <v>151</v>
      </c>
      <c r="D448" s="899" t="s">
        <v>34</v>
      </c>
      <c r="E448" s="901" t="s">
        <v>1210</v>
      </c>
      <c r="F448" s="902"/>
      <c r="G448" s="355"/>
      <c r="H448" s="178"/>
      <c r="I448" s="178"/>
      <c r="J448" s="178"/>
      <c r="K448" s="178"/>
      <c r="L448" s="178"/>
      <c r="M448" s="178"/>
      <c r="N448" s="178"/>
      <c r="O448" s="178"/>
      <c r="P448" s="178"/>
      <c r="Q448" s="178"/>
      <c r="R448" s="550"/>
      <c r="S448" s="550"/>
      <c r="T448" s="550"/>
      <c r="U448" s="550"/>
      <c r="V448" s="550"/>
      <c r="W448" s="550"/>
      <c r="X448" s="550"/>
      <c r="Y448" s="550"/>
      <c r="Z448" s="550"/>
      <c r="AA448" s="550"/>
      <c r="AB448" s="483"/>
      <c r="AC448" s="484"/>
      <c r="AD448" s="364"/>
      <c r="AE448" s="364"/>
      <c r="AF448" s="364"/>
      <c r="AG448" s="496"/>
    </row>
    <row r="449" spans="1:33" ht="25.5">
      <c r="A449" s="891"/>
      <c r="B449" s="894"/>
      <c r="C449" s="897"/>
      <c r="D449" s="900"/>
      <c r="E449" s="163" t="s">
        <v>11</v>
      </c>
      <c r="F449" s="162" t="s">
        <v>524</v>
      </c>
      <c r="G449" s="326" t="s">
        <v>15</v>
      </c>
      <c r="H449" s="222">
        <f>I449+J449+L449+M449+N449+O449+P449+Q449</f>
        <v>0.86299999999999999</v>
      </c>
      <c r="I449" s="478">
        <v>0.86299999999999999</v>
      </c>
      <c r="J449" s="478"/>
      <c r="K449" s="478"/>
      <c r="L449" s="478"/>
      <c r="M449" s="478"/>
      <c r="N449" s="478"/>
      <c r="O449" s="478"/>
      <c r="P449" s="478"/>
      <c r="Q449" s="478"/>
      <c r="R449" s="516">
        <f>S449+T449+V449+W449+X449+Y449+Z449+AA449</f>
        <v>0.86299999999999999</v>
      </c>
      <c r="S449" s="517">
        <v>0.86299999999999999</v>
      </c>
      <c r="T449" s="517"/>
      <c r="U449" s="517"/>
      <c r="V449" s="517"/>
      <c r="W449" s="517"/>
      <c r="X449" s="517"/>
      <c r="Y449" s="517"/>
      <c r="Z449" s="517"/>
      <c r="AA449" s="517"/>
      <c r="AB449" s="485" t="s">
        <v>469</v>
      </c>
      <c r="AC449" s="485" t="s">
        <v>525</v>
      </c>
      <c r="AD449" s="366" t="s">
        <v>159</v>
      </c>
      <c r="AE449" s="366">
        <v>1</v>
      </c>
      <c r="AF449" s="366">
        <v>1</v>
      </c>
      <c r="AG449" s="497"/>
    </row>
    <row r="450" spans="1:33" ht="12.75" customHeight="1">
      <c r="A450" s="892"/>
      <c r="B450" s="895"/>
      <c r="C450" s="898"/>
      <c r="D450" s="903" t="s">
        <v>16</v>
      </c>
      <c r="E450" s="904"/>
      <c r="F450" s="904"/>
      <c r="G450" s="905"/>
      <c r="H450" s="187">
        <f>H449</f>
        <v>0.86299999999999999</v>
      </c>
      <c r="I450" s="187">
        <f t="shared" ref="I450:Q450" si="402">I449</f>
        <v>0.86299999999999999</v>
      </c>
      <c r="J450" s="187">
        <f t="shared" si="402"/>
        <v>0</v>
      </c>
      <c r="K450" s="187"/>
      <c r="L450" s="187">
        <f t="shared" si="402"/>
        <v>0</v>
      </c>
      <c r="M450" s="187">
        <f t="shared" si="402"/>
        <v>0</v>
      </c>
      <c r="N450" s="187">
        <f t="shared" si="402"/>
        <v>0</v>
      </c>
      <c r="O450" s="187">
        <f t="shared" si="402"/>
        <v>0</v>
      </c>
      <c r="P450" s="187">
        <f t="shared" si="402"/>
        <v>0</v>
      </c>
      <c r="Q450" s="187">
        <f t="shared" si="402"/>
        <v>0</v>
      </c>
      <c r="R450" s="518">
        <f>R449</f>
        <v>0.86299999999999999</v>
      </c>
      <c r="S450" s="518">
        <f t="shared" ref="S450:T450" si="403">S449</f>
        <v>0.86299999999999999</v>
      </c>
      <c r="T450" s="518">
        <f t="shared" si="403"/>
        <v>0</v>
      </c>
      <c r="U450" s="518"/>
      <c r="V450" s="518">
        <f t="shared" ref="V450:AA450" si="404">V449</f>
        <v>0</v>
      </c>
      <c r="W450" s="518">
        <f t="shared" si="404"/>
        <v>0</v>
      </c>
      <c r="X450" s="518">
        <f t="shared" si="404"/>
        <v>0</v>
      </c>
      <c r="Y450" s="518">
        <f t="shared" si="404"/>
        <v>0</v>
      </c>
      <c r="Z450" s="518">
        <f t="shared" si="404"/>
        <v>0</v>
      </c>
      <c r="AA450" s="518">
        <f t="shared" si="404"/>
        <v>0</v>
      </c>
      <c r="AB450" s="1033"/>
      <c r="AC450" s="1033"/>
      <c r="AD450" s="1033"/>
      <c r="AE450" s="1034"/>
      <c r="AF450" s="493"/>
      <c r="AG450" s="498"/>
    </row>
    <row r="451" spans="1:33" ht="26.25" customHeight="1">
      <c r="A451" s="890" t="s">
        <v>197</v>
      </c>
      <c r="B451" s="893" t="s">
        <v>152</v>
      </c>
      <c r="C451" s="896" t="s">
        <v>151</v>
      </c>
      <c r="D451" s="899" t="s">
        <v>36</v>
      </c>
      <c r="E451" s="901" t="s">
        <v>526</v>
      </c>
      <c r="F451" s="902"/>
      <c r="G451" s="355"/>
      <c r="H451" s="178"/>
      <c r="I451" s="178"/>
      <c r="J451" s="178"/>
      <c r="K451" s="178"/>
      <c r="L451" s="178"/>
      <c r="M451" s="178"/>
      <c r="N451" s="178"/>
      <c r="O451" s="178"/>
      <c r="P451" s="178"/>
      <c r="Q451" s="178"/>
      <c r="R451" s="550"/>
      <c r="S451" s="550"/>
      <c r="T451" s="550"/>
      <c r="U451" s="550"/>
      <c r="V451" s="550"/>
      <c r="W451" s="550"/>
      <c r="X451" s="550"/>
      <c r="Y451" s="550"/>
      <c r="Z451" s="550"/>
      <c r="AA451" s="550"/>
      <c r="AB451" s="483"/>
      <c r="AC451" s="484"/>
      <c r="AD451" s="364"/>
      <c r="AE451" s="364"/>
      <c r="AF451" s="364"/>
      <c r="AG451" s="496"/>
    </row>
    <row r="452" spans="1:33" ht="25.5">
      <c r="A452" s="891"/>
      <c r="B452" s="894"/>
      <c r="C452" s="897"/>
      <c r="D452" s="900"/>
      <c r="E452" s="163" t="s">
        <v>11</v>
      </c>
      <c r="F452" s="162" t="s">
        <v>527</v>
      </c>
      <c r="G452" s="326" t="s">
        <v>15</v>
      </c>
      <c r="H452" s="222">
        <f>I452+J452+L452+M452+N452+O452+P452+Q452</f>
        <v>1.5</v>
      </c>
      <c r="I452" s="478">
        <v>1.5</v>
      </c>
      <c r="J452" s="478"/>
      <c r="K452" s="478"/>
      <c r="L452" s="478"/>
      <c r="M452" s="478"/>
      <c r="N452" s="478"/>
      <c r="O452" s="478"/>
      <c r="P452" s="478"/>
      <c r="Q452" s="478"/>
      <c r="R452" s="516">
        <f>S452+T452+V452+W452+X452+Y452+Z452+AA452</f>
        <v>0.8</v>
      </c>
      <c r="S452" s="517">
        <v>0.8</v>
      </c>
      <c r="T452" s="517"/>
      <c r="U452" s="517"/>
      <c r="V452" s="517"/>
      <c r="W452" s="517"/>
      <c r="X452" s="517"/>
      <c r="Y452" s="517"/>
      <c r="Z452" s="517"/>
      <c r="AA452" s="517"/>
      <c r="AB452" s="485" t="s">
        <v>469</v>
      </c>
      <c r="AC452" s="486" t="s">
        <v>528</v>
      </c>
      <c r="AD452" s="366" t="s">
        <v>159</v>
      </c>
      <c r="AE452" s="366">
        <v>1</v>
      </c>
      <c r="AF452" s="366">
        <v>0</v>
      </c>
      <c r="AG452" s="753" t="s">
        <v>1240</v>
      </c>
    </row>
    <row r="453" spans="1:33" ht="12.75" customHeight="1">
      <c r="A453" s="892"/>
      <c r="B453" s="895"/>
      <c r="C453" s="898"/>
      <c r="D453" s="903" t="s">
        <v>16</v>
      </c>
      <c r="E453" s="904"/>
      <c r="F453" s="904"/>
      <c r="G453" s="905"/>
      <c r="H453" s="187">
        <f>H452</f>
        <v>1.5</v>
      </c>
      <c r="I453" s="187">
        <f t="shared" ref="I453:Q453" si="405">I452</f>
        <v>1.5</v>
      </c>
      <c r="J453" s="187">
        <f t="shared" si="405"/>
        <v>0</v>
      </c>
      <c r="K453" s="187"/>
      <c r="L453" s="187">
        <f t="shared" si="405"/>
        <v>0</v>
      </c>
      <c r="M453" s="187">
        <f t="shared" si="405"/>
        <v>0</v>
      </c>
      <c r="N453" s="187">
        <f t="shared" si="405"/>
        <v>0</v>
      </c>
      <c r="O453" s="187">
        <f t="shared" si="405"/>
        <v>0</v>
      </c>
      <c r="P453" s="187">
        <f t="shared" si="405"/>
        <v>0</v>
      </c>
      <c r="Q453" s="187">
        <f t="shared" si="405"/>
        <v>0</v>
      </c>
      <c r="R453" s="518">
        <f>R452</f>
        <v>0.8</v>
      </c>
      <c r="S453" s="518">
        <f t="shared" ref="S453:T453" si="406">S452</f>
        <v>0.8</v>
      </c>
      <c r="T453" s="518">
        <f t="shared" si="406"/>
        <v>0</v>
      </c>
      <c r="U453" s="518"/>
      <c r="V453" s="518">
        <f t="shared" ref="V453:AA453" si="407">V452</f>
        <v>0</v>
      </c>
      <c r="W453" s="518">
        <f t="shared" si="407"/>
        <v>0</v>
      </c>
      <c r="X453" s="518">
        <f t="shared" si="407"/>
        <v>0</v>
      </c>
      <c r="Y453" s="518">
        <f t="shared" si="407"/>
        <v>0</v>
      </c>
      <c r="Z453" s="518">
        <f t="shared" si="407"/>
        <v>0</v>
      </c>
      <c r="AA453" s="518">
        <f t="shared" si="407"/>
        <v>0</v>
      </c>
      <c r="AB453" s="802"/>
      <c r="AC453" s="802"/>
      <c r="AD453" s="802"/>
      <c r="AE453" s="802"/>
      <c r="AF453" s="802"/>
      <c r="AG453" s="803"/>
    </row>
    <row r="454" spans="1:33">
      <c r="A454" s="229" t="s">
        <v>197</v>
      </c>
      <c r="B454" s="475" t="s">
        <v>152</v>
      </c>
      <c r="C454" s="465" t="s">
        <v>151</v>
      </c>
      <c r="D454" s="910" t="s">
        <v>17</v>
      </c>
      <c r="E454" s="911"/>
      <c r="F454" s="911"/>
      <c r="G454" s="912"/>
      <c r="H454" s="166">
        <f t="shared" ref="H454:T454" si="408">H425+H429+H432+H435+H438+H441+H444+H447+H450+H453</f>
        <v>1322.546</v>
      </c>
      <c r="I454" s="166">
        <f t="shared" si="408"/>
        <v>1308.546</v>
      </c>
      <c r="J454" s="166">
        <f t="shared" si="408"/>
        <v>0</v>
      </c>
      <c r="K454" s="166"/>
      <c r="L454" s="166">
        <f t="shared" si="408"/>
        <v>0</v>
      </c>
      <c r="M454" s="166">
        <f t="shared" si="408"/>
        <v>0</v>
      </c>
      <c r="N454" s="166">
        <f t="shared" si="408"/>
        <v>0</v>
      </c>
      <c r="O454" s="166">
        <f t="shared" si="408"/>
        <v>0</v>
      </c>
      <c r="P454" s="166">
        <f t="shared" si="408"/>
        <v>0</v>
      </c>
      <c r="Q454" s="166">
        <f t="shared" si="408"/>
        <v>14</v>
      </c>
      <c r="R454" s="519">
        <f t="shared" si="408"/>
        <v>1492.98</v>
      </c>
      <c r="S454" s="519">
        <f t="shared" si="408"/>
        <v>1389.5800000000002</v>
      </c>
      <c r="T454" s="519">
        <f t="shared" si="408"/>
        <v>89.4</v>
      </c>
      <c r="U454" s="519"/>
      <c r="V454" s="519">
        <f t="shared" ref="V454:AA454" si="409">V425+V429+V432+V435+V438+V441+V444+V447+V450+V453</f>
        <v>0</v>
      </c>
      <c r="W454" s="519">
        <f t="shared" si="409"/>
        <v>0</v>
      </c>
      <c r="X454" s="519">
        <f t="shared" si="409"/>
        <v>0</v>
      </c>
      <c r="Y454" s="519">
        <f t="shared" si="409"/>
        <v>0</v>
      </c>
      <c r="Z454" s="519">
        <f t="shared" si="409"/>
        <v>0</v>
      </c>
      <c r="AA454" s="519">
        <f t="shared" si="409"/>
        <v>14</v>
      </c>
      <c r="AB454" s="790"/>
      <c r="AC454" s="790"/>
      <c r="AD454" s="790"/>
      <c r="AE454" s="790"/>
      <c r="AF454" s="790"/>
      <c r="AG454" s="791"/>
    </row>
    <row r="455" spans="1:33">
      <c r="A455" s="229" t="s">
        <v>197</v>
      </c>
      <c r="B455" s="475" t="s">
        <v>152</v>
      </c>
      <c r="C455" s="883" t="s">
        <v>18</v>
      </c>
      <c r="D455" s="884"/>
      <c r="E455" s="884"/>
      <c r="F455" s="884"/>
      <c r="G455" s="885"/>
      <c r="H455" s="202">
        <f>H454</f>
        <v>1322.546</v>
      </c>
      <c r="I455" s="202">
        <f t="shared" ref="I455:Q455" si="410">I454</f>
        <v>1308.546</v>
      </c>
      <c r="J455" s="202">
        <f t="shared" si="410"/>
        <v>0</v>
      </c>
      <c r="K455" s="202"/>
      <c r="L455" s="202">
        <f t="shared" si="410"/>
        <v>0</v>
      </c>
      <c r="M455" s="202">
        <f t="shared" si="410"/>
        <v>0</v>
      </c>
      <c r="N455" s="202">
        <f t="shared" si="410"/>
        <v>0</v>
      </c>
      <c r="O455" s="202">
        <f t="shared" si="410"/>
        <v>0</v>
      </c>
      <c r="P455" s="202">
        <f t="shared" si="410"/>
        <v>0</v>
      </c>
      <c r="Q455" s="202">
        <f t="shared" si="410"/>
        <v>14</v>
      </c>
      <c r="R455" s="520">
        <f>R454</f>
        <v>1492.98</v>
      </c>
      <c r="S455" s="520">
        <f t="shared" ref="S455:T455" si="411">S454</f>
        <v>1389.5800000000002</v>
      </c>
      <c r="T455" s="520">
        <f t="shared" si="411"/>
        <v>89.4</v>
      </c>
      <c r="U455" s="520"/>
      <c r="V455" s="520">
        <f t="shared" ref="V455:AA455" si="412">V454</f>
        <v>0</v>
      </c>
      <c r="W455" s="520">
        <f t="shared" si="412"/>
        <v>0</v>
      </c>
      <c r="X455" s="520">
        <f t="shared" si="412"/>
        <v>0</v>
      </c>
      <c r="Y455" s="520">
        <f t="shared" si="412"/>
        <v>0</v>
      </c>
      <c r="Z455" s="520">
        <f t="shared" si="412"/>
        <v>0</v>
      </c>
      <c r="AA455" s="520">
        <f t="shared" si="412"/>
        <v>14</v>
      </c>
      <c r="AB455" s="779"/>
      <c r="AC455" s="779"/>
      <c r="AD455" s="779"/>
      <c r="AE455" s="779"/>
      <c r="AF455" s="779"/>
      <c r="AG455" s="957"/>
    </row>
    <row r="456" spans="1:33">
      <c r="A456" s="229" t="s">
        <v>197</v>
      </c>
      <c r="B456" s="958" t="s">
        <v>1066</v>
      </c>
      <c r="C456" s="959"/>
      <c r="D456" s="959"/>
      <c r="E456" s="959"/>
      <c r="F456" s="959"/>
      <c r="G456" s="960"/>
      <c r="H456" s="211">
        <f t="shared" ref="H456:T456" si="413">H419+H455</f>
        <v>1433.6680000000001</v>
      </c>
      <c r="I456" s="211">
        <f t="shared" si="413"/>
        <v>1335.768</v>
      </c>
      <c r="J456" s="211">
        <f t="shared" si="413"/>
        <v>0</v>
      </c>
      <c r="K456" s="211"/>
      <c r="L456" s="211">
        <f t="shared" si="413"/>
        <v>0</v>
      </c>
      <c r="M456" s="211">
        <f t="shared" si="413"/>
        <v>0</v>
      </c>
      <c r="N456" s="211">
        <f t="shared" si="413"/>
        <v>0</v>
      </c>
      <c r="O456" s="211">
        <f t="shared" si="413"/>
        <v>60</v>
      </c>
      <c r="P456" s="211">
        <f t="shared" si="413"/>
        <v>0</v>
      </c>
      <c r="Q456" s="211">
        <f t="shared" si="413"/>
        <v>37.9</v>
      </c>
      <c r="R456" s="521">
        <f t="shared" si="413"/>
        <v>1658.2139999999999</v>
      </c>
      <c r="S456" s="521">
        <f t="shared" si="413"/>
        <v>1420.4140000000002</v>
      </c>
      <c r="T456" s="521">
        <f t="shared" si="413"/>
        <v>89.4</v>
      </c>
      <c r="U456" s="521"/>
      <c r="V456" s="521">
        <f t="shared" ref="V456:AA456" si="414">V419+V455</f>
        <v>0</v>
      </c>
      <c r="W456" s="521">
        <f t="shared" si="414"/>
        <v>0</v>
      </c>
      <c r="X456" s="521">
        <f t="shared" si="414"/>
        <v>0</v>
      </c>
      <c r="Y456" s="521">
        <f t="shared" si="414"/>
        <v>120</v>
      </c>
      <c r="Z456" s="521">
        <f t="shared" si="414"/>
        <v>0</v>
      </c>
      <c r="AA456" s="521">
        <f t="shared" si="414"/>
        <v>28.4</v>
      </c>
      <c r="AB456" s="857"/>
      <c r="AC456" s="857"/>
      <c r="AD456" s="857"/>
      <c r="AE456" s="857"/>
      <c r="AF456" s="857"/>
      <c r="AG456" s="889"/>
    </row>
    <row r="457" spans="1:33" ht="18" customHeight="1">
      <c r="A457" s="833" t="s">
        <v>1044</v>
      </c>
      <c r="B457" s="833"/>
      <c r="C457" s="833"/>
      <c r="D457" s="833"/>
      <c r="E457" s="833"/>
      <c r="F457" s="833"/>
      <c r="G457" s="833"/>
      <c r="H457" s="833"/>
      <c r="I457" s="833"/>
      <c r="J457" s="833"/>
      <c r="K457" s="833"/>
      <c r="L457" s="833"/>
      <c r="M457" s="833"/>
      <c r="N457" s="833"/>
      <c r="O457" s="833"/>
      <c r="P457" s="833"/>
      <c r="Q457" s="833"/>
      <c r="R457" s="833"/>
      <c r="S457" s="833"/>
      <c r="T457" s="833"/>
      <c r="U457" s="833"/>
      <c r="V457" s="833"/>
      <c r="W457" s="833"/>
      <c r="X457" s="833"/>
      <c r="Y457" s="833"/>
      <c r="Z457" s="833"/>
      <c r="AA457" s="833"/>
      <c r="AB457" s="833"/>
      <c r="AC457" s="833"/>
      <c r="AD457" s="833"/>
      <c r="AE457" s="833"/>
      <c r="AF457" s="833"/>
      <c r="AG457" s="834"/>
    </row>
    <row r="458" spans="1:33" s="204" customFormat="1" ht="15" customHeight="1">
      <c r="A458" s="246" t="s">
        <v>202</v>
      </c>
      <c r="B458" s="945" t="s">
        <v>597</v>
      </c>
      <c r="C458" s="946"/>
      <c r="D458" s="946"/>
      <c r="E458" s="946"/>
      <c r="F458" s="946"/>
      <c r="G458" s="946"/>
      <c r="H458" s="946"/>
      <c r="I458" s="946"/>
      <c r="J458" s="946"/>
      <c r="K458" s="946"/>
      <c r="L458" s="946"/>
      <c r="M458" s="946"/>
      <c r="N458" s="946"/>
      <c r="O458" s="946"/>
      <c r="P458" s="946"/>
      <c r="Q458" s="946"/>
      <c r="R458" s="946"/>
      <c r="S458" s="946"/>
      <c r="T458" s="946"/>
      <c r="U458" s="946"/>
      <c r="V458" s="946"/>
      <c r="W458" s="946"/>
      <c r="X458" s="946"/>
      <c r="Y458" s="946"/>
      <c r="Z458" s="946"/>
      <c r="AA458" s="946"/>
      <c r="AB458" s="946"/>
      <c r="AC458" s="946"/>
      <c r="AD458" s="946"/>
      <c r="AE458" s="946"/>
      <c r="AF458" s="946"/>
      <c r="AG458" s="947"/>
    </row>
    <row r="459" spans="1:33" s="204" customFormat="1" ht="15" customHeight="1">
      <c r="A459" s="230" t="s">
        <v>202</v>
      </c>
      <c r="B459" s="175" t="s">
        <v>151</v>
      </c>
      <c r="C459" s="780" t="s">
        <v>529</v>
      </c>
      <c r="D459" s="781"/>
      <c r="E459" s="781"/>
      <c r="F459" s="781"/>
      <c r="G459" s="781"/>
      <c r="H459" s="781"/>
      <c r="I459" s="781"/>
      <c r="J459" s="781"/>
      <c r="K459" s="781"/>
      <c r="L459" s="781"/>
      <c r="M459" s="781"/>
      <c r="N459" s="781"/>
      <c r="O459" s="781"/>
      <c r="P459" s="781"/>
      <c r="Q459" s="781"/>
      <c r="R459" s="781"/>
      <c r="S459" s="781"/>
      <c r="T459" s="781"/>
      <c r="U459" s="781"/>
      <c r="V459" s="781"/>
      <c r="W459" s="781"/>
      <c r="X459" s="781"/>
      <c r="Y459" s="781"/>
      <c r="Z459" s="781"/>
      <c r="AA459" s="781"/>
      <c r="AB459" s="781"/>
      <c r="AC459" s="781"/>
      <c r="AD459" s="781"/>
      <c r="AE459" s="781"/>
      <c r="AF459" s="781"/>
      <c r="AG459" s="782"/>
    </row>
    <row r="460" spans="1:33" s="204" customFormat="1" ht="15" customHeight="1">
      <c r="A460" s="230" t="s">
        <v>202</v>
      </c>
      <c r="B460" s="429" t="s">
        <v>151</v>
      </c>
      <c r="C460" s="439" t="s">
        <v>151</v>
      </c>
      <c r="D460" s="783" t="s">
        <v>530</v>
      </c>
      <c r="E460" s="784"/>
      <c r="F460" s="784"/>
      <c r="G460" s="784"/>
      <c r="H460" s="784"/>
      <c r="I460" s="784"/>
      <c r="J460" s="784"/>
      <c r="K460" s="784"/>
      <c r="L460" s="784"/>
      <c r="M460" s="784"/>
      <c r="N460" s="784"/>
      <c r="O460" s="784"/>
      <c r="P460" s="784"/>
      <c r="Q460" s="784"/>
      <c r="R460" s="784"/>
      <c r="S460" s="784"/>
      <c r="T460" s="784"/>
      <c r="U460" s="784"/>
      <c r="V460" s="784"/>
      <c r="W460" s="784"/>
      <c r="X460" s="784"/>
      <c r="Y460" s="784"/>
      <c r="Z460" s="784"/>
      <c r="AA460" s="784"/>
      <c r="AB460" s="784"/>
      <c r="AC460" s="784"/>
      <c r="AD460" s="784"/>
      <c r="AE460" s="784"/>
      <c r="AF460" s="784"/>
      <c r="AG460" s="785"/>
    </row>
    <row r="461" spans="1:33" s="212" customFormat="1" ht="29.25" customHeight="1">
      <c r="A461" s="869" t="s">
        <v>202</v>
      </c>
      <c r="B461" s="942" t="s">
        <v>151</v>
      </c>
      <c r="C461" s="933" t="s">
        <v>151</v>
      </c>
      <c r="D461" s="863" t="s">
        <v>151</v>
      </c>
      <c r="E461" s="846" t="s">
        <v>531</v>
      </c>
      <c r="F461" s="847"/>
      <c r="G461" s="355"/>
      <c r="H461" s="177"/>
      <c r="I461" s="177"/>
      <c r="J461" s="177"/>
      <c r="K461" s="177"/>
      <c r="L461" s="177"/>
      <c r="M461" s="177"/>
      <c r="N461" s="177"/>
      <c r="O461" s="177"/>
      <c r="P461" s="177"/>
      <c r="Q461" s="177"/>
      <c r="R461" s="501"/>
      <c r="S461" s="501"/>
      <c r="T461" s="501"/>
      <c r="U461" s="501"/>
      <c r="V461" s="501"/>
      <c r="W461" s="501"/>
      <c r="X461" s="501"/>
      <c r="Y461" s="501"/>
      <c r="Z461" s="501"/>
      <c r="AA461" s="501"/>
      <c r="AB461" s="260"/>
      <c r="AC461" s="261"/>
      <c r="AD461" s="180"/>
      <c r="AE461" s="180"/>
      <c r="AF461" s="180"/>
      <c r="AG461" s="179"/>
    </row>
    <row r="462" spans="1:33" s="212" customFormat="1" ht="50.25" customHeight="1">
      <c r="A462" s="870"/>
      <c r="B462" s="943"/>
      <c r="C462" s="934"/>
      <c r="D462" s="865"/>
      <c r="E462" s="216" t="s">
        <v>11</v>
      </c>
      <c r="F462" s="181" t="s">
        <v>532</v>
      </c>
      <c r="G462" s="458" t="s">
        <v>15</v>
      </c>
      <c r="H462" s="217">
        <v>138.71</v>
      </c>
      <c r="I462" s="183">
        <v>138.71</v>
      </c>
      <c r="J462" s="183"/>
      <c r="K462" s="183"/>
      <c r="L462" s="183"/>
      <c r="M462" s="183"/>
      <c r="N462" s="183"/>
      <c r="O462" s="183"/>
      <c r="P462" s="183"/>
      <c r="Q462" s="183"/>
      <c r="R462" s="502">
        <v>138.71</v>
      </c>
      <c r="S462" s="503">
        <v>138.71</v>
      </c>
      <c r="T462" s="504"/>
      <c r="U462" s="504"/>
      <c r="V462" s="504"/>
      <c r="W462" s="504"/>
      <c r="X462" s="504"/>
      <c r="Y462" s="504"/>
      <c r="Z462" s="504"/>
      <c r="AA462" s="504"/>
      <c r="AB462" s="194" t="s">
        <v>533</v>
      </c>
      <c r="AC462" s="223" t="s">
        <v>534</v>
      </c>
      <c r="AD462" s="458" t="s">
        <v>159</v>
      </c>
      <c r="AE462" s="458">
        <v>5</v>
      </c>
      <c r="AF462" s="458">
        <v>5</v>
      </c>
      <c r="AG462" s="186"/>
    </row>
    <row r="463" spans="1:33" s="204" customFormat="1" ht="15" customHeight="1">
      <c r="A463" s="871"/>
      <c r="B463" s="944"/>
      <c r="C463" s="935"/>
      <c r="D463" s="879" t="s">
        <v>16</v>
      </c>
      <c r="E463" s="880"/>
      <c r="F463" s="880"/>
      <c r="G463" s="881"/>
      <c r="H463" s="188">
        <f>H462</f>
        <v>138.71</v>
      </c>
      <c r="I463" s="188">
        <f>I462</f>
        <v>138.71</v>
      </c>
      <c r="J463" s="188">
        <f t="shared" ref="J463:Q463" si="415">J462</f>
        <v>0</v>
      </c>
      <c r="K463" s="188"/>
      <c r="L463" s="188">
        <f t="shared" si="415"/>
        <v>0</v>
      </c>
      <c r="M463" s="188">
        <f t="shared" si="415"/>
        <v>0</v>
      </c>
      <c r="N463" s="188">
        <f t="shared" si="415"/>
        <v>0</v>
      </c>
      <c r="O463" s="188">
        <f t="shared" si="415"/>
        <v>0</v>
      </c>
      <c r="P463" s="188">
        <f t="shared" si="415"/>
        <v>0</v>
      </c>
      <c r="Q463" s="188">
        <f t="shared" si="415"/>
        <v>0</v>
      </c>
      <c r="R463" s="505">
        <f>R462</f>
        <v>138.71</v>
      </c>
      <c r="S463" s="505">
        <f>S462</f>
        <v>138.71</v>
      </c>
      <c r="T463" s="505">
        <f t="shared" ref="T463" si="416">T462</f>
        <v>0</v>
      </c>
      <c r="U463" s="505"/>
      <c r="V463" s="505">
        <f t="shared" ref="V463:AA463" si="417">V462</f>
        <v>0</v>
      </c>
      <c r="W463" s="505">
        <f t="shared" si="417"/>
        <v>0</v>
      </c>
      <c r="X463" s="505">
        <f t="shared" si="417"/>
        <v>0</v>
      </c>
      <c r="Y463" s="505">
        <f t="shared" si="417"/>
        <v>0</v>
      </c>
      <c r="Z463" s="505">
        <f t="shared" si="417"/>
        <v>0</v>
      </c>
      <c r="AA463" s="505">
        <f t="shared" si="417"/>
        <v>0</v>
      </c>
      <c r="AB463" s="802"/>
      <c r="AC463" s="802"/>
      <c r="AD463" s="802"/>
      <c r="AE463" s="803"/>
      <c r="AF463" s="425"/>
      <c r="AG463" s="506"/>
    </row>
    <row r="464" spans="1:33" s="204" customFormat="1" ht="27.75" customHeight="1">
      <c r="A464" s="869" t="s">
        <v>202</v>
      </c>
      <c r="B464" s="942" t="s">
        <v>151</v>
      </c>
      <c r="C464" s="933" t="s">
        <v>151</v>
      </c>
      <c r="D464" s="863" t="s">
        <v>152</v>
      </c>
      <c r="E464" s="846" t="s">
        <v>535</v>
      </c>
      <c r="F464" s="847"/>
      <c r="G464" s="355"/>
      <c r="H464" s="177"/>
      <c r="I464" s="177"/>
      <c r="J464" s="177"/>
      <c r="K464" s="177"/>
      <c r="L464" s="177"/>
      <c r="M464" s="177"/>
      <c r="N464" s="177"/>
      <c r="O464" s="177"/>
      <c r="P464" s="177"/>
      <c r="Q464" s="177"/>
      <c r="R464" s="501"/>
      <c r="S464" s="501"/>
      <c r="T464" s="501"/>
      <c r="U464" s="501"/>
      <c r="V464" s="501"/>
      <c r="W464" s="501"/>
      <c r="X464" s="501"/>
      <c r="Y464" s="501"/>
      <c r="Z464" s="501"/>
      <c r="AA464" s="501"/>
      <c r="AB464" s="260"/>
      <c r="AC464" s="261"/>
      <c r="AD464" s="180"/>
      <c r="AE464" s="180"/>
      <c r="AF464" s="180"/>
      <c r="AG464" s="179"/>
    </row>
    <row r="465" spans="1:33" s="204" customFormat="1" ht="49.5" customHeight="1">
      <c r="A465" s="870"/>
      <c r="B465" s="943"/>
      <c r="C465" s="934"/>
      <c r="D465" s="865"/>
      <c r="E465" s="205" t="s">
        <v>11</v>
      </c>
      <c r="F465" s="181" t="s">
        <v>536</v>
      </c>
      <c r="G465" s="458" t="s">
        <v>15</v>
      </c>
      <c r="H465" s="217">
        <f>I465+J465+L465+M465+N465+O465+P465+Q465</f>
        <v>59.015999999999998</v>
      </c>
      <c r="I465" s="183">
        <v>59.015999999999998</v>
      </c>
      <c r="J465" s="183"/>
      <c r="K465" s="183"/>
      <c r="L465" s="183"/>
      <c r="M465" s="183"/>
      <c r="N465" s="183"/>
      <c r="O465" s="183"/>
      <c r="P465" s="183"/>
      <c r="Q465" s="183"/>
      <c r="R465" s="507">
        <v>59.014000000000003</v>
      </c>
      <c r="S465" s="504">
        <v>59.014000000000003</v>
      </c>
      <c r="T465" s="504"/>
      <c r="U465" s="504"/>
      <c r="V465" s="504"/>
      <c r="W465" s="504"/>
      <c r="X465" s="504"/>
      <c r="Y465" s="504"/>
      <c r="Z465" s="504"/>
      <c r="AA465" s="504"/>
      <c r="AB465" s="194" t="s">
        <v>537</v>
      </c>
      <c r="AC465" s="223" t="s">
        <v>538</v>
      </c>
      <c r="AD465" s="458" t="s">
        <v>159</v>
      </c>
      <c r="AE465" s="458">
        <v>2</v>
      </c>
      <c r="AF465" s="458">
        <v>2</v>
      </c>
      <c r="AG465" s="186"/>
    </row>
    <row r="466" spans="1:33" s="204" customFormat="1" ht="15" customHeight="1">
      <c r="A466" s="871"/>
      <c r="B466" s="944"/>
      <c r="C466" s="935"/>
      <c r="D466" s="879" t="s">
        <v>16</v>
      </c>
      <c r="E466" s="880"/>
      <c r="F466" s="880"/>
      <c r="G466" s="881"/>
      <c r="H466" s="188">
        <f>H465</f>
        <v>59.015999999999998</v>
      </c>
      <c r="I466" s="188">
        <f>I465</f>
        <v>59.015999999999998</v>
      </c>
      <c r="J466" s="188">
        <f t="shared" ref="J466:Q466" si="418">J465</f>
        <v>0</v>
      </c>
      <c r="K466" s="188"/>
      <c r="L466" s="188">
        <f t="shared" si="418"/>
        <v>0</v>
      </c>
      <c r="M466" s="188">
        <f t="shared" si="418"/>
        <v>0</v>
      </c>
      <c r="N466" s="188">
        <f t="shared" si="418"/>
        <v>0</v>
      </c>
      <c r="O466" s="188">
        <f t="shared" si="418"/>
        <v>0</v>
      </c>
      <c r="P466" s="188">
        <f t="shared" si="418"/>
        <v>0</v>
      </c>
      <c r="Q466" s="188">
        <f t="shared" si="418"/>
        <v>0</v>
      </c>
      <c r="R466" s="505">
        <f>R465</f>
        <v>59.014000000000003</v>
      </c>
      <c r="S466" s="505">
        <f>S465</f>
        <v>59.014000000000003</v>
      </c>
      <c r="T466" s="505">
        <f t="shared" ref="T466" si="419">T465</f>
        <v>0</v>
      </c>
      <c r="U466" s="505"/>
      <c r="V466" s="505">
        <f t="shared" ref="V466:AA466" si="420">V465</f>
        <v>0</v>
      </c>
      <c r="W466" s="505">
        <f t="shared" si="420"/>
        <v>0</v>
      </c>
      <c r="X466" s="505">
        <f t="shared" si="420"/>
        <v>0</v>
      </c>
      <c r="Y466" s="505">
        <f t="shared" si="420"/>
        <v>0</v>
      </c>
      <c r="Z466" s="505">
        <f t="shared" si="420"/>
        <v>0</v>
      </c>
      <c r="AA466" s="505">
        <f t="shared" si="420"/>
        <v>0</v>
      </c>
      <c r="AB466" s="802"/>
      <c r="AC466" s="802"/>
      <c r="AD466" s="802"/>
      <c r="AE466" s="803"/>
      <c r="AF466" s="425"/>
      <c r="AG466" s="506"/>
    </row>
    <row r="467" spans="1:33" s="204" customFormat="1" ht="27.75" customHeight="1">
      <c r="A467" s="869" t="s">
        <v>202</v>
      </c>
      <c r="B467" s="942" t="s">
        <v>151</v>
      </c>
      <c r="C467" s="933" t="s">
        <v>151</v>
      </c>
      <c r="D467" s="863" t="s">
        <v>162</v>
      </c>
      <c r="E467" s="846" t="s">
        <v>539</v>
      </c>
      <c r="F467" s="847"/>
      <c r="G467" s="355"/>
      <c r="H467" s="177"/>
      <c r="I467" s="177"/>
      <c r="J467" s="177"/>
      <c r="K467" s="177"/>
      <c r="L467" s="177"/>
      <c r="M467" s="177"/>
      <c r="N467" s="177"/>
      <c r="O467" s="177"/>
      <c r="P467" s="177"/>
      <c r="Q467" s="177"/>
      <c r="R467" s="501"/>
      <c r="S467" s="501"/>
      <c r="T467" s="501"/>
      <c r="U467" s="501"/>
      <c r="V467" s="501"/>
      <c r="W467" s="501"/>
      <c r="X467" s="501"/>
      <c r="Y467" s="501"/>
      <c r="Z467" s="501"/>
      <c r="AA467" s="501"/>
      <c r="AB467" s="260"/>
      <c r="AC467" s="261"/>
      <c r="AD467" s="180"/>
      <c r="AE467" s="180"/>
      <c r="AF467" s="180"/>
      <c r="AG467" s="179"/>
    </row>
    <row r="468" spans="1:33" s="204" customFormat="1" ht="105" customHeight="1">
      <c r="A468" s="870"/>
      <c r="B468" s="943"/>
      <c r="C468" s="934"/>
      <c r="D468" s="864"/>
      <c r="E468" s="216" t="s">
        <v>11</v>
      </c>
      <c r="F468" s="181" t="s">
        <v>540</v>
      </c>
      <c r="G468" s="458" t="s">
        <v>15</v>
      </c>
      <c r="H468" s="217">
        <f t="shared" ref="H468:H474" si="421">I468+J468+L468+M468+N468+O468+P468+Q468</f>
        <v>1596.682</v>
      </c>
      <c r="I468" s="183">
        <v>1596.682</v>
      </c>
      <c r="J468" s="183"/>
      <c r="K468" s="183"/>
      <c r="L468" s="183"/>
      <c r="M468" s="183"/>
      <c r="N468" s="183"/>
      <c r="O468" s="183"/>
      <c r="P468" s="183"/>
      <c r="Q468" s="183"/>
      <c r="R468" s="507">
        <v>1592.0229999999999</v>
      </c>
      <c r="S468" s="504">
        <v>1592.0229999999999</v>
      </c>
      <c r="T468" s="504"/>
      <c r="U468" s="504"/>
      <c r="V468" s="504"/>
      <c r="W468" s="504"/>
      <c r="X468" s="504"/>
      <c r="Y468" s="504"/>
      <c r="Z468" s="504"/>
      <c r="AA468" s="504"/>
      <c r="AB468" s="194" t="s">
        <v>541</v>
      </c>
      <c r="AC468" s="223" t="s">
        <v>542</v>
      </c>
      <c r="AD468" s="458" t="s">
        <v>159</v>
      </c>
      <c r="AE468" s="458">
        <v>11</v>
      </c>
      <c r="AF468" s="458">
        <v>14</v>
      </c>
      <c r="AG468" s="345" t="s">
        <v>1241</v>
      </c>
    </row>
    <row r="469" spans="1:33" s="204" customFormat="1" ht="91.5" customHeight="1">
      <c r="A469" s="870"/>
      <c r="B469" s="943"/>
      <c r="C469" s="934"/>
      <c r="D469" s="864"/>
      <c r="E469" s="216" t="s">
        <v>12</v>
      </c>
      <c r="F469" s="181" t="s">
        <v>1063</v>
      </c>
      <c r="G469" s="458" t="s">
        <v>15</v>
      </c>
      <c r="H469" s="217">
        <f t="shared" si="421"/>
        <v>1.3</v>
      </c>
      <c r="I469" s="183">
        <v>1.3</v>
      </c>
      <c r="J469" s="183"/>
      <c r="K469" s="183"/>
      <c r="L469" s="183"/>
      <c r="M469" s="183"/>
      <c r="N469" s="183"/>
      <c r="O469" s="183"/>
      <c r="P469" s="183"/>
      <c r="Q469" s="183"/>
      <c r="R469" s="507">
        <v>0.67300000000000004</v>
      </c>
      <c r="S469" s="504">
        <v>0.67300000000000004</v>
      </c>
      <c r="T469" s="504"/>
      <c r="U469" s="504"/>
      <c r="V469" s="504"/>
      <c r="W469" s="504"/>
      <c r="X469" s="504"/>
      <c r="Y469" s="504"/>
      <c r="Z469" s="504"/>
      <c r="AA469" s="504"/>
      <c r="AB469" s="194" t="s">
        <v>543</v>
      </c>
      <c r="AC469" s="223" t="s">
        <v>544</v>
      </c>
      <c r="AD469" s="218" t="s">
        <v>159</v>
      </c>
      <c r="AE469" s="218">
        <v>2</v>
      </c>
      <c r="AF469" s="218">
        <v>1</v>
      </c>
      <c r="AG469" s="345"/>
    </row>
    <row r="470" spans="1:33" s="204" customFormat="1" ht="103.5" customHeight="1">
      <c r="A470" s="870"/>
      <c r="B470" s="943"/>
      <c r="C470" s="934"/>
      <c r="D470" s="865"/>
      <c r="E470" s="216" t="s">
        <v>13</v>
      </c>
      <c r="F470" s="181" t="s">
        <v>545</v>
      </c>
      <c r="G470" s="458" t="s">
        <v>15</v>
      </c>
      <c r="H470" s="217">
        <f t="shared" si="421"/>
        <v>64.400000000000006</v>
      </c>
      <c r="I470" s="193">
        <v>64.400000000000006</v>
      </c>
      <c r="J470" s="193"/>
      <c r="K470" s="193"/>
      <c r="L470" s="193"/>
      <c r="M470" s="193"/>
      <c r="N470" s="193"/>
      <c r="O470" s="193"/>
      <c r="P470" s="193"/>
      <c r="Q470" s="193"/>
      <c r="R470" s="507">
        <v>63.356000000000002</v>
      </c>
      <c r="S470" s="508">
        <v>63.356000000000002</v>
      </c>
      <c r="T470" s="508"/>
      <c r="U470" s="508"/>
      <c r="V470" s="508"/>
      <c r="W470" s="508"/>
      <c r="X470" s="508"/>
      <c r="Y470" s="508"/>
      <c r="Z470" s="508"/>
      <c r="AA470" s="508"/>
      <c r="AB470" s="194" t="s">
        <v>546</v>
      </c>
      <c r="AC470" s="223" t="s">
        <v>542</v>
      </c>
      <c r="AD470" s="458" t="s">
        <v>159</v>
      </c>
      <c r="AE470" s="458">
        <v>2</v>
      </c>
      <c r="AF470" s="458">
        <v>2</v>
      </c>
      <c r="AG470" s="186"/>
    </row>
    <row r="471" spans="1:33" s="204" customFormat="1" ht="105.75" customHeight="1">
      <c r="A471" s="870"/>
      <c r="B471" s="943"/>
      <c r="C471" s="934"/>
      <c r="D471" s="219"/>
      <c r="E471" s="216" t="s">
        <v>14</v>
      </c>
      <c r="F471" s="181" t="s">
        <v>547</v>
      </c>
      <c r="G471" s="458" t="s">
        <v>15</v>
      </c>
      <c r="H471" s="217">
        <f t="shared" si="421"/>
        <v>72.08</v>
      </c>
      <c r="I471" s="183">
        <v>72.08</v>
      </c>
      <c r="J471" s="183"/>
      <c r="K471" s="183"/>
      <c r="L471" s="183"/>
      <c r="M471" s="183"/>
      <c r="N471" s="183"/>
      <c r="O471" s="183"/>
      <c r="P471" s="183"/>
      <c r="Q471" s="183"/>
      <c r="R471" s="507">
        <v>70.784000000000006</v>
      </c>
      <c r="S471" s="504">
        <v>70.784000000000006</v>
      </c>
      <c r="T471" s="504"/>
      <c r="U471" s="504"/>
      <c r="V471" s="504"/>
      <c r="W471" s="504"/>
      <c r="X471" s="504"/>
      <c r="Y471" s="504"/>
      <c r="Z471" s="504"/>
      <c r="AA471" s="504"/>
      <c r="AB471" s="194" t="s">
        <v>548</v>
      </c>
      <c r="AC471" s="223" t="s">
        <v>542</v>
      </c>
      <c r="AD471" s="458" t="s">
        <v>159</v>
      </c>
      <c r="AE471" s="458">
        <v>2</v>
      </c>
      <c r="AF471" s="458">
        <v>2</v>
      </c>
      <c r="AG471" s="186"/>
    </row>
    <row r="472" spans="1:33" s="204" customFormat="1" ht="106.5" customHeight="1">
      <c r="A472" s="870"/>
      <c r="B472" s="943"/>
      <c r="C472" s="934"/>
      <c r="D472" s="219"/>
      <c r="E472" s="216" t="s">
        <v>23</v>
      </c>
      <c r="F472" s="181" t="s">
        <v>1064</v>
      </c>
      <c r="G472" s="458" t="s">
        <v>15</v>
      </c>
      <c r="H472" s="217">
        <f t="shared" si="421"/>
        <v>53.09</v>
      </c>
      <c r="I472" s="183">
        <v>53.09</v>
      </c>
      <c r="J472" s="183"/>
      <c r="K472" s="183"/>
      <c r="L472" s="183"/>
      <c r="M472" s="183"/>
      <c r="N472" s="183"/>
      <c r="O472" s="183"/>
      <c r="P472" s="183"/>
      <c r="Q472" s="183"/>
      <c r="R472" s="507">
        <v>50.86</v>
      </c>
      <c r="S472" s="504">
        <v>50.86</v>
      </c>
      <c r="T472" s="504"/>
      <c r="U472" s="504"/>
      <c r="V472" s="504"/>
      <c r="W472" s="504"/>
      <c r="X472" s="504"/>
      <c r="Y472" s="504"/>
      <c r="Z472" s="504"/>
      <c r="AA472" s="504"/>
      <c r="AB472" s="194" t="s">
        <v>549</v>
      </c>
      <c r="AC472" s="223" t="s">
        <v>542</v>
      </c>
      <c r="AD472" s="458" t="s">
        <v>159</v>
      </c>
      <c r="AE472" s="458">
        <v>1</v>
      </c>
      <c r="AF472" s="458">
        <v>1</v>
      </c>
      <c r="AG472" s="186"/>
    </row>
    <row r="473" spans="1:33" s="204" customFormat="1" ht="93.75" customHeight="1">
      <c r="A473" s="870"/>
      <c r="B473" s="943"/>
      <c r="C473" s="934"/>
      <c r="D473" s="219"/>
      <c r="E473" s="216" t="s">
        <v>25</v>
      </c>
      <c r="F473" s="181" t="s">
        <v>550</v>
      </c>
      <c r="G473" s="458" t="s">
        <v>15</v>
      </c>
      <c r="H473" s="217">
        <f t="shared" si="421"/>
        <v>16</v>
      </c>
      <c r="I473" s="193">
        <v>16</v>
      </c>
      <c r="J473" s="193"/>
      <c r="K473" s="193"/>
      <c r="L473" s="193"/>
      <c r="M473" s="193"/>
      <c r="N473" s="193"/>
      <c r="O473" s="193"/>
      <c r="P473" s="193"/>
      <c r="Q473" s="193"/>
      <c r="R473" s="507">
        <v>16</v>
      </c>
      <c r="S473" s="508">
        <v>16</v>
      </c>
      <c r="T473" s="508"/>
      <c r="U473" s="508"/>
      <c r="V473" s="508"/>
      <c r="W473" s="508"/>
      <c r="X473" s="508"/>
      <c r="Y473" s="508"/>
      <c r="Z473" s="508"/>
      <c r="AA473" s="508"/>
      <c r="AB473" s="194" t="s">
        <v>415</v>
      </c>
      <c r="AC473" s="223" t="s">
        <v>551</v>
      </c>
      <c r="AD473" s="458" t="s">
        <v>159</v>
      </c>
      <c r="AE473" s="458">
        <v>400</v>
      </c>
      <c r="AF473" s="458">
        <v>383</v>
      </c>
      <c r="AG473" s="345" t="s">
        <v>1242</v>
      </c>
    </row>
    <row r="474" spans="1:33" s="204" customFormat="1" ht="39.75" customHeight="1">
      <c r="A474" s="870"/>
      <c r="B474" s="943"/>
      <c r="C474" s="934"/>
      <c r="D474" s="219"/>
      <c r="E474" s="216" t="s">
        <v>28</v>
      </c>
      <c r="F474" s="181" t="s">
        <v>552</v>
      </c>
      <c r="G474" s="458" t="s">
        <v>15</v>
      </c>
      <c r="H474" s="217">
        <f t="shared" si="421"/>
        <v>2</v>
      </c>
      <c r="I474" s="193"/>
      <c r="J474" s="193">
        <v>2</v>
      </c>
      <c r="K474" s="193"/>
      <c r="L474" s="193"/>
      <c r="M474" s="193"/>
      <c r="N474" s="193"/>
      <c r="O474" s="193"/>
      <c r="P474" s="193"/>
      <c r="Q474" s="193"/>
      <c r="R474" s="509">
        <v>1.343</v>
      </c>
      <c r="S474" s="508"/>
      <c r="T474" s="508">
        <v>1.343</v>
      </c>
      <c r="U474" s="508"/>
      <c r="V474" s="508"/>
      <c r="W474" s="508"/>
      <c r="X474" s="508"/>
      <c r="Y474" s="508"/>
      <c r="Z474" s="508"/>
      <c r="AA474" s="508"/>
      <c r="AB474" s="194" t="s">
        <v>553</v>
      </c>
      <c r="AC474" s="223" t="s">
        <v>554</v>
      </c>
      <c r="AD474" s="458" t="s">
        <v>555</v>
      </c>
      <c r="AE474" s="458">
        <v>100</v>
      </c>
      <c r="AF474" s="458">
        <v>100</v>
      </c>
      <c r="AG474" s="186"/>
    </row>
    <row r="475" spans="1:33" s="204" customFormat="1" ht="15" customHeight="1">
      <c r="A475" s="871"/>
      <c r="B475" s="944"/>
      <c r="C475" s="935"/>
      <c r="D475" s="879" t="s">
        <v>16</v>
      </c>
      <c r="E475" s="880"/>
      <c r="F475" s="880"/>
      <c r="G475" s="881"/>
      <c r="H475" s="198">
        <f t="shared" ref="H475:T475" si="422">H468+H469+H470+H471+H472+H473+H474</f>
        <v>1805.5519999999999</v>
      </c>
      <c r="I475" s="198">
        <f t="shared" si="422"/>
        <v>1803.5519999999999</v>
      </c>
      <c r="J475" s="198">
        <f t="shared" si="422"/>
        <v>2</v>
      </c>
      <c r="K475" s="198"/>
      <c r="L475" s="198">
        <f t="shared" si="422"/>
        <v>0</v>
      </c>
      <c r="M475" s="198">
        <f t="shared" si="422"/>
        <v>0</v>
      </c>
      <c r="N475" s="198">
        <f t="shared" si="422"/>
        <v>0</v>
      </c>
      <c r="O475" s="198">
        <f t="shared" si="422"/>
        <v>0</v>
      </c>
      <c r="P475" s="198">
        <f t="shared" si="422"/>
        <v>0</v>
      </c>
      <c r="Q475" s="198">
        <f t="shared" si="422"/>
        <v>0</v>
      </c>
      <c r="R475" s="510">
        <f t="shared" si="422"/>
        <v>1795.039</v>
      </c>
      <c r="S475" s="510">
        <f t="shared" si="422"/>
        <v>1793.6959999999999</v>
      </c>
      <c r="T475" s="510">
        <f t="shared" si="422"/>
        <v>1.343</v>
      </c>
      <c r="U475" s="510"/>
      <c r="V475" s="510">
        <f t="shared" ref="V475:AA475" si="423">V468+V469+V470+V471+V472+V473+V474</f>
        <v>0</v>
      </c>
      <c r="W475" s="510">
        <f t="shared" si="423"/>
        <v>0</v>
      </c>
      <c r="X475" s="510">
        <f t="shared" si="423"/>
        <v>0</v>
      </c>
      <c r="Y475" s="510">
        <f t="shared" si="423"/>
        <v>0</v>
      </c>
      <c r="Z475" s="510">
        <f t="shared" si="423"/>
        <v>0</v>
      </c>
      <c r="AA475" s="510">
        <f t="shared" si="423"/>
        <v>0</v>
      </c>
      <c r="AB475" s="805"/>
      <c r="AC475" s="805"/>
      <c r="AD475" s="805"/>
      <c r="AE475" s="806"/>
      <c r="AF475" s="188"/>
      <c r="AG475" s="511"/>
    </row>
    <row r="476" spans="1:33" s="204" customFormat="1" ht="43.5" customHeight="1">
      <c r="A476" s="869" t="s">
        <v>202</v>
      </c>
      <c r="B476" s="942" t="s">
        <v>151</v>
      </c>
      <c r="C476" s="933" t="s">
        <v>151</v>
      </c>
      <c r="D476" s="863" t="s">
        <v>170</v>
      </c>
      <c r="E476" s="846" t="s">
        <v>556</v>
      </c>
      <c r="F476" s="847"/>
      <c r="G476" s="355"/>
      <c r="H476" s="177"/>
      <c r="I476" s="177"/>
      <c r="J476" s="177"/>
      <c r="K476" s="177"/>
      <c r="L476" s="177"/>
      <c r="M476" s="177"/>
      <c r="N476" s="177"/>
      <c r="O476" s="177"/>
      <c r="P476" s="177"/>
      <c r="Q476" s="177"/>
      <c r="R476" s="501"/>
      <c r="S476" s="501"/>
      <c r="T476" s="501"/>
      <c r="U476" s="501"/>
      <c r="V476" s="501"/>
      <c r="W476" s="501"/>
      <c r="X476" s="501"/>
      <c r="Y476" s="501"/>
      <c r="Z476" s="501"/>
      <c r="AA476" s="501"/>
      <c r="AB476" s="260"/>
      <c r="AC476" s="261"/>
      <c r="AD476" s="180"/>
      <c r="AE476" s="180"/>
      <c r="AF476" s="180"/>
      <c r="AG476" s="179"/>
    </row>
    <row r="477" spans="1:33" s="204" customFormat="1" ht="104.25" customHeight="1">
      <c r="A477" s="870"/>
      <c r="B477" s="943"/>
      <c r="C477" s="934"/>
      <c r="D477" s="864"/>
      <c r="E477" s="205" t="s">
        <v>11</v>
      </c>
      <c r="F477" s="181" t="s">
        <v>557</v>
      </c>
      <c r="G477" s="458" t="s">
        <v>15</v>
      </c>
      <c r="H477" s="217">
        <f>I477+J477+L477+M477+N477+O477+P477+Q477</f>
        <v>119.122</v>
      </c>
      <c r="I477" s="183">
        <v>119.122</v>
      </c>
      <c r="J477" s="183"/>
      <c r="K477" s="183"/>
      <c r="L477" s="183"/>
      <c r="M477" s="183"/>
      <c r="N477" s="183"/>
      <c r="O477" s="183"/>
      <c r="P477" s="183"/>
      <c r="Q477" s="183"/>
      <c r="R477" s="507">
        <f>S477+T477+V477+W477+X477+Y477+Z477+AA477</f>
        <v>119.122</v>
      </c>
      <c r="S477" s="504">
        <v>119.122</v>
      </c>
      <c r="T477" s="504"/>
      <c r="U477" s="504"/>
      <c r="V477" s="504"/>
      <c r="W477" s="504"/>
      <c r="X477" s="504"/>
      <c r="Y477" s="504"/>
      <c r="Z477" s="504"/>
      <c r="AA477" s="504"/>
      <c r="AB477" s="265" t="s">
        <v>558</v>
      </c>
      <c r="AC477" s="223" t="s">
        <v>559</v>
      </c>
      <c r="AD477" s="458" t="s">
        <v>159</v>
      </c>
      <c r="AE477" s="458">
        <v>2</v>
      </c>
      <c r="AF477" s="458">
        <v>4</v>
      </c>
      <c r="AG477" s="345" t="s">
        <v>1243</v>
      </c>
    </row>
    <row r="478" spans="1:33" s="204" customFormat="1" ht="40.5" customHeight="1">
      <c r="A478" s="870"/>
      <c r="B478" s="943"/>
      <c r="C478" s="934"/>
      <c r="D478" s="865"/>
      <c r="E478" s="205" t="s">
        <v>12</v>
      </c>
      <c r="F478" s="181" t="s">
        <v>560</v>
      </c>
      <c r="G478" s="458" t="s">
        <v>15</v>
      </c>
      <c r="H478" s="217">
        <f>I478+J478+L478+M478+N478+O478+P478+Q478</f>
        <v>4.5359999999999996</v>
      </c>
      <c r="I478" s="183"/>
      <c r="J478" s="183">
        <v>4.5359999999999996</v>
      </c>
      <c r="K478" s="183"/>
      <c r="L478" s="183"/>
      <c r="M478" s="183"/>
      <c r="N478" s="183"/>
      <c r="O478" s="183"/>
      <c r="P478" s="183"/>
      <c r="Q478" s="183"/>
      <c r="R478" s="507">
        <v>4.5</v>
      </c>
      <c r="S478" s="504"/>
      <c r="T478" s="504">
        <v>4.5</v>
      </c>
      <c r="U478" s="504"/>
      <c r="V478" s="504"/>
      <c r="W478" s="504"/>
      <c r="X478" s="504"/>
      <c r="Y478" s="504"/>
      <c r="Z478" s="504"/>
      <c r="AA478" s="504"/>
      <c r="AB478" s="265" t="s">
        <v>558</v>
      </c>
      <c r="AC478" s="263" t="s">
        <v>554</v>
      </c>
      <c r="AD478" s="458" t="s">
        <v>555</v>
      </c>
      <c r="AE478" s="458">
        <v>100</v>
      </c>
      <c r="AF478" s="458">
        <v>100</v>
      </c>
      <c r="AG478" s="186"/>
    </row>
    <row r="479" spans="1:33" s="204" customFormat="1" ht="15" customHeight="1">
      <c r="A479" s="871"/>
      <c r="B479" s="944"/>
      <c r="C479" s="935"/>
      <c r="D479" s="879" t="s">
        <v>16</v>
      </c>
      <c r="E479" s="880"/>
      <c r="F479" s="880"/>
      <c r="G479" s="881"/>
      <c r="H479" s="188">
        <f>H477+H478</f>
        <v>123.658</v>
      </c>
      <c r="I479" s="188">
        <f t="shared" ref="I479:Q479" si="424">I477+I478</f>
        <v>119.122</v>
      </c>
      <c r="J479" s="188">
        <f t="shared" si="424"/>
        <v>4.5359999999999996</v>
      </c>
      <c r="K479" s="188"/>
      <c r="L479" s="188">
        <f t="shared" si="424"/>
        <v>0</v>
      </c>
      <c r="M479" s="188">
        <f t="shared" si="424"/>
        <v>0</v>
      </c>
      <c r="N479" s="188">
        <f t="shared" si="424"/>
        <v>0</v>
      </c>
      <c r="O479" s="188">
        <f t="shared" si="424"/>
        <v>0</v>
      </c>
      <c r="P479" s="188">
        <f t="shared" si="424"/>
        <v>0</v>
      </c>
      <c r="Q479" s="188">
        <f t="shared" si="424"/>
        <v>0</v>
      </c>
      <c r="R479" s="505">
        <f>R477+R478</f>
        <v>123.622</v>
      </c>
      <c r="S479" s="505">
        <f t="shared" ref="S479:T479" si="425">S477+S478</f>
        <v>119.122</v>
      </c>
      <c r="T479" s="505">
        <f t="shared" si="425"/>
        <v>4.5</v>
      </c>
      <c r="U479" s="505"/>
      <c r="V479" s="505">
        <f t="shared" ref="V479:AA479" si="426">V477+V478</f>
        <v>0</v>
      </c>
      <c r="W479" s="505">
        <f t="shared" si="426"/>
        <v>0</v>
      </c>
      <c r="X479" s="505">
        <f t="shared" si="426"/>
        <v>0</v>
      </c>
      <c r="Y479" s="505">
        <f t="shared" si="426"/>
        <v>0</v>
      </c>
      <c r="Z479" s="505">
        <f t="shared" si="426"/>
        <v>0</v>
      </c>
      <c r="AA479" s="505">
        <f t="shared" si="426"/>
        <v>0</v>
      </c>
      <c r="AB479" s="802"/>
      <c r="AC479" s="802"/>
      <c r="AD479" s="802"/>
      <c r="AE479" s="802"/>
      <c r="AF479" s="802"/>
      <c r="AG479" s="803"/>
    </row>
    <row r="480" spans="1:33" s="204" customFormat="1" ht="15" customHeight="1">
      <c r="A480" s="246" t="s">
        <v>202</v>
      </c>
      <c r="B480" s="429" t="s">
        <v>151</v>
      </c>
      <c r="C480" s="439" t="s">
        <v>151</v>
      </c>
      <c r="D480" s="916" t="s">
        <v>17</v>
      </c>
      <c r="E480" s="917"/>
      <c r="F480" s="917"/>
      <c r="G480" s="918"/>
      <c r="H480" s="195">
        <f>H463+H466+H475+H479</f>
        <v>2126.9359999999997</v>
      </c>
      <c r="I480" s="195">
        <f>I463+I466+I475+I479</f>
        <v>2120.3999999999996</v>
      </c>
      <c r="J480" s="195">
        <f>J463+J466+J475+J479</f>
        <v>6.5359999999999996</v>
      </c>
      <c r="K480" s="195"/>
      <c r="L480" s="195">
        <f t="shared" ref="L480:Q480" si="427">L463+L466+L475+L479</f>
        <v>0</v>
      </c>
      <c r="M480" s="195">
        <f t="shared" si="427"/>
        <v>0</v>
      </c>
      <c r="N480" s="195">
        <f t="shared" si="427"/>
        <v>0</v>
      </c>
      <c r="O480" s="195">
        <f t="shared" si="427"/>
        <v>0</v>
      </c>
      <c r="P480" s="195">
        <f t="shared" si="427"/>
        <v>0</v>
      </c>
      <c r="Q480" s="195">
        <f t="shared" si="427"/>
        <v>0</v>
      </c>
      <c r="R480" s="512">
        <f>R463+R466+R475+R479</f>
        <v>2116.3849999999998</v>
      </c>
      <c r="S480" s="512">
        <f>S463+S466+S475+S479</f>
        <v>2110.5419999999999</v>
      </c>
      <c r="T480" s="512">
        <f>T463+T466+T475+T479</f>
        <v>5.843</v>
      </c>
      <c r="U480" s="512"/>
      <c r="V480" s="512">
        <f t="shared" ref="V480:AA480" si="428">V463+V466+V475+V479</f>
        <v>0</v>
      </c>
      <c r="W480" s="512">
        <f t="shared" si="428"/>
        <v>0</v>
      </c>
      <c r="X480" s="512">
        <f t="shared" si="428"/>
        <v>0</v>
      </c>
      <c r="Y480" s="512">
        <f t="shared" si="428"/>
        <v>0</v>
      </c>
      <c r="Z480" s="512">
        <f t="shared" si="428"/>
        <v>0</v>
      </c>
      <c r="AA480" s="512">
        <f t="shared" si="428"/>
        <v>0</v>
      </c>
      <c r="AB480" s="790"/>
      <c r="AC480" s="790"/>
      <c r="AD480" s="790"/>
      <c r="AE480" s="790"/>
      <c r="AF480" s="790"/>
      <c r="AG480" s="791"/>
    </row>
    <row r="481" spans="1:33" s="204" customFormat="1" ht="15" customHeight="1">
      <c r="A481" s="246" t="s">
        <v>202</v>
      </c>
      <c r="B481" s="429" t="s">
        <v>151</v>
      </c>
      <c r="C481" s="439" t="s">
        <v>152</v>
      </c>
      <c r="D481" s="798" t="s">
        <v>561</v>
      </c>
      <c r="E481" s="799"/>
      <c r="F481" s="799"/>
      <c r="G481" s="799"/>
      <c r="H481" s="799"/>
      <c r="I481" s="799"/>
      <c r="J481" s="799"/>
      <c r="K481" s="799"/>
      <c r="L481" s="799"/>
      <c r="M481" s="799"/>
      <c r="N481" s="799"/>
      <c r="O481" s="799"/>
      <c r="P481" s="799"/>
      <c r="Q481" s="799"/>
      <c r="R481" s="799"/>
      <c r="S481" s="799"/>
      <c r="T481" s="799"/>
      <c r="U481" s="799"/>
      <c r="V481" s="799"/>
      <c r="W481" s="799"/>
      <c r="X481" s="799"/>
      <c r="Y481" s="799"/>
      <c r="Z481" s="799"/>
      <c r="AA481" s="799"/>
      <c r="AB481" s="799"/>
      <c r="AC481" s="799"/>
      <c r="AD481" s="799"/>
      <c r="AE481" s="799"/>
      <c r="AF481" s="799"/>
      <c r="AG481" s="800"/>
    </row>
    <row r="482" spans="1:33" s="204" customFormat="1" ht="29.25" customHeight="1">
      <c r="A482" s="869" t="s">
        <v>202</v>
      </c>
      <c r="B482" s="942" t="s">
        <v>151</v>
      </c>
      <c r="C482" s="933" t="s">
        <v>152</v>
      </c>
      <c r="D482" s="863" t="s">
        <v>151</v>
      </c>
      <c r="E482" s="846" t="s">
        <v>562</v>
      </c>
      <c r="F482" s="847"/>
      <c r="G482" s="355"/>
      <c r="H482" s="177"/>
      <c r="I482" s="177"/>
      <c r="J482" s="177"/>
      <c r="K482" s="177"/>
      <c r="L482" s="177"/>
      <c r="M482" s="177"/>
      <c r="N482" s="177"/>
      <c r="O482" s="177"/>
      <c r="P482" s="177"/>
      <c r="Q482" s="177"/>
      <c r="R482" s="501"/>
      <c r="S482" s="501"/>
      <c r="T482" s="501"/>
      <c r="U482" s="501"/>
      <c r="V482" s="501"/>
      <c r="W482" s="501"/>
      <c r="X482" s="501"/>
      <c r="Y482" s="501"/>
      <c r="Z482" s="501"/>
      <c r="AA482" s="501"/>
      <c r="AB482" s="260"/>
      <c r="AC482" s="261"/>
      <c r="AD482" s="180"/>
      <c r="AE482" s="180"/>
      <c r="AF482" s="180"/>
      <c r="AG482" s="179"/>
    </row>
    <row r="483" spans="1:33" s="204" customFormat="1" ht="195" customHeight="1">
      <c r="A483" s="870"/>
      <c r="B483" s="943"/>
      <c r="C483" s="934"/>
      <c r="D483" s="864"/>
      <c r="E483" s="216" t="s">
        <v>11</v>
      </c>
      <c r="F483" s="181" t="s">
        <v>563</v>
      </c>
      <c r="G483" s="458" t="s">
        <v>15</v>
      </c>
      <c r="H483" s="217">
        <f>I483+J483+L483+M483+N483+O483+P483+Q483</f>
        <v>66.8</v>
      </c>
      <c r="I483" s="183"/>
      <c r="J483" s="183"/>
      <c r="K483" s="183"/>
      <c r="L483" s="183">
        <v>66.8</v>
      </c>
      <c r="M483" s="183"/>
      <c r="N483" s="183"/>
      <c r="O483" s="183"/>
      <c r="P483" s="183"/>
      <c r="Q483" s="183"/>
      <c r="R483" s="507">
        <v>66.793999999999997</v>
      </c>
      <c r="S483" s="504"/>
      <c r="T483" s="504"/>
      <c r="U483" s="504"/>
      <c r="V483" s="504">
        <v>66.793999999999997</v>
      </c>
      <c r="W483" s="504"/>
      <c r="X483" s="504"/>
      <c r="Y483" s="504"/>
      <c r="Z483" s="504"/>
      <c r="AA483" s="504"/>
      <c r="AB483" s="194" t="s">
        <v>564</v>
      </c>
      <c r="AC483" s="223" t="s">
        <v>542</v>
      </c>
      <c r="AD483" s="458" t="s">
        <v>159</v>
      </c>
      <c r="AE483" s="458">
        <v>4</v>
      </c>
      <c r="AF483" s="458">
        <v>4</v>
      </c>
      <c r="AG483" s="186"/>
    </row>
    <row r="484" spans="1:33" s="204" customFormat="1" ht="137.25" customHeight="1">
      <c r="A484" s="870"/>
      <c r="B484" s="943"/>
      <c r="C484" s="934"/>
      <c r="D484" s="864"/>
      <c r="E484" s="216" t="s">
        <v>12</v>
      </c>
      <c r="F484" s="181" t="s">
        <v>565</v>
      </c>
      <c r="G484" s="458" t="s">
        <v>15</v>
      </c>
      <c r="H484" s="217">
        <f>I484+J484+L484+M484+N484+O484+P484+Q484</f>
        <v>19.765000000000001</v>
      </c>
      <c r="I484" s="183"/>
      <c r="J484" s="183"/>
      <c r="K484" s="183"/>
      <c r="L484" s="183">
        <v>19.765000000000001</v>
      </c>
      <c r="M484" s="183"/>
      <c r="N484" s="183"/>
      <c r="O484" s="183"/>
      <c r="P484" s="183"/>
      <c r="Q484" s="183"/>
      <c r="R484" s="507">
        <v>18.437000000000001</v>
      </c>
      <c r="S484" s="504"/>
      <c r="T484" s="504"/>
      <c r="U484" s="504"/>
      <c r="V484" s="504">
        <v>18.437000000000001</v>
      </c>
      <c r="W484" s="504"/>
      <c r="X484" s="504"/>
      <c r="Y484" s="504"/>
      <c r="Z484" s="504"/>
      <c r="AA484" s="504"/>
      <c r="AB484" s="194" t="s">
        <v>566</v>
      </c>
      <c r="AC484" s="223" t="s">
        <v>542</v>
      </c>
      <c r="AD484" s="458" t="s">
        <v>159</v>
      </c>
      <c r="AE484" s="458">
        <v>1</v>
      </c>
      <c r="AF484" s="458">
        <v>1</v>
      </c>
      <c r="AG484" s="186"/>
    </row>
    <row r="485" spans="1:33" s="204" customFormat="1" ht="114.75" customHeight="1">
      <c r="A485" s="870"/>
      <c r="B485" s="943"/>
      <c r="C485" s="934"/>
      <c r="D485" s="865"/>
      <c r="E485" s="216" t="s">
        <v>13</v>
      </c>
      <c r="F485" s="181" t="s">
        <v>567</v>
      </c>
      <c r="G485" s="458" t="s">
        <v>15</v>
      </c>
      <c r="H485" s="217">
        <f>I485+J485+L485+M485+N485+O485+P485+Q485</f>
        <v>192.2</v>
      </c>
      <c r="I485" s="193"/>
      <c r="J485" s="193"/>
      <c r="K485" s="193"/>
      <c r="L485" s="193">
        <v>192.2</v>
      </c>
      <c r="M485" s="193"/>
      <c r="N485" s="193"/>
      <c r="O485" s="193"/>
      <c r="P485" s="193"/>
      <c r="Q485" s="193"/>
      <c r="R485" s="507">
        <v>192.19800000000001</v>
      </c>
      <c r="S485" s="508"/>
      <c r="T485" s="508"/>
      <c r="U485" s="508"/>
      <c r="V485" s="508">
        <v>192.19800000000001</v>
      </c>
      <c r="W485" s="508"/>
      <c r="X485" s="508"/>
      <c r="Y485" s="508"/>
      <c r="Z485" s="508"/>
      <c r="AA485" s="508"/>
      <c r="AB485" s="194" t="s">
        <v>568</v>
      </c>
      <c r="AC485" s="223" t="s">
        <v>542</v>
      </c>
      <c r="AD485" s="458" t="s">
        <v>159</v>
      </c>
      <c r="AE485" s="458">
        <v>2</v>
      </c>
      <c r="AF485" s="458">
        <v>21</v>
      </c>
      <c r="AG485" s="345" t="s">
        <v>1244</v>
      </c>
    </row>
    <row r="486" spans="1:33" s="204" customFormat="1" ht="166.5" customHeight="1">
      <c r="A486" s="870"/>
      <c r="B486" s="943"/>
      <c r="C486" s="934"/>
      <c r="D486" s="219"/>
      <c r="E486" s="216" t="s">
        <v>14</v>
      </c>
      <c r="F486" s="181" t="s">
        <v>569</v>
      </c>
      <c r="G486" s="458" t="s">
        <v>15</v>
      </c>
      <c r="H486" s="217">
        <f>I486+J486+L486+M486+N486+O486+P486+Q486</f>
        <v>105.806</v>
      </c>
      <c r="I486" s="183"/>
      <c r="J486" s="183"/>
      <c r="K486" s="183"/>
      <c r="L486" s="183">
        <v>105.806</v>
      </c>
      <c r="M486" s="183"/>
      <c r="N486" s="183"/>
      <c r="O486" s="183"/>
      <c r="P486" s="183"/>
      <c r="Q486" s="183"/>
      <c r="R486" s="507">
        <v>102.14400000000001</v>
      </c>
      <c r="S486" s="504"/>
      <c r="T486" s="504"/>
      <c r="U486" s="504"/>
      <c r="V486" s="504">
        <v>102.14400000000001</v>
      </c>
      <c r="W486" s="504"/>
      <c r="X486" s="504"/>
      <c r="Y486" s="504"/>
      <c r="Z486" s="504"/>
      <c r="AA486" s="504"/>
      <c r="AB486" s="194" t="s">
        <v>570</v>
      </c>
      <c r="AC486" s="223" t="s">
        <v>542</v>
      </c>
      <c r="AD486" s="458" t="s">
        <v>159</v>
      </c>
      <c r="AE486" s="458">
        <v>3</v>
      </c>
      <c r="AF486" s="458">
        <v>3</v>
      </c>
      <c r="AG486" s="186"/>
    </row>
    <row r="487" spans="1:33" s="204" customFormat="1" ht="15" customHeight="1">
      <c r="A487" s="871"/>
      <c r="B487" s="944"/>
      <c r="C487" s="935"/>
      <c r="D487" s="879" t="s">
        <v>16</v>
      </c>
      <c r="E487" s="880"/>
      <c r="F487" s="880"/>
      <c r="G487" s="881"/>
      <c r="H487" s="198">
        <f>H483+H484+H485+H486</f>
        <v>384.57099999999997</v>
      </c>
      <c r="I487" s="198">
        <f t="shared" ref="I487:Q487" si="429">I483+I484+I485+I486</f>
        <v>0</v>
      </c>
      <c r="J487" s="198">
        <f t="shared" si="429"/>
        <v>0</v>
      </c>
      <c r="K487" s="198"/>
      <c r="L487" s="198">
        <f>L483+L484+L485+L486</f>
        <v>384.57099999999997</v>
      </c>
      <c r="M487" s="198">
        <f t="shared" si="429"/>
        <v>0</v>
      </c>
      <c r="N487" s="198">
        <f t="shared" si="429"/>
        <v>0</v>
      </c>
      <c r="O487" s="198">
        <f t="shared" si="429"/>
        <v>0</v>
      </c>
      <c r="P487" s="198">
        <f t="shared" si="429"/>
        <v>0</v>
      </c>
      <c r="Q487" s="198">
        <f t="shared" si="429"/>
        <v>0</v>
      </c>
      <c r="R487" s="510">
        <f>R483+R484+R485+R486</f>
        <v>379.57299999999998</v>
      </c>
      <c r="S487" s="510">
        <f t="shared" ref="S487:T487" si="430">S483+S484+S485+S486</f>
        <v>0</v>
      </c>
      <c r="T487" s="510">
        <f t="shared" si="430"/>
        <v>0</v>
      </c>
      <c r="U487" s="510"/>
      <c r="V487" s="510">
        <f>V483+V484+V485+V486</f>
        <v>379.57299999999998</v>
      </c>
      <c r="W487" s="510">
        <f t="shared" ref="W487:AA487" si="431">W483+W484+W485+W486</f>
        <v>0</v>
      </c>
      <c r="X487" s="510">
        <f t="shared" si="431"/>
        <v>0</v>
      </c>
      <c r="Y487" s="510">
        <f t="shared" si="431"/>
        <v>0</v>
      </c>
      <c r="Z487" s="510">
        <f t="shared" si="431"/>
        <v>0</v>
      </c>
      <c r="AA487" s="510">
        <f t="shared" si="431"/>
        <v>0</v>
      </c>
      <c r="AB487" s="805"/>
      <c r="AC487" s="805"/>
      <c r="AD487" s="805"/>
      <c r="AE487" s="805"/>
      <c r="AF487" s="805"/>
      <c r="AG487" s="806"/>
    </row>
    <row r="488" spans="1:33" s="204" customFormat="1" ht="15" customHeight="1">
      <c r="A488" s="246" t="s">
        <v>202</v>
      </c>
      <c r="B488" s="429" t="s">
        <v>151</v>
      </c>
      <c r="C488" s="439" t="s">
        <v>152</v>
      </c>
      <c r="D488" s="916" t="s">
        <v>17</v>
      </c>
      <c r="E488" s="917"/>
      <c r="F488" s="917"/>
      <c r="G488" s="918"/>
      <c r="H488" s="195">
        <f>H487</f>
        <v>384.57099999999997</v>
      </c>
      <c r="I488" s="195">
        <f t="shared" ref="I488:Q488" si="432">I487</f>
        <v>0</v>
      </c>
      <c r="J488" s="195">
        <f t="shared" si="432"/>
        <v>0</v>
      </c>
      <c r="K488" s="195"/>
      <c r="L488" s="195">
        <f t="shared" si="432"/>
        <v>384.57099999999997</v>
      </c>
      <c r="M488" s="195">
        <f t="shared" si="432"/>
        <v>0</v>
      </c>
      <c r="N488" s="195">
        <f t="shared" si="432"/>
        <v>0</v>
      </c>
      <c r="O488" s="195">
        <f>O487</f>
        <v>0</v>
      </c>
      <c r="P488" s="195">
        <f t="shared" si="432"/>
        <v>0</v>
      </c>
      <c r="Q488" s="195">
        <f t="shared" si="432"/>
        <v>0</v>
      </c>
      <c r="R488" s="512">
        <f>R487</f>
        <v>379.57299999999998</v>
      </c>
      <c r="S488" s="512">
        <f t="shared" ref="S488:T488" si="433">S487</f>
        <v>0</v>
      </c>
      <c r="T488" s="512">
        <f t="shared" si="433"/>
        <v>0</v>
      </c>
      <c r="U488" s="512"/>
      <c r="V488" s="512">
        <f t="shared" ref="V488:X488" si="434">V487</f>
        <v>379.57299999999998</v>
      </c>
      <c r="W488" s="512">
        <f t="shared" si="434"/>
        <v>0</v>
      </c>
      <c r="X488" s="512">
        <f t="shared" si="434"/>
        <v>0</v>
      </c>
      <c r="Y488" s="512">
        <f>Y487</f>
        <v>0</v>
      </c>
      <c r="Z488" s="512">
        <f t="shared" ref="Z488:AA488" si="435">Z487</f>
        <v>0</v>
      </c>
      <c r="AA488" s="512">
        <f t="shared" si="435"/>
        <v>0</v>
      </c>
      <c r="AB488" s="790"/>
      <c r="AC488" s="790"/>
      <c r="AD488" s="790"/>
      <c r="AE488" s="790"/>
      <c r="AF488" s="790"/>
      <c r="AG488" s="791"/>
    </row>
    <row r="489" spans="1:33" s="204" customFormat="1" ht="15" customHeight="1">
      <c r="A489" s="246" t="s">
        <v>202</v>
      </c>
      <c r="B489" s="429" t="s">
        <v>151</v>
      </c>
      <c r="C489" s="439" t="s">
        <v>162</v>
      </c>
      <c r="D489" s="798" t="s">
        <v>1065</v>
      </c>
      <c r="E489" s="799"/>
      <c r="F489" s="799"/>
      <c r="G489" s="799"/>
      <c r="H489" s="799"/>
      <c r="I489" s="799"/>
      <c r="J489" s="799"/>
      <c r="K489" s="799"/>
      <c r="L489" s="799"/>
      <c r="M489" s="799"/>
      <c r="N489" s="799"/>
      <c r="O489" s="799"/>
      <c r="P489" s="799"/>
      <c r="Q489" s="799"/>
      <c r="R489" s="799"/>
      <c r="S489" s="799"/>
      <c r="T489" s="799"/>
      <c r="U489" s="799"/>
      <c r="V489" s="799"/>
      <c r="W489" s="799"/>
      <c r="X489" s="799"/>
      <c r="Y489" s="799"/>
      <c r="Z489" s="799"/>
      <c r="AA489" s="799"/>
      <c r="AB489" s="799"/>
      <c r="AC489" s="799"/>
      <c r="AD489" s="799"/>
      <c r="AE489" s="799"/>
      <c r="AF489" s="799"/>
      <c r="AG489" s="800"/>
    </row>
    <row r="490" spans="1:33" s="204" customFormat="1" ht="25.5" customHeight="1">
      <c r="A490" s="869" t="s">
        <v>202</v>
      </c>
      <c r="B490" s="942" t="s">
        <v>151</v>
      </c>
      <c r="C490" s="933" t="s">
        <v>162</v>
      </c>
      <c r="D490" s="863" t="s">
        <v>151</v>
      </c>
      <c r="E490" s="846" t="s">
        <v>571</v>
      </c>
      <c r="F490" s="847"/>
      <c r="G490" s="355"/>
      <c r="H490" s="177"/>
      <c r="I490" s="177"/>
      <c r="J490" s="177"/>
      <c r="K490" s="177"/>
      <c r="L490" s="177"/>
      <c r="M490" s="177"/>
      <c r="N490" s="177"/>
      <c r="O490" s="177"/>
      <c r="P490" s="177"/>
      <c r="Q490" s="177"/>
      <c r="R490" s="501"/>
      <c r="S490" s="501"/>
      <c r="T490" s="501"/>
      <c r="U490" s="501"/>
      <c r="V490" s="501"/>
      <c r="W490" s="501"/>
      <c r="X490" s="501"/>
      <c r="Y490" s="501"/>
      <c r="Z490" s="501"/>
      <c r="AA490" s="501"/>
      <c r="AB490" s="260"/>
      <c r="AC490" s="261"/>
      <c r="AD490" s="180"/>
      <c r="AE490" s="180"/>
      <c r="AF490" s="180"/>
      <c r="AG490" s="179"/>
    </row>
    <row r="491" spans="1:33" s="204" customFormat="1" ht="116.25" customHeight="1">
      <c r="A491" s="870"/>
      <c r="B491" s="943"/>
      <c r="C491" s="934"/>
      <c r="D491" s="865"/>
      <c r="E491" s="216" t="s">
        <v>11</v>
      </c>
      <c r="F491" s="181" t="s">
        <v>572</v>
      </c>
      <c r="G491" s="458" t="s">
        <v>15</v>
      </c>
      <c r="H491" s="217">
        <f>I491+J491+L491+M491+N491+O491+P491+Q491</f>
        <v>207.37</v>
      </c>
      <c r="I491" s="183">
        <v>207.37</v>
      </c>
      <c r="J491" s="183"/>
      <c r="K491" s="183"/>
      <c r="L491" s="183"/>
      <c r="M491" s="183"/>
      <c r="N491" s="183"/>
      <c r="O491" s="183"/>
      <c r="P491" s="183"/>
      <c r="Q491" s="183"/>
      <c r="R491" s="507">
        <v>206.36</v>
      </c>
      <c r="S491" s="504">
        <v>206.36</v>
      </c>
      <c r="T491" s="504"/>
      <c r="U491" s="504"/>
      <c r="V491" s="504"/>
      <c r="W491" s="504"/>
      <c r="X491" s="504"/>
      <c r="Y491" s="504"/>
      <c r="Z491" s="504"/>
      <c r="AA491" s="504"/>
      <c r="AB491" s="194" t="s">
        <v>573</v>
      </c>
      <c r="AC491" s="223" t="s">
        <v>574</v>
      </c>
      <c r="AD491" s="458" t="s">
        <v>575</v>
      </c>
      <c r="AE491" s="458">
        <v>0.75</v>
      </c>
      <c r="AF491" s="458">
        <v>0.81</v>
      </c>
      <c r="AG491" s="345" t="s">
        <v>1245</v>
      </c>
    </row>
    <row r="492" spans="1:33" s="204" customFormat="1" ht="15" customHeight="1">
      <c r="A492" s="871"/>
      <c r="B492" s="944"/>
      <c r="C492" s="935"/>
      <c r="D492" s="879" t="s">
        <v>16</v>
      </c>
      <c r="E492" s="880"/>
      <c r="F492" s="880"/>
      <c r="G492" s="881"/>
      <c r="H492" s="198">
        <f>H491</f>
        <v>207.37</v>
      </c>
      <c r="I492" s="198">
        <f t="shared" ref="I492:Q493" si="436">I491</f>
        <v>207.37</v>
      </c>
      <c r="J492" s="198">
        <f t="shared" si="436"/>
        <v>0</v>
      </c>
      <c r="K492" s="198"/>
      <c r="L492" s="198">
        <f t="shared" si="436"/>
        <v>0</v>
      </c>
      <c r="M492" s="198">
        <f t="shared" si="436"/>
        <v>0</v>
      </c>
      <c r="N492" s="198">
        <f t="shared" si="436"/>
        <v>0</v>
      </c>
      <c r="O492" s="198">
        <f t="shared" si="436"/>
        <v>0</v>
      </c>
      <c r="P492" s="198">
        <f t="shared" si="436"/>
        <v>0</v>
      </c>
      <c r="Q492" s="198">
        <f t="shared" si="436"/>
        <v>0</v>
      </c>
      <c r="R492" s="510">
        <f>R491</f>
        <v>206.36</v>
      </c>
      <c r="S492" s="510">
        <f t="shared" ref="S492:T493" si="437">S491</f>
        <v>206.36</v>
      </c>
      <c r="T492" s="510">
        <f t="shared" si="437"/>
        <v>0</v>
      </c>
      <c r="U492" s="510"/>
      <c r="V492" s="510">
        <f t="shared" ref="V492:AA493" si="438">V491</f>
        <v>0</v>
      </c>
      <c r="W492" s="510">
        <f t="shared" si="438"/>
        <v>0</v>
      </c>
      <c r="X492" s="510">
        <f t="shared" si="438"/>
        <v>0</v>
      </c>
      <c r="Y492" s="510">
        <f t="shared" si="438"/>
        <v>0</v>
      </c>
      <c r="Z492" s="510">
        <f t="shared" si="438"/>
        <v>0</v>
      </c>
      <c r="AA492" s="510">
        <f t="shared" si="438"/>
        <v>0</v>
      </c>
      <c r="AB492" s="805"/>
      <c r="AC492" s="805"/>
      <c r="AD492" s="805"/>
      <c r="AE492" s="805"/>
      <c r="AF492" s="805"/>
      <c r="AG492" s="806"/>
    </row>
    <row r="493" spans="1:33" s="204" customFormat="1" ht="15" customHeight="1">
      <c r="A493" s="246" t="s">
        <v>202</v>
      </c>
      <c r="B493" s="429" t="s">
        <v>151</v>
      </c>
      <c r="C493" s="439" t="s">
        <v>162</v>
      </c>
      <c r="D493" s="980" t="s">
        <v>17</v>
      </c>
      <c r="E493" s="981"/>
      <c r="F493" s="981"/>
      <c r="G493" s="982"/>
      <c r="H493" s="195">
        <f>H492</f>
        <v>207.37</v>
      </c>
      <c r="I493" s="195">
        <f t="shared" si="436"/>
        <v>207.37</v>
      </c>
      <c r="J493" s="195">
        <f t="shared" si="436"/>
        <v>0</v>
      </c>
      <c r="K493" s="195"/>
      <c r="L493" s="195">
        <f t="shared" si="436"/>
        <v>0</v>
      </c>
      <c r="M493" s="195">
        <f t="shared" si="436"/>
        <v>0</v>
      </c>
      <c r="N493" s="195">
        <f>N492</f>
        <v>0</v>
      </c>
      <c r="O493" s="195">
        <f t="shared" si="436"/>
        <v>0</v>
      </c>
      <c r="P493" s="195">
        <f t="shared" si="436"/>
        <v>0</v>
      </c>
      <c r="Q493" s="195">
        <f t="shared" si="436"/>
        <v>0</v>
      </c>
      <c r="R493" s="512">
        <f>R492</f>
        <v>206.36</v>
      </c>
      <c r="S493" s="512">
        <f t="shared" si="437"/>
        <v>206.36</v>
      </c>
      <c r="T493" s="512">
        <f t="shared" si="437"/>
        <v>0</v>
      </c>
      <c r="U493" s="512"/>
      <c r="V493" s="512">
        <f t="shared" si="438"/>
        <v>0</v>
      </c>
      <c r="W493" s="512">
        <f t="shared" si="438"/>
        <v>0</v>
      </c>
      <c r="X493" s="512">
        <f>X492</f>
        <v>0</v>
      </c>
      <c r="Y493" s="512">
        <f t="shared" si="438"/>
        <v>0</v>
      </c>
      <c r="Z493" s="512">
        <f t="shared" si="438"/>
        <v>0</v>
      </c>
      <c r="AA493" s="512">
        <f t="shared" si="438"/>
        <v>0</v>
      </c>
      <c r="AB493" s="790"/>
      <c r="AC493" s="790"/>
      <c r="AD493" s="790"/>
      <c r="AE493" s="790"/>
      <c r="AF493" s="790"/>
      <c r="AG493" s="791"/>
    </row>
    <row r="494" spans="1:33" s="204" customFormat="1" ht="13.5" customHeight="1">
      <c r="A494" s="246" t="s">
        <v>202</v>
      </c>
      <c r="B494" s="429" t="s">
        <v>151</v>
      </c>
      <c r="C494" s="439" t="s">
        <v>170</v>
      </c>
      <c r="D494" s="798" t="s">
        <v>576</v>
      </c>
      <c r="E494" s="799"/>
      <c r="F494" s="799"/>
      <c r="G494" s="799"/>
      <c r="H494" s="799"/>
      <c r="I494" s="799"/>
      <c r="J494" s="799"/>
      <c r="K494" s="799"/>
      <c r="L494" s="799"/>
      <c r="M494" s="799"/>
      <c r="N494" s="799"/>
      <c r="O494" s="799"/>
      <c r="P494" s="799"/>
      <c r="Q494" s="799"/>
      <c r="R494" s="799"/>
      <c r="S494" s="799"/>
      <c r="T494" s="799"/>
      <c r="U494" s="799"/>
      <c r="V494" s="799"/>
      <c r="W494" s="799"/>
      <c r="X494" s="799"/>
      <c r="Y494" s="799"/>
      <c r="Z494" s="799"/>
      <c r="AA494" s="799"/>
      <c r="AB494" s="799"/>
      <c r="AC494" s="799"/>
      <c r="AD494" s="799"/>
      <c r="AE494" s="799"/>
      <c r="AF494" s="799"/>
      <c r="AG494" s="800"/>
    </row>
    <row r="495" spans="1:33" s="204" customFormat="1" ht="30.75" customHeight="1">
      <c r="A495" s="869" t="s">
        <v>202</v>
      </c>
      <c r="B495" s="942" t="s">
        <v>151</v>
      </c>
      <c r="C495" s="933" t="s">
        <v>170</v>
      </c>
      <c r="D495" s="863" t="s">
        <v>151</v>
      </c>
      <c r="E495" s="846" t="s">
        <v>577</v>
      </c>
      <c r="F495" s="847"/>
      <c r="G495" s="355"/>
      <c r="H495" s="177"/>
      <c r="I495" s="177"/>
      <c r="J495" s="177"/>
      <c r="K495" s="177"/>
      <c r="L495" s="177"/>
      <c r="M495" s="177"/>
      <c r="N495" s="177"/>
      <c r="O495" s="177"/>
      <c r="P495" s="177"/>
      <c r="Q495" s="177"/>
      <c r="R495" s="501"/>
      <c r="S495" s="501"/>
      <c r="T495" s="501"/>
      <c r="U495" s="501"/>
      <c r="V495" s="501"/>
      <c r="W495" s="501"/>
      <c r="X495" s="501"/>
      <c r="Y495" s="501"/>
      <c r="Z495" s="501"/>
      <c r="AA495" s="501"/>
      <c r="AB495" s="260"/>
      <c r="AC495" s="261"/>
      <c r="AD495" s="180"/>
      <c r="AE495" s="180"/>
      <c r="AF495" s="180"/>
      <c r="AG495" s="179"/>
    </row>
    <row r="496" spans="1:33" s="204" customFormat="1" ht="75.75" customHeight="1">
      <c r="A496" s="870"/>
      <c r="B496" s="943"/>
      <c r="C496" s="934"/>
      <c r="D496" s="864"/>
      <c r="E496" s="216" t="s">
        <v>11</v>
      </c>
      <c r="F496" s="181" t="s">
        <v>578</v>
      </c>
      <c r="G496" s="458" t="s">
        <v>15</v>
      </c>
      <c r="H496" s="217">
        <f>I496+J496+L496+M496+N496+O496+P496+Q496</f>
        <v>29.195</v>
      </c>
      <c r="I496" s="183">
        <v>29.195</v>
      </c>
      <c r="J496" s="183"/>
      <c r="K496" s="183"/>
      <c r="L496" s="183"/>
      <c r="M496" s="183"/>
      <c r="N496" s="183"/>
      <c r="O496" s="183"/>
      <c r="P496" s="183"/>
      <c r="Q496" s="183"/>
      <c r="R496" s="507">
        <v>28.715</v>
      </c>
      <c r="S496" s="504">
        <v>28.715</v>
      </c>
      <c r="T496" s="504"/>
      <c r="U496" s="504"/>
      <c r="V496" s="504"/>
      <c r="W496" s="504"/>
      <c r="X496" s="504"/>
      <c r="Y496" s="504"/>
      <c r="Z496" s="504"/>
      <c r="AA496" s="504"/>
      <c r="AB496" s="1020" t="s">
        <v>579</v>
      </c>
      <c r="AC496" s="983" t="s">
        <v>580</v>
      </c>
      <c r="AD496" s="985" t="s">
        <v>159</v>
      </c>
      <c r="AE496" s="985">
        <v>75</v>
      </c>
      <c r="AF496" s="987">
        <v>77</v>
      </c>
      <c r="AG496" s="988" t="s">
        <v>1246</v>
      </c>
    </row>
    <row r="497" spans="1:33" s="204" customFormat="1" ht="15.75" customHeight="1">
      <c r="A497" s="870"/>
      <c r="B497" s="943"/>
      <c r="C497" s="934"/>
      <c r="D497" s="865"/>
      <c r="E497" s="216" t="s">
        <v>12</v>
      </c>
      <c r="F497" s="181" t="s">
        <v>1159</v>
      </c>
      <c r="G497" s="458" t="s">
        <v>15</v>
      </c>
      <c r="H497" s="217">
        <f>I497+J497+L497+M497+N497+O497+P497+Q497</f>
        <v>4.484</v>
      </c>
      <c r="I497" s="183">
        <v>4.484</v>
      </c>
      <c r="J497" s="183"/>
      <c r="K497" s="183"/>
      <c r="L497" s="183"/>
      <c r="M497" s="183"/>
      <c r="N497" s="183"/>
      <c r="O497" s="183"/>
      <c r="P497" s="183"/>
      <c r="Q497" s="183"/>
      <c r="R497" s="507">
        <v>3.67</v>
      </c>
      <c r="S497" s="504">
        <v>3.67</v>
      </c>
      <c r="T497" s="504"/>
      <c r="U497" s="504"/>
      <c r="V497" s="504"/>
      <c r="W497" s="504"/>
      <c r="X497" s="504"/>
      <c r="Y497" s="504"/>
      <c r="Z497" s="504"/>
      <c r="AA497" s="504"/>
      <c r="AB497" s="1021"/>
      <c r="AC497" s="984"/>
      <c r="AD497" s="986"/>
      <c r="AE497" s="986"/>
      <c r="AF497" s="987"/>
      <c r="AG497" s="988"/>
    </row>
    <row r="498" spans="1:33" s="204" customFormat="1" ht="15" customHeight="1">
      <c r="A498" s="871"/>
      <c r="B498" s="944"/>
      <c r="C498" s="935"/>
      <c r="D498" s="879" t="s">
        <v>16</v>
      </c>
      <c r="E498" s="880"/>
      <c r="F498" s="880"/>
      <c r="G498" s="881"/>
      <c r="H498" s="198">
        <f>H496+H497</f>
        <v>33.679000000000002</v>
      </c>
      <c r="I498" s="198">
        <f t="shared" ref="I498:Q498" si="439">I496+I497</f>
        <v>33.679000000000002</v>
      </c>
      <c r="J498" s="198">
        <f t="shared" si="439"/>
        <v>0</v>
      </c>
      <c r="K498" s="198"/>
      <c r="L498" s="198">
        <f t="shared" si="439"/>
        <v>0</v>
      </c>
      <c r="M498" s="198">
        <f t="shared" si="439"/>
        <v>0</v>
      </c>
      <c r="N498" s="198">
        <f t="shared" si="439"/>
        <v>0</v>
      </c>
      <c r="O498" s="198">
        <f t="shared" si="439"/>
        <v>0</v>
      </c>
      <c r="P498" s="198">
        <f t="shared" si="439"/>
        <v>0</v>
      </c>
      <c r="Q498" s="198">
        <f t="shared" si="439"/>
        <v>0</v>
      </c>
      <c r="R498" s="510">
        <f>R496+R497</f>
        <v>32.384999999999998</v>
      </c>
      <c r="S498" s="510">
        <f t="shared" ref="S498:T498" si="440">S496+S497</f>
        <v>32.384999999999998</v>
      </c>
      <c r="T498" s="510">
        <f t="shared" si="440"/>
        <v>0</v>
      </c>
      <c r="U498" s="510"/>
      <c r="V498" s="510">
        <f t="shared" ref="V498:AA498" si="441">V496+V497</f>
        <v>0</v>
      </c>
      <c r="W498" s="510">
        <f t="shared" si="441"/>
        <v>0</v>
      </c>
      <c r="X498" s="510">
        <f t="shared" si="441"/>
        <v>0</v>
      </c>
      <c r="Y498" s="510">
        <f t="shared" si="441"/>
        <v>0</v>
      </c>
      <c r="Z498" s="510">
        <f t="shared" si="441"/>
        <v>0</v>
      </c>
      <c r="AA498" s="510">
        <f t="shared" si="441"/>
        <v>0</v>
      </c>
      <c r="AB498" s="805"/>
      <c r="AC498" s="805"/>
      <c r="AD498" s="805"/>
      <c r="AE498" s="806"/>
      <c r="AF498" s="188"/>
      <c r="AG498" s="511"/>
    </row>
    <row r="499" spans="1:33" s="204" customFormat="1" ht="15" customHeight="1">
      <c r="A499" s="246" t="s">
        <v>202</v>
      </c>
      <c r="B499" s="429" t="s">
        <v>151</v>
      </c>
      <c r="C499" s="439" t="s">
        <v>170</v>
      </c>
      <c r="D499" s="916" t="s">
        <v>17</v>
      </c>
      <c r="E499" s="917"/>
      <c r="F499" s="917"/>
      <c r="G499" s="918"/>
      <c r="H499" s="195">
        <f t="shared" ref="H499:T499" si="442">H498</f>
        <v>33.679000000000002</v>
      </c>
      <c r="I499" s="195">
        <f t="shared" si="442"/>
        <v>33.679000000000002</v>
      </c>
      <c r="J499" s="195">
        <f t="shared" si="442"/>
        <v>0</v>
      </c>
      <c r="K499" s="195"/>
      <c r="L499" s="195">
        <f t="shared" si="442"/>
        <v>0</v>
      </c>
      <c r="M499" s="195">
        <f t="shared" si="442"/>
        <v>0</v>
      </c>
      <c r="N499" s="195">
        <f t="shared" si="442"/>
        <v>0</v>
      </c>
      <c r="O499" s="195">
        <f t="shared" si="442"/>
        <v>0</v>
      </c>
      <c r="P499" s="195">
        <f t="shared" si="442"/>
        <v>0</v>
      </c>
      <c r="Q499" s="195">
        <f t="shared" si="442"/>
        <v>0</v>
      </c>
      <c r="R499" s="512">
        <f t="shared" si="442"/>
        <v>32.384999999999998</v>
      </c>
      <c r="S499" s="512">
        <f t="shared" si="442"/>
        <v>32.384999999999998</v>
      </c>
      <c r="T499" s="512">
        <f t="shared" si="442"/>
        <v>0</v>
      </c>
      <c r="U499" s="512"/>
      <c r="V499" s="512">
        <f t="shared" ref="V499:AA499" si="443">V498</f>
        <v>0</v>
      </c>
      <c r="W499" s="512">
        <f t="shared" si="443"/>
        <v>0</v>
      </c>
      <c r="X499" s="512">
        <f t="shared" si="443"/>
        <v>0</v>
      </c>
      <c r="Y499" s="512">
        <f t="shared" si="443"/>
        <v>0</v>
      </c>
      <c r="Z499" s="512">
        <f t="shared" si="443"/>
        <v>0</v>
      </c>
      <c r="AA499" s="512">
        <f t="shared" si="443"/>
        <v>0</v>
      </c>
      <c r="AB499" s="790"/>
      <c r="AC499" s="790"/>
      <c r="AD499" s="790"/>
      <c r="AE499" s="790"/>
      <c r="AF499" s="790"/>
      <c r="AG499" s="791"/>
    </row>
    <row r="500" spans="1:33" s="204" customFormat="1" ht="18.75" customHeight="1">
      <c r="A500" s="246" t="s">
        <v>202</v>
      </c>
      <c r="B500" s="429" t="s">
        <v>151</v>
      </c>
      <c r="C500" s="439" t="s">
        <v>178</v>
      </c>
      <c r="D500" s="798" t="s">
        <v>581</v>
      </c>
      <c r="E500" s="799"/>
      <c r="F500" s="799"/>
      <c r="G500" s="799"/>
      <c r="H500" s="799"/>
      <c r="I500" s="799"/>
      <c r="J500" s="799"/>
      <c r="K500" s="799"/>
      <c r="L500" s="799"/>
      <c r="M500" s="799"/>
      <c r="N500" s="799"/>
      <c r="O500" s="799"/>
      <c r="P500" s="799"/>
      <c r="Q500" s="799"/>
      <c r="R500" s="799"/>
      <c r="S500" s="799"/>
      <c r="T500" s="799"/>
      <c r="U500" s="799"/>
      <c r="V500" s="799"/>
      <c r="W500" s="799"/>
      <c r="X500" s="799"/>
      <c r="Y500" s="799"/>
      <c r="Z500" s="799"/>
      <c r="AA500" s="799"/>
      <c r="AB500" s="799"/>
      <c r="AC500" s="799"/>
      <c r="AD500" s="799"/>
      <c r="AE500" s="799"/>
      <c r="AF500" s="799"/>
      <c r="AG500" s="800"/>
    </row>
    <row r="501" spans="1:33" s="204" customFormat="1" ht="24.75" customHeight="1">
      <c r="A501" s="869" t="s">
        <v>202</v>
      </c>
      <c r="B501" s="942" t="s">
        <v>151</v>
      </c>
      <c r="C501" s="933" t="s">
        <v>178</v>
      </c>
      <c r="D501" s="863" t="s">
        <v>151</v>
      </c>
      <c r="E501" s="846" t="s">
        <v>582</v>
      </c>
      <c r="F501" s="847"/>
      <c r="G501" s="355"/>
      <c r="H501" s="177"/>
      <c r="I501" s="177"/>
      <c r="J501" s="177"/>
      <c r="K501" s="177"/>
      <c r="L501" s="177"/>
      <c r="M501" s="177"/>
      <c r="N501" s="177"/>
      <c r="O501" s="177"/>
      <c r="P501" s="177"/>
      <c r="Q501" s="177"/>
      <c r="R501" s="501"/>
      <c r="S501" s="501"/>
      <c r="T501" s="501"/>
      <c r="U501" s="501"/>
      <c r="V501" s="501"/>
      <c r="W501" s="501"/>
      <c r="X501" s="501"/>
      <c r="Y501" s="501"/>
      <c r="Z501" s="501"/>
      <c r="AA501" s="501"/>
      <c r="AB501" s="260"/>
      <c r="AC501" s="261"/>
      <c r="AD501" s="180"/>
      <c r="AE501" s="180"/>
      <c r="AF501" s="180"/>
      <c r="AG501" s="179"/>
    </row>
    <row r="502" spans="1:33" s="204" customFormat="1" ht="89.25" customHeight="1">
      <c r="A502" s="870"/>
      <c r="B502" s="943"/>
      <c r="C502" s="934"/>
      <c r="D502" s="865"/>
      <c r="E502" s="216" t="s">
        <v>11</v>
      </c>
      <c r="F502" s="181" t="s">
        <v>583</v>
      </c>
      <c r="G502" s="458" t="s">
        <v>15</v>
      </c>
      <c r="H502" s="217"/>
      <c r="I502" s="183"/>
      <c r="J502" s="183"/>
      <c r="K502" s="183"/>
      <c r="L502" s="183"/>
      <c r="M502" s="183"/>
      <c r="N502" s="183"/>
      <c r="O502" s="183"/>
      <c r="P502" s="183"/>
      <c r="Q502" s="183"/>
      <c r="R502" s="507">
        <v>0</v>
      </c>
      <c r="S502" s="504">
        <v>0</v>
      </c>
      <c r="T502" s="504"/>
      <c r="U502" s="504"/>
      <c r="V502" s="504"/>
      <c r="W502" s="504"/>
      <c r="X502" s="504"/>
      <c r="Y502" s="504"/>
      <c r="Z502" s="504"/>
      <c r="AA502" s="504"/>
      <c r="AB502" s="194" t="s">
        <v>584</v>
      </c>
      <c r="AC502" s="263" t="s">
        <v>551</v>
      </c>
      <c r="AD502" s="458" t="s">
        <v>159</v>
      </c>
      <c r="AE502" s="458">
        <v>15</v>
      </c>
      <c r="AF502" s="458">
        <v>0</v>
      </c>
      <c r="AG502" s="345" t="s">
        <v>1247</v>
      </c>
    </row>
    <row r="503" spans="1:33" s="204" customFormat="1" ht="15" customHeight="1">
      <c r="A503" s="871"/>
      <c r="B503" s="944"/>
      <c r="C503" s="935"/>
      <c r="D503" s="879" t="s">
        <v>16</v>
      </c>
      <c r="E503" s="880"/>
      <c r="F503" s="880"/>
      <c r="G503" s="881"/>
      <c r="H503" s="198">
        <f>H502</f>
        <v>0</v>
      </c>
      <c r="I503" s="198">
        <f t="shared" ref="I503:Q504" si="444">I502</f>
        <v>0</v>
      </c>
      <c r="J503" s="198">
        <f t="shared" si="444"/>
        <v>0</v>
      </c>
      <c r="K503" s="198"/>
      <c r="L503" s="198">
        <f t="shared" si="444"/>
        <v>0</v>
      </c>
      <c r="M503" s="198">
        <f t="shared" si="444"/>
        <v>0</v>
      </c>
      <c r="N503" s="198">
        <f t="shared" si="444"/>
        <v>0</v>
      </c>
      <c r="O503" s="198">
        <f t="shared" si="444"/>
        <v>0</v>
      </c>
      <c r="P503" s="198">
        <f t="shared" si="444"/>
        <v>0</v>
      </c>
      <c r="Q503" s="198">
        <f t="shared" si="444"/>
        <v>0</v>
      </c>
      <c r="R503" s="510">
        <f>R502</f>
        <v>0</v>
      </c>
      <c r="S503" s="510">
        <f t="shared" ref="S503:T504" si="445">S502</f>
        <v>0</v>
      </c>
      <c r="T503" s="510">
        <f t="shared" si="445"/>
        <v>0</v>
      </c>
      <c r="U503" s="510"/>
      <c r="V503" s="510">
        <f t="shared" ref="V503:AA504" si="446">V502</f>
        <v>0</v>
      </c>
      <c r="W503" s="510">
        <f t="shared" si="446"/>
        <v>0</v>
      </c>
      <c r="X503" s="510">
        <f t="shared" si="446"/>
        <v>0</v>
      </c>
      <c r="Y503" s="510">
        <f t="shared" si="446"/>
        <v>0</v>
      </c>
      <c r="Z503" s="510">
        <f t="shared" si="446"/>
        <v>0</v>
      </c>
      <c r="AA503" s="510">
        <f t="shared" si="446"/>
        <v>0</v>
      </c>
      <c r="AB503" s="805"/>
      <c r="AC503" s="805"/>
      <c r="AD503" s="805"/>
      <c r="AE503" s="805"/>
      <c r="AF503" s="805"/>
      <c r="AG503" s="806"/>
    </row>
    <row r="504" spans="1:33" s="204" customFormat="1" ht="15" customHeight="1">
      <c r="A504" s="246" t="s">
        <v>202</v>
      </c>
      <c r="B504" s="429" t="s">
        <v>151</v>
      </c>
      <c r="C504" s="439" t="s">
        <v>178</v>
      </c>
      <c r="D504" s="916" t="s">
        <v>17</v>
      </c>
      <c r="E504" s="917"/>
      <c r="F504" s="917"/>
      <c r="G504" s="918"/>
      <c r="H504" s="195">
        <f>H503</f>
        <v>0</v>
      </c>
      <c r="I504" s="195">
        <f t="shared" si="444"/>
        <v>0</v>
      </c>
      <c r="J504" s="195">
        <f>J503</f>
        <v>0</v>
      </c>
      <c r="K504" s="195"/>
      <c r="L504" s="195">
        <f t="shared" si="444"/>
        <v>0</v>
      </c>
      <c r="M504" s="195">
        <f t="shared" si="444"/>
        <v>0</v>
      </c>
      <c r="N504" s="195">
        <f>N503</f>
        <v>0</v>
      </c>
      <c r="O504" s="195">
        <f t="shared" si="444"/>
        <v>0</v>
      </c>
      <c r="P504" s="195">
        <f t="shared" si="444"/>
        <v>0</v>
      </c>
      <c r="Q504" s="195">
        <f t="shared" si="444"/>
        <v>0</v>
      </c>
      <c r="R504" s="512">
        <f>R503</f>
        <v>0</v>
      </c>
      <c r="S504" s="512">
        <f t="shared" si="445"/>
        <v>0</v>
      </c>
      <c r="T504" s="512">
        <f>T503</f>
        <v>0</v>
      </c>
      <c r="U504" s="512"/>
      <c r="V504" s="512">
        <f t="shared" si="446"/>
        <v>0</v>
      </c>
      <c r="W504" s="512">
        <f t="shared" si="446"/>
        <v>0</v>
      </c>
      <c r="X504" s="512">
        <f>X503</f>
        <v>0</v>
      </c>
      <c r="Y504" s="512">
        <f t="shared" si="446"/>
        <v>0</v>
      </c>
      <c r="Z504" s="512">
        <f t="shared" si="446"/>
        <v>0</v>
      </c>
      <c r="AA504" s="512">
        <f t="shared" si="446"/>
        <v>0</v>
      </c>
      <c r="AB504" s="790"/>
      <c r="AC504" s="790"/>
      <c r="AD504" s="790"/>
      <c r="AE504" s="790"/>
      <c r="AF504" s="790"/>
      <c r="AG504" s="791"/>
    </row>
    <row r="505" spans="1:33" s="212" customFormat="1" ht="15" customHeight="1">
      <c r="A505" s="246" t="s">
        <v>202</v>
      </c>
      <c r="B505" s="429" t="s">
        <v>151</v>
      </c>
      <c r="C505" s="873" t="s">
        <v>18</v>
      </c>
      <c r="D505" s="874"/>
      <c r="E505" s="874"/>
      <c r="F505" s="874"/>
      <c r="G505" s="936"/>
      <c r="H505" s="203">
        <f>H480+H488+H493+H499+H4114+H504</f>
        <v>2752.5559999999996</v>
      </c>
      <c r="I505" s="203">
        <f t="shared" ref="I505:Q505" si="447">I480+I488+I493+I499+I504</f>
        <v>2361.4489999999996</v>
      </c>
      <c r="J505" s="203">
        <f t="shared" si="447"/>
        <v>6.5359999999999996</v>
      </c>
      <c r="K505" s="203"/>
      <c r="L505" s="203">
        <f t="shared" si="447"/>
        <v>384.57099999999997</v>
      </c>
      <c r="M505" s="203">
        <f t="shared" si="447"/>
        <v>0</v>
      </c>
      <c r="N505" s="203">
        <f t="shared" si="447"/>
        <v>0</v>
      </c>
      <c r="O505" s="203">
        <f t="shared" si="447"/>
        <v>0</v>
      </c>
      <c r="P505" s="203">
        <f t="shared" si="447"/>
        <v>0</v>
      </c>
      <c r="Q505" s="203">
        <f t="shared" si="447"/>
        <v>0</v>
      </c>
      <c r="R505" s="513">
        <f>R480+R488+R493+R499+R4114+R504</f>
        <v>2734.703</v>
      </c>
      <c r="S505" s="513">
        <f t="shared" ref="S505:T505" si="448">S480+S488+S493+S499+S504</f>
        <v>2349.2870000000003</v>
      </c>
      <c r="T505" s="513">
        <f t="shared" si="448"/>
        <v>5.843</v>
      </c>
      <c r="U505" s="513"/>
      <c r="V505" s="513">
        <f t="shared" ref="V505:AA505" si="449">V480+V488+V493+V499+V504</f>
        <v>379.57299999999998</v>
      </c>
      <c r="W505" s="513">
        <f t="shared" si="449"/>
        <v>0</v>
      </c>
      <c r="X505" s="513">
        <f t="shared" si="449"/>
        <v>0</v>
      </c>
      <c r="Y505" s="513">
        <f t="shared" si="449"/>
        <v>0</v>
      </c>
      <c r="Z505" s="513">
        <f t="shared" si="449"/>
        <v>0</v>
      </c>
      <c r="AA505" s="513">
        <f t="shared" si="449"/>
        <v>0</v>
      </c>
      <c r="AB505" s="779"/>
      <c r="AC505" s="779"/>
      <c r="AD505" s="779"/>
      <c r="AE505" s="779"/>
      <c r="AF505" s="779"/>
      <c r="AG505" s="957"/>
    </row>
    <row r="506" spans="1:33" s="204" customFormat="1" ht="15" customHeight="1">
      <c r="A506" s="230" t="s">
        <v>202</v>
      </c>
      <c r="B506" s="175" t="s">
        <v>152</v>
      </c>
      <c r="C506" s="780" t="s">
        <v>585</v>
      </c>
      <c r="D506" s="781"/>
      <c r="E506" s="781"/>
      <c r="F506" s="781"/>
      <c r="G506" s="781"/>
      <c r="H506" s="781"/>
      <c r="I506" s="781"/>
      <c r="J506" s="781"/>
      <c r="K506" s="781"/>
      <c r="L506" s="781"/>
      <c r="M506" s="781"/>
      <c r="N506" s="781"/>
      <c r="O506" s="781"/>
      <c r="P506" s="781"/>
      <c r="Q506" s="781"/>
      <c r="R506" s="781"/>
      <c r="S506" s="781"/>
      <c r="T506" s="781"/>
      <c r="U506" s="781"/>
      <c r="V506" s="781"/>
      <c r="W506" s="781"/>
      <c r="X506" s="781"/>
      <c r="Y506" s="781"/>
      <c r="Z506" s="781"/>
      <c r="AA506" s="781"/>
      <c r="AB506" s="781"/>
      <c r="AC506" s="781"/>
      <c r="AD506" s="781"/>
      <c r="AE506" s="781"/>
      <c r="AF506" s="781"/>
      <c r="AG506" s="782"/>
    </row>
    <row r="507" spans="1:33" s="204" customFormat="1" ht="15" customHeight="1">
      <c r="A507" s="230" t="s">
        <v>202</v>
      </c>
      <c r="B507" s="175" t="s">
        <v>152</v>
      </c>
      <c r="C507" s="439" t="s">
        <v>151</v>
      </c>
      <c r="D507" s="783" t="s">
        <v>586</v>
      </c>
      <c r="E507" s="784"/>
      <c r="F507" s="784"/>
      <c r="G507" s="784"/>
      <c r="H507" s="784"/>
      <c r="I507" s="784"/>
      <c r="J507" s="784"/>
      <c r="K507" s="784"/>
      <c r="L507" s="784"/>
      <c r="M507" s="784"/>
      <c r="N507" s="784"/>
      <c r="O507" s="784"/>
      <c r="P507" s="784"/>
      <c r="Q507" s="784"/>
      <c r="R507" s="784"/>
      <c r="S507" s="784"/>
      <c r="T507" s="784"/>
      <c r="U507" s="784"/>
      <c r="V507" s="784"/>
      <c r="W507" s="784"/>
      <c r="X507" s="784"/>
      <c r="Y507" s="784"/>
      <c r="Z507" s="784"/>
      <c r="AA507" s="784"/>
      <c r="AB507" s="784"/>
      <c r="AC507" s="784"/>
      <c r="AD507" s="784"/>
      <c r="AE507" s="784"/>
      <c r="AF507" s="784"/>
      <c r="AG507" s="785"/>
    </row>
    <row r="508" spans="1:33" s="212" customFormat="1" ht="63" customHeight="1">
      <c r="A508" s="869" t="s">
        <v>202</v>
      </c>
      <c r="B508" s="942" t="s">
        <v>152</v>
      </c>
      <c r="C508" s="933" t="s">
        <v>151</v>
      </c>
      <c r="D508" s="863" t="s">
        <v>151</v>
      </c>
      <c r="E508" s="846" t="s">
        <v>587</v>
      </c>
      <c r="F508" s="847"/>
      <c r="G508" s="355"/>
      <c r="H508" s="177"/>
      <c r="I508" s="177"/>
      <c r="J508" s="177"/>
      <c r="K508" s="177"/>
      <c r="L508" s="177"/>
      <c r="M508" s="177"/>
      <c r="N508" s="177"/>
      <c r="O508" s="177"/>
      <c r="P508" s="177"/>
      <c r="Q508" s="177"/>
      <c r="R508" s="501"/>
      <c r="S508" s="501"/>
      <c r="T508" s="501"/>
      <c r="U508" s="501"/>
      <c r="V508" s="501"/>
      <c r="W508" s="501"/>
      <c r="X508" s="501"/>
      <c r="Y508" s="501"/>
      <c r="Z508" s="501"/>
      <c r="AA508" s="501"/>
      <c r="AB508" s="260"/>
      <c r="AC508" s="261"/>
      <c r="AD508" s="180"/>
      <c r="AE508" s="180"/>
      <c r="AF508" s="180"/>
      <c r="AG508" s="179"/>
    </row>
    <row r="509" spans="1:33" s="212" customFormat="1" ht="75.75" customHeight="1">
      <c r="A509" s="870"/>
      <c r="B509" s="943"/>
      <c r="C509" s="934"/>
      <c r="D509" s="865"/>
      <c r="E509" s="216" t="s">
        <v>11</v>
      </c>
      <c r="F509" s="288" t="s">
        <v>588</v>
      </c>
      <c r="G509" s="458" t="s">
        <v>15</v>
      </c>
      <c r="H509" s="217">
        <f>I509+J509+L509+M509+N509+O509+P509+Q509</f>
        <v>23.46</v>
      </c>
      <c r="I509" s="183">
        <v>23.46</v>
      </c>
      <c r="J509" s="183"/>
      <c r="K509" s="183"/>
      <c r="L509" s="183"/>
      <c r="M509" s="183"/>
      <c r="N509" s="183"/>
      <c r="O509" s="183"/>
      <c r="P509" s="183"/>
      <c r="Q509" s="183"/>
      <c r="R509" s="507">
        <v>16.690999999999999</v>
      </c>
      <c r="S509" s="504">
        <v>16.690999999999999</v>
      </c>
      <c r="T509" s="504"/>
      <c r="U509" s="504"/>
      <c r="V509" s="504"/>
      <c r="W509" s="504"/>
      <c r="X509" s="504"/>
      <c r="Y509" s="504"/>
      <c r="Z509" s="504"/>
      <c r="AA509" s="504"/>
      <c r="AB509" s="194" t="s">
        <v>589</v>
      </c>
      <c r="AC509" s="263" t="s">
        <v>590</v>
      </c>
      <c r="AD509" s="458" t="s">
        <v>159</v>
      </c>
      <c r="AE509" s="458">
        <v>140</v>
      </c>
      <c r="AF509" s="458">
        <v>140</v>
      </c>
      <c r="AG509" s="186"/>
    </row>
    <row r="510" spans="1:33" s="204" customFormat="1" ht="15" customHeight="1">
      <c r="A510" s="871"/>
      <c r="B510" s="944"/>
      <c r="C510" s="935"/>
      <c r="D510" s="879" t="s">
        <v>16</v>
      </c>
      <c r="E510" s="880"/>
      <c r="F510" s="880"/>
      <c r="G510" s="881"/>
      <c r="H510" s="188">
        <f>H509</f>
        <v>23.46</v>
      </c>
      <c r="I510" s="188">
        <f t="shared" ref="I510:Q512" si="450">I509</f>
        <v>23.46</v>
      </c>
      <c r="J510" s="188">
        <f t="shared" si="450"/>
        <v>0</v>
      </c>
      <c r="K510" s="188"/>
      <c r="L510" s="188">
        <f t="shared" si="450"/>
        <v>0</v>
      </c>
      <c r="M510" s="188">
        <f t="shared" si="450"/>
        <v>0</v>
      </c>
      <c r="N510" s="188">
        <f t="shared" si="450"/>
        <v>0</v>
      </c>
      <c r="O510" s="188">
        <f t="shared" si="450"/>
        <v>0</v>
      </c>
      <c r="P510" s="188">
        <f t="shared" si="450"/>
        <v>0</v>
      </c>
      <c r="Q510" s="188">
        <f t="shared" si="450"/>
        <v>0</v>
      </c>
      <c r="R510" s="505">
        <f>R509</f>
        <v>16.690999999999999</v>
      </c>
      <c r="S510" s="505">
        <f t="shared" ref="S510:T512" si="451">S509</f>
        <v>16.690999999999999</v>
      </c>
      <c r="T510" s="505">
        <f t="shared" si="451"/>
        <v>0</v>
      </c>
      <c r="U510" s="505"/>
      <c r="V510" s="505">
        <f t="shared" ref="V510:AA512" si="452">V509</f>
        <v>0</v>
      </c>
      <c r="W510" s="505">
        <f t="shared" si="452"/>
        <v>0</v>
      </c>
      <c r="X510" s="505">
        <f t="shared" si="452"/>
        <v>0</v>
      </c>
      <c r="Y510" s="505">
        <f t="shared" si="452"/>
        <v>0</v>
      </c>
      <c r="Z510" s="505">
        <f t="shared" si="452"/>
        <v>0</v>
      </c>
      <c r="AA510" s="505">
        <f t="shared" si="452"/>
        <v>0</v>
      </c>
      <c r="AB510" s="802"/>
      <c r="AC510" s="802"/>
      <c r="AD510" s="802"/>
      <c r="AE510" s="802"/>
      <c r="AF510" s="802"/>
      <c r="AG510" s="803"/>
    </row>
    <row r="511" spans="1:33" s="204" customFormat="1" ht="15" customHeight="1">
      <c r="A511" s="246" t="s">
        <v>202</v>
      </c>
      <c r="B511" s="429" t="s">
        <v>152</v>
      </c>
      <c r="C511" s="439" t="s">
        <v>151</v>
      </c>
      <c r="D511" s="916" t="s">
        <v>17</v>
      </c>
      <c r="E511" s="917"/>
      <c r="F511" s="917"/>
      <c r="G511" s="918"/>
      <c r="H511" s="195">
        <f>H510</f>
        <v>23.46</v>
      </c>
      <c r="I511" s="195">
        <f t="shared" si="450"/>
        <v>23.46</v>
      </c>
      <c r="J511" s="195">
        <f t="shared" si="450"/>
        <v>0</v>
      </c>
      <c r="K511" s="195"/>
      <c r="L511" s="195">
        <f t="shared" si="450"/>
        <v>0</v>
      </c>
      <c r="M511" s="195">
        <f t="shared" si="450"/>
        <v>0</v>
      </c>
      <c r="N511" s="195">
        <f t="shared" si="450"/>
        <v>0</v>
      </c>
      <c r="O511" s="195">
        <f t="shared" si="450"/>
        <v>0</v>
      </c>
      <c r="P511" s="195">
        <f t="shared" si="450"/>
        <v>0</v>
      </c>
      <c r="Q511" s="195">
        <f t="shared" si="450"/>
        <v>0</v>
      </c>
      <c r="R511" s="512">
        <f>R510</f>
        <v>16.690999999999999</v>
      </c>
      <c r="S511" s="512">
        <f t="shared" si="451"/>
        <v>16.690999999999999</v>
      </c>
      <c r="T511" s="512">
        <f t="shared" si="451"/>
        <v>0</v>
      </c>
      <c r="U511" s="512"/>
      <c r="V511" s="512">
        <f t="shared" si="452"/>
        <v>0</v>
      </c>
      <c r="W511" s="512">
        <f t="shared" si="452"/>
        <v>0</v>
      </c>
      <c r="X511" s="512">
        <f t="shared" si="452"/>
        <v>0</v>
      </c>
      <c r="Y511" s="512">
        <f t="shared" si="452"/>
        <v>0</v>
      </c>
      <c r="Z511" s="512">
        <f t="shared" si="452"/>
        <v>0</v>
      </c>
      <c r="AA511" s="512">
        <f t="shared" si="452"/>
        <v>0</v>
      </c>
      <c r="AB511" s="790"/>
      <c r="AC511" s="790"/>
      <c r="AD511" s="790"/>
      <c r="AE511" s="790"/>
      <c r="AF511" s="790"/>
      <c r="AG511" s="791"/>
    </row>
    <row r="512" spans="1:33" s="212" customFormat="1" ht="15" customHeight="1">
      <c r="A512" s="246" t="s">
        <v>202</v>
      </c>
      <c r="B512" s="429" t="s">
        <v>152</v>
      </c>
      <c r="C512" s="873" t="s">
        <v>18</v>
      </c>
      <c r="D512" s="874"/>
      <c r="E512" s="874"/>
      <c r="F512" s="874"/>
      <c r="G512" s="936"/>
      <c r="H512" s="203">
        <f>H511</f>
        <v>23.46</v>
      </c>
      <c r="I512" s="203">
        <f>I511</f>
        <v>23.46</v>
      </c>
      <c r="J512" s="203">
        <f t="shared" si="450"/>
        <v>0</v>
      </c>
      <c r="K512" s="203"/>
      <c r="L512" s="203">
        <f t="shared" si="450"/>
        <v>0</v>
      </c>
      <c r="M512" s="203">
        <f t="shared" si="450"/>
        <v>0</v>
      </c>
      <c r="N512" s="203">
        <f t="shared" si="450"/>
        <v>0</v>
      </c>
      <c r="O512" s="203">
        <f t="shared" si="450"/>
        <v>0</v>
      </c>
      <c r="P512" s="203">
        <f t="shared" si="450"/>
        <v>0</v>
      </c>
      <c r="Q512" s="203">
        <f t="shared" si="450"/>
        <v>0</v>
      </c>
      <c r="R512" s="513">
        <f>R511</f>
        <v>16.690999999999999</v>
      </c>
      <c r="S512" s="513">
        <f>S511</f>
        <v>16.690999999999999</v>
      </c>
      <c r="T512" s="513">
        <f t="shared" si="451"/>
        <v>0</v>
      </c>
      <c r="U512" s="513"/>
      <c r="V512" s="513">
        <f t="shared" si="452"/>
        <v>0</v>
      </c>
      <c r="W512" s="513">
        <f t="shared" si="452"/>
        <v>0</v>
      </c>
      <c r="X512" s="513">
        <f t="shared" si="452"/>
        <v>0</v>
      </c>
      <c r="Y512" s="513">
        <f t="shared" si="452"/>
        <v>0</v>
      </c>
      <c r="Z512" s="513">
        <f t="shared" si="452"/>
        <v>0</v>
      </c>
      <c r="AA512" s="513">
        <f t="shared" si="452"/>
        <v>0</v>
      </c>
      <c r="AB512" s="808"/>
      <c r="AC512" s="808"/>
      <c r="AD512" s="808"/>
      <c r="AE512" s="808"/>
      <c r="AF512" s="808"/>
      <c r="AG512" s="809"/>
    </row>
    <row r="513" spans="1:33" s="204" customFormat="1" ht="15" customHeight="1">
      <c r="A513" s="230" t="s">
        <v>202</v>
      </c>
      <c r="B513" s="175" t="s">
        <v>162</v>
      </c>
      <c r="C513" s="937" t="s">
        <v>591</v>
      </c>
      <c r="D513" s="938"/>
      <c r="E513" s="938"/>
      <c r="F513" s="938"/>
      <c r="G513" s="938"/>
      <c r="H513" s="938"/>
      <c r="I513" s="938"/>
      <c r="J513" s="938"/>
      <c r="K513" s="938"/>
      <c r="L513" s="938"/>
      <c r="M513" s="938"/>
      <c r="N513" s="938"/>
      <c r="O513" s="938"/>
      <c r="P513" s="938"/>
      <c r="Q513" s="938"/>
      <c r="R513" s="938"/>
      <c r="S513" s="938"/>
      <c r="T513" s="938"/>
      <c r="U513" s="938"/>
      <c r="V513" s="938"/>
      <c r="W513" s="938"/>
      <c r="X513" s="938"/>
      <c r="Y513" s="938"/>
      <c r="Z513" s="938"/>
      <c r="AA513" s="938"/>
      <c r="AB513" s="938"/>
      <c r="AC513" s="938"/>
      <c r="AD513" s="938"/>
      <c r="AE513" s="938"/>
      <c r="AF513" s="938"/>
      <c r="AG513" s="939"/>
    </row>
    <row r="514" spans="1:33" s="204" customFormat="1" ht="15" customHeight="1">
      <c r="A514" s="230" t="s">
        <v>202</v>
      </c>
      <c r="B514" s="175" t="s">
        <v>162</v>
      </c>
      <c r="C514" s="439" t="s">
        <v>151</v>
      </c>
      <c r="D514" s="783" t="s">
        <v>592</v>
      </c>
      <c r="E514" s="784"/>
      <c r="F514" s="784"/>
      <c r="G514" s="784"/>
      <c r="H514" s="784"/>
      <c r="I514" s="784"/>
      <c r="J514" s="784"/>
      <c r="K514" s="784"/>
      <c r="L514" s="784"/>
      <c r="M514" s="784"/>
      <c r="N514" s="784"/>
      <c r="O514" s="784"/>
      <c r="P514" s="784"/>
      <c r="Q514" s="784"/>
      <c r="R514" s="784"/>
      <c r="S514" s="784"/>
      <c r="T514" s="784"/>
      <c r="U514" s="784"/>
      <c r="V514" s="784"/>
      <c r="W514" s="784"/>
      <c r="X514" s="784"/>
      <c r="Y514" s="784"/>
      <c r="Z514" s="784"/>
      <c r="AA514" s="784"/>
      <c r="AB514" s="784"/>
      <c r="AC514" s="784"/>
      <c r="AD514" s="784"/>
      <c r="AE514" s="784"/>
      <c r="AF514" s="784"/>
      <c r="AG514" s="785"/>
    </row>
    <row r="515" spans="1:33" s="212" customFormat="1" ht="15" customHeight="1">
      <c r="A515" s="869" t="s">
        <v>202</v>
      </c>
      <c r="B515" s="942" t="s">
        <v>162</v>
      </c>
      <c r="C515" s="933" t="s">
        <v>151</v>
      </c>
      <c r="D515" s="863" t="s">
        <v>151</v>
      </c>
      <c r="E515" s="846" t="s">
        <v>593</v>
      </c>
      <c r="F515" s="847"/>
      <c r="G515" s="355"/>
      <c r="H515" s="177"/>
      <c r="I515" s="177"/>
      <c r="J515" s="177"/>
      <c r="K515" s="177"/>
      <c r="L515" s="177"/>
      <c r="M515" s="177"/>
      <c r="N515" s="177"/>
      <c r="O515" s="177"/>
      <c r="P515" s="177"/>
      <c r="Q515" s="177"/>
      <c r="R515" s="501"/>
      <c r="S515" s="501"/>
      <c r="T515" s="501"/>
      <c r="U515" s="501"/>
      <c r="V515" s="501"/>
      <c r="W515" s="501"/>
      <c r="X515" s="501"/>
      <c r="Y515" s="501"/>
      <c r="Z515" s="501"/>
      <c r="AA515" s="501"/>
      <c r="AB515" s="260"/>
      <c r="AC515" s="261"/>
      <c r="AD515" s="180"/>
      <c r="AE515" s="180"/>
      <c r="AF515" s="180"/>
      <c r="AG515" s="179"/>
    </row>
    <row r="516" spans="1:33" s="212" customFormat="1" ht="15" customHeight="1">
      <c r="A516" s="870"/>
      <c r="B516" s="943"/>
      <c r="C516" s="934"/>
      <c r="D516" s="865"/>
      <c r="E516" s="216" t="s">
        <v>11</v>
      </c>
      <c r="F516" s="179"/>
      <c r="G516" s="458"/>
      <c r="H516" s="217">
        <f>I516+J516+L516+M516+N516+O516+P516+Q516</f>
        <v>0</v>
      </c>
      <c r="I516" s="183"/>
      <c r="J516" s="183"/>
      <c r="K516" s="183"/>
      <c r="L516" s="183"/>
      <c r="M516" s="183"/>
      <c r="N516" s="183"/>
      <c r="O516" s="183"/>
      <c r="P516" s="183"/>
      <c r="Q516" s="183"/>
      <c r="R516" s="507">
        <f>S516+T516+V516+W516+X516+Y516+Z516+AA516</f>
        <v>0</v>
      </c>
      <c r="S516" s="504"/>
      <c r="T516" s="504"/>
      <c r="U516" s="504"/>
      <c r="V516" s="504"/>
      <c r="W516" s="504"/>
      <c r="X516" s="504"/>
      <c r="Y516" s="504"/>
      <c r="Z516" s="504"/>
      <c r="AA516" s="504"/>
      <c r="AB516" s="265"/>
      <c r="AC516" s="263"/>
      <c r="AD516" s="458"/>
      <c r="AE516" s="458"/>
      <c r="AF516" s="458"/>
      <c r="AG516" s="186"/>
    </row>
    <row r="517" spans="1:33" s="204" customFormat="1" ht="15" customHeight="1">
      <c r="A517" s="871"/>
      <c r="B517" s="944"/>
      <c r="C517" s="935"/>
      <c r="D517" s="879" t="s">
        <v>16</v>
      </c>
      <c r="E517" s="880"/>
      <c r="F517" s="880"/>
      <c r="G517" s="881"/>
      <c r="H517" s="188">
        <f>H516</f>
        <v>0</v>
      </c>
      <c r="I517" s="188">
        <f t="shared" ref="I517:Q517" si="453">I516</f>
        <v>0</v>
      </c>
      <c r="J517" s="188">
        <f t="shared" si="453"/>
        <v>0</v>
      </c>
      <c r="K517" s="188"/>
      <c r="L517" s="188">
        <f t="shared" si="453"/>
        <v>0</v>
      </c>
      <c r="M517" s="188">
        <f t="shared" si="453"/>
        <v>0</v>
      </c>
      <c r="N517" s="188">
        <f t="shared" si="453"/>
        <v>0</v>
      </c>
      <c r="O517" s="188">
        <f t="shared" si="453"/>
        <v>0</v>
      </c>
      <c r="P517" s="188">
        <f t="shared" si="453"/>
        <v>0</v>
      </c>
      <c r="Q517" s="188">
        <f t="shared" si="453"/>
        <v>0</v>
      </c>
      <c r="R517" s="505">
        <f>R516</f>
        <v>0</v>
      </c>
      <c r="S517" s="505">
        <f t="shared" ref="S517:T517" si="454">S516</f>
        <v>0</v>
      </c>
      <c r="T517" s="505">
        <f t="shared" si="454"/>
        <v>0</v>
      </c>
      <c r="U517" s="505"/>
      <c r="V517" s="505">
        <f t="shared" ref="V517:AA517" si="455">V516</f>
        <v>0</v>
      </c>
      <c r="W517" s="505">
        <f t="shared" si="455"/>
        <v>0</v>
      </c>
      <c r="X517" s="505">
        <f t="shared" si="455"/>
        <v>0</v>
      </c>
      <c r="Y517" s="505">
        <f t="shared" si="455"/>
        <v>0</v>
      </c>
      <c r="Z517" s="505">
        <f t="shared" si="455"/>
        <v>0</v>
      </c>
      <c r="AA517" s="505">
        <f t="shared" si="455"/>
        <v>0</v>
      </c>
      <c r="AB517" s="802"/>
      <c r="AC517" s="802"/>
      <c r="AD517" s="802"/>
      <c r="AE517" s="803"/>
      <c r="AF517" s="425"/>
      <c r="AG517" s="506"/>
    </row>
    <row r="518" spans="1:33" s="204" customFormat="1" ht="15" customHeight="1">
      <c r="A518" s="869" t="s">
        <v>202</v>
      </c>
      <c r="B518" s="942" t="s">
        <v>162</v>
      </c>
      <c r="C518" s="933" t="s">
        <v>151</v>
      </c>
      <c r="D518" s="863" t="s">
        <v>152</v>
      </c>
      <c r="E518" s="846" t="s">
        <v>594</v>
      </c>
      <c r="F518" s="847"/>
      <c r="G518" s="355"/>
      <c r="H518" s="177"/>
      <c r="I518" s="177"/>
      <c r="J518" s="177"/>
      <c r="K518" s="177"/>
      <c r="L518" s="177"/>
      <c r="M518" s="177"/>
      <c r="N518" s="177"/>
      <c r="O518" s="177"/>
      <c r="P518" s="177"/>
      <c r="Q518" s="177"/>
      <c r="R518" s="501"/>
      <c r="S518" s="501"/>
      <c r="T518" s="501"/>
      <c r="U518" s="501"/>
      <c r="V518" s="501"/>
      <c r="W518" s="501"/>
      <c r="X518" s="501"/>
      <c r="Y518" s="501"/>
      <c r="Z518" s="501"/>
      <c r="AA518" s="501"/>
      <c r="AB518" s="260"/>
      <c r="AC518" s="261"/>
      <c r="AD518" s="180"/>
      <c r="AE518" s="180"/>
      <c r="AF518" s="180"/>
      <c r="AG518" s="179"/>
    </row>
    <row r="519" spans="1:33" s="204" customFormat="1" ht="40.5" customHeight="1">
      <c r="A519" s="870"/>
      <c r="B519" s="943"/>
      <c r="C519" s="934"/>
      <c r="D519" s="865"/>
      <c r="E519" s="205" t="s">
        <v>11</v>
      </c>
      <c r="F519" s="181" t="s">
        <v>595</v>
      </c>
      <c r="G519" s="458" t="s">
        <v>15</v>
      </c>
      <c r="H519" s="217">
        <v>102.607</v>
      </c>
      <c r="I519" s="183">
        <v>102.607</v>
      </c>
      <c r="J519" s="183"/>
      <c r="K519" s="183"/>
      <c r="L519" s="183"/>
      <c r="M519" s="183"/>
      <c r="N519" s="183"/>
      <c r="O519" s="183"/>
      <c r="P519" s="183"/>
      <c r="Q519" s="183"/>
      <c r="R519" s="507">
        <v>101.59699999999999</v>
      </c>
      <c r="S519" s="504">
        <v>101.59699999999999</v>
      </c>
      <c r="T519" s="504"/>
      <c r="U519" s="504"/>
      <c r="V519" s="504"/>
      <c r="W519" s="504"/>
      <c r="X519" s="504"/>
      <c r="Y519" s="504"/>
      <c r="Z519" s="504"/>
      <c r="AA519" s="504"/>
      <c r="AB519" s="194" t="s">
        <v>589</v>
      </c>
      <c r="AC519" s="223" t="s">
        <v>596</v>
      </c>
      <c r="AD519" s="221" t="s">
        <v>555</v>
      </c>
      <c r="AE519" s="458">
        <v>100</v>
      </c>
      <c r="AF519" s="514">
        <v>100</v>
      </c>
      <c r="AG519" s="186"/>
    </row>
    <row r="520" spans="1:33" s="204" customFormat="1" ht="15" customHeight="1">
      <c r="A520" s="871"/>
      <c r="B520" s="944"/>
      <c r="C520" s="935"/>
      <c r="D520" s="879" t="s">
        <v>16</v>
      </c>
      <c r="E520" s="880"/>
      <c r="F520" s="880"/>
      <c r="G520" s="881"/>
      <c r="H520" s="188">
        <f>H519</f>
        <v>102.607</v>
      </c>
      <c r="I520" s="188">
        <f t="shared" ref="I520:Q520" si="456">I519</f>
        <v>102.607</v>
      </c>
      <c r="J520" s="188">
        <f t="shared" si="456"/>
        <v>0</v>
      </c>
      <c r="K520" s="188"/>
      <c r="L520" s="188">
        <f t="shared" si="456"/>
        <v>0</v>
      </c>
      <c r="M520" s="188">
        <f t="shared" si="456"/>
        <v>0</v>
      </c>
      <c r="N520" s="188">
        <f t="shared" si="456"/>
        <v>0</v>
      </c>
      <c r="O520" s="188">
        <f t="shared" si="456"/>
        <v>0</v>
      </c>
      <c r="P520" s="188">
        <f t="shared" si="456"/>
        <v>0</v>
      </c>
      <c r="Q520" s="188">
        <f t="shared" si="456"/>
        <v>0</v>
      </c>
      <c r="R520" s="505">
        <f>R519</f>
        <v>101.59699999999999</v>
      </c>
      <c r="S520" s="505">
        <f t="shared" ref="S520:T520" si="457">S519</f>
        <v>101.59699999999999</v>
      </c>
      <c r="T520" s="505">
        <f t="shared" si="457"/>
        <v>0</v>
      </c>
      <c r="U520" s="505"/>
      <c r="V520" s="505">
        <f t="shared" ref="V520:AA520" si="458">V519</f>
        <v>0</v>
      </c>
      <c r="W520" s="505">
        <f t="shared" si="458"/>
        <v>0</v>
      </c>
      <c r="X520" s="505">
        <f t="shared" si="458"/>
        <v>0</v>
      </c>
      <c r="Y520" s="505">
        <f t="shared" si="458"/>
        <v>0</v>
      </c>
      <c r="Z520" s="505">
        <f t="shared" si="458"/>
        <v>0</v>
      </c>
      <c r="AA520" s="505">
        <f t="shared" si="458"/>
        <v>0</v>
      </c>
      <c r="AB520" s="802"/>
      <c r="AC520" s="802"/>
      <c r="AD520" s="802"/>
      <c r="AE520" s="802"/>
      <c r="AF520" s="802"/>
      <c r="AG520" s="803"/>
    </row>
    <row r="521" spans="1:33" s="204" customFormat="1" ht="15" customHeight="1">
      <c r="A521" s="246" t="s">
        <v>202</v>
      </c>
      <c r="B521" s="429" t="s">
        <v>162</v>
      </c>
      <c r="C521" s="439" t="s">
        <v>151</v>
      </c>
      <c r="D521" s="916" t="s">
        <v>17</v>
      </c>
      <c r="E521" s="917"/>
      <c r="F521" s="917"/>
      <c r="G521" s="918"/>
      <c r="H521" s="195">
        <f t="shared" ref="H521:T521" si="459">H517+H520</f>
        <v>102.607</v>
      </c>
      <c r="I521" s="195">
        <f t="shared" si="459"/>
        <v>102.607</v>
      </c>
      <c r="J521" s="195">
        <f t="shared" si="459"/>
        <v>0</v>
      </c>
      <c r="K521" s="195"/>
      <c r="L521" s="195">
        <f t="shared" si="459"/>
        <v>0</v>
      </c>
      <c r="M521" s="195">
        <f t="shared" si="459"/>
        <v>0</v>
      </c>
      <c r="N521" s="195">
        <f t="shared" si="459"/>
        <v>0</v>
      </c>
      <c r="O521" s="195">
        <f t="shared" si="459"/>
        <v>0</v>
      </c>
      <c r="P521" s="195">
        <f t="shared" si="459"/>
        <v>0</v>
      </c>
      <c r="Q521" s="195">
        <f t="shared" si="459"/>
        <v>0</v>
      </c>
      <c r="R521" s="512">
        <f t="shared" si="459"/>
        <v>101.59699999999999</v>
      </c>
      <c r="S521" s="512">
        <f t="shared" si="459"/>
        <v>101.59699999999999</v>
      </c>
      <c r="T521" s="512">
        <f t="shared" si="459"/>
        <v>0</v>
      </c>
      <c r="U521" s="512"/>
      <c r="V521" s="512">
        <f t="shared" ref="V521:AA521" si="460">V517+V520</f>
        <v>0</v>
      </c>
      <c r="W521" s="512">
        <f t="shared" si="460"/>
        <v>0</v>
      </c>
      <c r="X521" s="512">
        <f t="shared" si="460"/>
        <v>0</v>
      </c>
      <c r="Y521" s="512">
        <f t="shared" si="460"/>
        <v>0</v>
      </c>
      <c r="Z521" s="512">
        <f t="shared" si="460"/>
        <v>0</v>
      </c>
      <c r="AA521" s="512">
        <f t="shared" si="460"/>
        <v>0</v>
      </c>
      <c r="AB521" s="790"/>
      <c r="AC521" s="790"/>
      <c r="AD521" s="790"/>
      <c r="AE521" s="790"/>
      <c r="AF521" s="790"/>
      <c r="AG521" s="791"/>
    </row>
    <row r="522" spans="1:33" s="212" customFormat="1" ht="15" customHeight="1">
      <c r="A522" s="246" t="s">
        <v>202</v>
      </c>
      <c r="B522" s="429" t="s">
        <v>162</v>
      </c>
      <c r="C522" s="873" t="s">
        <v>18</v>
      </c>
      <c r="D522" s="874"/>
      <c r="E522" s="874"/>
      <c r="F522" s="874"/>
      <c r="G522" s="936"/>
      <c r="H522" s="203">
        <f>H521</f>
        <v>102.607</v>
      </c>
      <c r="I522" s="203">
        <f t="shared" ref="I522:Q522" si="461">I521</f>
        <v>102.607</v>
      </c>
      <c r="J522" s="203">
        <f t="shared" si="461"/>
        <v>0</v>
      </c>
      <c r="K522" s="203"/>
      <c r="L522" s="203">
        <f t="shared" si="461"/>
        <v>0</v>
      </c>
      <c r="M522" s="203">
        <f>M521</f>
        <v>0</v>
      </c>
      <c r="N522" s="203">
        <f t="shared" si="461"/>
        <v>0</v>
      </c>
      <c r="O522" s="203">
        <f>O521</f>
        <v>0</v>
      </c>
      <c r="P522" s="203">
        <f t="shared" si="461"/>
        <v>0</v>
      </c>
      <c r="Q522" s="203">
        <f t="shared" si="461"/>
        <v>0</v>
      </c>
      <c r="R522" s="513">
        <f>R521</f>
        <v>101.59699999999999</v>
      </c>
      <c r="S522" s="513">
        <f t="shared" ref="S522:T522" si="462">S521</f>
        <v>101.59699999999999</v>
      </c>
      <c r="T522" s="513">
        <f t="shared" si="462"/>
        <v>0</v>
      </c>
      <c r="U522" s="513"/>
      <c r="V522" s="513">
        <f t="shared" ref="V522" si="463">V521</f>
        <v>0</v>
      </c>
      <c r="W522" s="513">
        <f>W521</f>
        <v>0</v>
      </c>
      <c r="X522" s="513">
        <f t="shared" ref="X522" si="464">X521</f>
        <v>0</v>
      </c>
      <c r="Y522" s="513">
        <f>Y521</f>
        <v>0</v>
      </c>
      <c r="Z522" s="513">
        <f t="shared" ref="Z522:AA522" si="465">Z521</f>
        <v>0</v>
      </c>
      <c r="AA522" s="513">
        <f t="shared" si="465"/>
        <v>0</v>
      </c>
      <c r="AB522" s="808"/>
      <c r="AC522" s="808"/>
      <c r="AD522" s="808"/>
      <c r="AE522" s="808"/>
      <c r="AF522" s="808"/>
      <c r="AG522" s="809"/>
    </row>
    <row r="523" spans="1:33" s="204" customFormat="1" ht="15" customHeight="1">
      <c r="A523" s="230" t="s">
        <v>202</v>
      </c>
      <c r="B523" s="175" t="s">
        <v>170</v>
      </c>
      <c r="C523" s="780" t="s">
        <v>1222</v>
      </c>
      <c r="D523" s="781"/>
      <c r="E523" s="781"/>
      <c r="F523" s="781"/>
      <c r="G523" s="781"/>
      <c r="H523" s="781"/>
      <c r="I523" s="781"/>
      <c r="J523" s="781"/>
      <c r="K523" s="781"/>
      <c r="L523" s="781"/>
      <c r="M523" s="781"/>
      <c r="N523" s="781"/>
      <c r="O523" s="781"/>
      <c r="P523" s="781"/>
      <c r="Q523" s="781"/>
      <c r="R523" s="781"/>
      <c r="S523" s="781"/>
      <c r="T523" s="781"/>
      <c r="U523" s="781"/>
      <c r="V523" s="781"/>
      <c r="W523" s="781"/>
      <c r="X523" s="781"/>
      <c r="Y523" s="781"/>
      <c r="Z523" s="781"/>
      <c r="AA523" s="781"/>
      <c r="AB523" s="781"/>
      <c r="AC523" s="781"/>
      <c r="AD523" s="781"/>
      <c r="AE523" s="781"/>
      <c r="AF523" s="781"/>
      <c r="AG523" s="782"/>
    </row>
    <row r="524" spans="1:33" s="204" customFormat="1" ht="15" customHeight="1">
      <c r="A524" s="230" t="s">
        <v>202</v>
      </c>
      <c r="B524" s="175" t="s">
        <v>170</v>
      </c>
      <c r="C524" s="439" t="s">
        <v>151</v>
      </c>
      <c r="D524" s="783" t="s">
        <v>1221</v>
      </c>
      <c r="E524" s="784"/>
      <c r="F524" s="784"/>
      <c r="G524" s="784"/>
      <c r="H524" s="784"/>
      <c r="I524" s="784"/>
      <c r="J524" s="784"/>
      <c r="K524" s="784"/>
      <c r="L524" s="784"/>
      <c r="M524" s="784"/>
      <c r="N524" s="784"/>
      <c r="O524" s="784"/>
      <c r="P524" s="784"/>
      <c r="Q524" s="784"/>
      <c r="R524" s="784"/>
      <c r="S524" s="784"/>
      <c r="T524" s="784"/>
      <c r="U524" s="784"/>
      <c r="V524" s="784"/>
      <c r="W524" s="784"/>
      <c r="X524" s="784"/>
      <c r="Y524" s="784"/>
      <c r="Z524" s="784"/>
      <c r="AA524" s="784"/>
      <c r="AB524" s="784"/>
      <c r="AC524" s="784"/>
      <c r="AD524" s="784"/>
      <c r="AE524" s="784"/>
      <c r="AF524" s="784"/>
      <c r="AG524" s="785"/>
    </row>
    <row r="525" spans="1:33" s="212" customFormat="1" ht="32.25" customHeight="1">
      <c r="A525" s="869" t="s">
        <v>202</v>
      </c>
      <c r="B525" s="942" t="s">
        <v>170</v>
      </c>
      <c r="C525" s="933" t="s">
        <v>151</v>
      </c>
      <c r="D525" s="863" t="s">
        <v>151</v>
      </c>
      <c r="E525" s="846" t="s">
        <v>1223</v>
      </c>
      <c r="F525" s="847"/>
      <c r="G525" s="355"/>
      <c r="H525" s="177"/>
      <c r="I525" s="177"/>
      <c r="J525" s="177"/>
      <c r="K525" s="177"/>
      <c r="L525" s="177"/>
      <c r="M525" s="177"/>
      <c r="N525" s="177"/>
      <c r="O525" s="177"/>
      <c r="P525" s="177"/>
      <c r="Q525" s="177"/>
      <c r="R525" s="501"/>
      <c r="S525" s="501"/>
      <c r="T525" s="501"/>
      <c r="U525" s="501"/>
      <c r="V525" s="501"/>
      <c r="W525" s="501"/>
      <c r="X525" s="501"/>
      <c r="Y525" s="501"/>
      <c r="Z525" s="501"/>
      <c r="AA525" s="501"/>
      <c r="AB525" s="260"/>
      <c r="AC525" s="261"/>
      <c r="AD525" s="180"/>
      <c r="AE525" s="180"/>
      <c r="AF525" s="180"/>
      <c r="AG525" s="179"/>
    </row>
    <row r="526" spans="1:33" s="212" customFormat="1" ht="27.75" customHeight="1">
      <c r="A526" s="870"/>
      <c r="B526" s="943"/>
      <c r="C526" s="934"/>
      <c r="D526" s="865"/>
      <c r="E526" s="216" t="s">
        <v>11</v>
      </c>
      <c r="F526" s="181" t="s">
        <v>1226</v>
      </c>
      <c r="G526" s="458"/>
      <c r="H526" s="217">
        <f>I526+J526+L526+M526+N526+O526+P526+Q526</f>
        <v>3.68</v>
      </c>
      <c r="I526" s="183">
        <v>3.68</v>
      </c>
      <c r="J526" s="183"/>
      <c r="K526" s="183"/>
      <c r="L526" s="183"/>
      <c r="M526" s="183"/>
      <c r="N526" s="183"/>
      <c r="O526" s="183"/>
      <c r="P526" s="183"/>
      <c r="Q526" s="183"/>
      <c r="R526" s="507">
        <f>S526+T526+V526+W526+X526+Y526+Z526+AA526</f>
        <v>3.68</v>
      </c>
      <c r="S526" s="504">
        <v>3.68</v>
      </c>
      <c r="T526" s="504"/>
      <c r="U526" s="504"/>
      <c r="V526" s="504"/>
      <c r="W526" s="504"/>
      <c r="X526" s="504"/>
      <c r="Y526" s="504"/>
      <c r="Z526" s="504"/>
      <c r="AA526" s="504"/>
      <c r="AB526" s="265" t="s">
        <v>1224</v>
      </c>
      <c r="AC526" s="370" t="s">
        <v>1225</v>
      </c>
      <c r="AD526" s="458" t="s">
        <v>159</v>
      </c>
      <c r="AE526" s="458">
        <v>2</v>
      </c>
      <c r="AF526" s="458">
        <v>2</v>
      </c>
      <c r="AG526" s="186"/>
    </row>
    <row r="527" spans="1:33" s="204" customFormat="1" ht="15" customHeight="1">
      <c r="A527" s="871"/>
      <c r="B527" s="944"/>
      <c r="C527" s="935"/>
      <c r="D527" s="879" t="s">
        <v>16</v>
      </c>
      <c r="E527" s="880"/>
      <c r="F527" s="880"/>
      <c r="G527" s="881"/>
      <c r="H527" s="188">
        <f>H526</f>
        <v>3.68</v>
      </c>
      <c r="I527" s="188">
        <f t="shared" ref="I527:Q529" si="466">I526</f>
        <v>3.68</v>
      </c>
      <c r="J527" s="188">
        <f t="shared" si="466"/>
        <v>0</v>
      </c>
      <c r="K527" s="188"/>
      <c r="L527" s="188">
        <f t="shared" ref="L527:Q527" si="467">L526</f>
        <v>0</v>
      </c>
      <c r="M527" s="188">
        <f t="shared" si="467"/>
        <v>0</v>
      </c>
      <c r="N527" s="188">
        <f t="shared" si="467"/>
        <v>0</v>
      </c>
      <c r="O527" s="188">
        <f t="shared" si="467"/>
        <v>0</v>
      </c>
      <c r="P527" s="188">
        <f t="shared" si="467"/>
        <v>0</v>
      </c>
      <c r="Q527" s="188">
        <f t="shared" si="467"/>
        <v>0</v>
      </c>
      <c r="R527" s="505">
        <f>R526</f>
        <v>3.68</v>
      </c>
      <c r="S527" s="505">
        <f t="shared" ref="S527:T529" si="468">S526</f>
        <v>3.68</v>
      </c>
      <c r="T527" s="505">
        <f t="shared" si="468"/>
        <v>0</v>
      </c>
      <c r="U527" s="505"/>
      <c r="V527" s="505">
        <f t="shared" ref="V527:AA529" si="469">V526</f>
        <v>0</v>
      </c>
      <c r="W527" s="505">
        <f t="shared" si="469"/>
        <v>0</v>
      </c>
      <c r="X527" s="505">
        <f t="shared" si="469"/>
        <v>0</v>
      </c>
      <c r="Y527" s="505">
        <f t="shared" si="469"/>
        <v>0</v>
      </c>
      <c r="Z527" s="505">
        <f t="shared" si="469"/>
        <v>0</v>
      </c>
      <c r="AA527" s="505">
        <f t="shared" si="469"/>
        <v>0</v>
      </c>
      <c r="AB527" s="802"/>
      <c r="AC527" s="802"/>
      <c r="AD527" s="802"/>
      <c r="AE527" s="802"/>
      <c r="AF527" s="802"/>
      <c r="AG527" s="803"/>
    </row>
    <row r="528" spans="1:33" s="204" customFormat="1" ht="15" customHeight="1">
      <c r="A528" s="246" t="s">
        <v>202</v>
      </c>
      <c r="B528" s="429" t="s">
        <v>170</v>
      </c>
      <c r="C528" s="439" t="s">
        <v>151</v>
      </c>
      <c r="D528" s="916" t="s">
        <v>17</v>
      </c>
      <c r="E528" s="917"/>
      <c r="F528" s="917"/>
      <c r="G528" s="918"/>
      <c r="H528" s="195">
        <f>H527</f>
        <v>3.68</v>
      </c>
      <c r="I528" s="195">
        <f t="shared" si="466"/>
        <v>3.68</v>
      </c>
      <c r="J528" s="195">
        <f t="shared" si="466"/>
        <v>0</v>
      </c>
      <c r="K528" s="195"/>
      <c r="L528" s="195">
        <f t="shared" si="466"/>
        <v>0</v>
      </c>
      <c r="M528" s="195">
        <f t="shared" si="466"/>
        <v>0</v>
      </c>
      <c r="N528" s="195">
        <f t="shared" si="466"/>
        <v>0</v>
      </c>
      <c r="O528" s="195">
        <f t="shared" si="466"/>
        <v>0</v>
      </c>
      <c r="P528" s="195">
        <f t="shared" si="466"/>
        <v>0</v>
      </c>
      <c r="Q528" s="195">
        <f t="shared" si="466"/>
        <v>0</v>
      </c>
      <c r="R528" s="512">
        <f>R527</f>
        <v>3.68</v>
      </c>
      <c r="S528" s="512">
        <f t="shared" si="468"/>
        <v>3.68</v>
      </c>
      <c r="T528" s="512">
        <f t="shared" si="468"/>
        <v>0</v>
      </c>
      <c r="U528" s="512"/>
      <c r="V528" s="512">
        <f t="shared" si="469"/>
        <v>0</v>
      </c>
      <c r="W528" s="512">
        <f t="shared" si="469"/>
        <v>0</v>
      </c>
      <c r="X528" s="512">
        <f t="shared" si="469"/>
        <v>0</v>
      </c>
      <c r="Y528" s="512">
        <f t="shared" si="469"/>
        <v>0</v>
      </c>
      <c r="Z528" s="512">
        <f t="shared" si="469"/>
        <v>0</v>
      </c>
      <c r="AA528" s="512">
        <f t="shared" si="469"/>
        <v>0</v>
      </c>
      <c r="AB528" s="790"/>
      <c r="AC528" s="790"/>
      <c r="AD528" s="790"/>
      <c r="AE528" s="790"/>
      <c r="AF528" s="790"/>
      <c r="AG528" s="791"/>
    </row>
    <row r="529" spans="1:35" s="212" customFormat="1" ht="15" customHeight="1">
      <c r="A529" s="246" t="s">
        <v>202</v>
      </c>
      <c r="B529" s="429" t="s">
        <v>170</v>
      </c>
      <c r="C529" s="873" t="s">
        <v>18</v>
      </c>
      <c r="D529" s="874"/>
      <c r="E529" s="874"/>
      <c r="F529" s="874"/>
      <c r="G529" s="936"/>
      <c r="H529" s="203">
        <f>H528</f>
        <v>3.68</v>
      </c>
      <c r="I529" s="203">
        <f t="shared" si="466"/>
        <v>3.68</v>
      </c>
      <c r="J529" s="203">
        <f t="shared" si="466"/>
        <v>0</v>
      </c>
      <c r="K529" s="203"/>
      <c r="L529" s="203">
        <f t="shared" si="466"/>
        <v>0</v>
      </c>
      <c r="M529" s="203">
        <f t="shared" si="466"/>
        <v>0</v>
      </c>
      <c r="N529" s="203">
        <f t="shared" si="466"/>
        <v>0</v>
      </c>
      <c r="O529" s="203">
        <f t="shared" si="466"/>
        <v>0</v>
      </c>
      <c r="P529" s="203">
        <f t="shared" si="466"/>
        <v>0</v>
      </c>
      <c r="Q529" s="203">
        <f t="shared" si="466"/>
        <v>0</v>
      </c>
      <c r="R529" s="513">
        <f>R528</f>
        <v>3.68</v>
      </c>
      <c r="S529" s="513">
        <f t="shared" si="468"/>
        <v>3.68</v>
      </c>
      <c r="T529" s="513">
        <f t="shared" si="468"/>
        <v>0</v>
      </c>
      <c r="U529" s="513"/>
      <c r="V529" s="513">
        <f t="shared" si="469"/>
        <v>0</v>
      </c>
      <c r="W529" s="513">
        <f t="shared" si="469"/>
        <v>0</v>
      </c>
      <c r="X529" s="513">
        <f t="shared" si="469"/>
        <v>0</v>
      </c>
      <c r="Y529" s="513">
        <f t="shared" si="469"/>
        <v>0</v>
      </c>
      <c r="Z529" s="513">
        <f t="shared" si="469"/>
        <v>0</v>
      </c>
      <c r="AA529" s="513">
        <f t="shared" si="469"/>
        <v>0</v>
      </c>
      <c r="AB529" s="808"/>
      <c r="AC529" s="808"/>
      <c r="AD529" s="808"/>
      <c r="AE529" s="808"/>
      <c r="AF529" s="808"/>
      <c r="AG529" s="809"/>
    </row>
    <row r="530" spans="1:35" s="212" customFormat="1" ht="15" customHeight="1">
      <c r="A530" s="246" t="s">
        <v>202</v>
      </c>
      <c r="B530" s="989" t="s">
        <v>598</v>
      </c>
      <c r="C530" s="990"/>
      <c r="D530" s="990"/>
      <c r="E530" s="990"/>
      <c r="F530" s="990"/>
      <c r="G530" s="991"/>
      <c r="H530" s="174">
        <f>H505+H512+H522+H529</f>
        <v>2882.3029999999994</v>
      </c>
      <c r="I530" s="174">
        <f>I505+I512+I522+I529</f>
        <v>2491.1959999999995</v>
      </c>
      <c r="J530" s="174">
        <f t="shared" ref="J530:Q530" si="470">J505+J512+J522+J529</f>
        <v>6.5359999999999996</v>
      </c>
      <c r="K530" s="174"/>
      <c r="L530" s="174">
        <f t="shared" si="470"/>
        <v>384.57099999999997</v>
      </c>
      <c r="M530" s="174">
        <f t="shared" si="470"/>
        <v>0</v>
      </c>
      <c r="N530" s="174">
        <f t="shared" si="470"/>
        <v>0</v>
      </c>
      <c r="O530" s="174">
        <f t="shared" si="470"/>
        <v>0</v>
      </c>
      <c r="P530" s="174">
        <f t="shared" si="470"/>
        <v>0</v>
      </c>
      <c r="Q530" s="174">
        <f t="shared" si="470"/>
        <v>0</v>
      </c>
      <c r="R530" s="515">
        <f>R505+R512+R522+R529</f>
        <v>2856.6709999999998</v>
      </c>
      <c r="S530" s="515">
        <f>S505+S512+S522+S529</f>
        <v>2471.2550000000001</v>
      </c>
      <c r="T530" s="515">
        <f t="shared" ref="T530" si="471">T505+T512+T522+T529</f>
        <v>5.843</v>
      </c>
      <c r="U530" s="515"/>
      <c r="V530" s="515">
        <f t="shared" ref="V530:AA530" si="472">V505+V512+V522+V529</f>
        <v>379.57299999999998</v>
      </c>
      <c r="W530" s="515">
        <f t="shared" si="472"/>
        <v>0</v>
      </c>
      <c r="X530" s="515">
        <f t="shared" si="472"/>
        <v>0</v>
      </c>
      <c r="Y530" s="515">
        <f t="shared" si="472"/>
        <v>0</v>
      </c>
      <c r="Z530" s="515">
        <f t="shared" si="472"/>
        <v>0</v>
      </c>
      <c r="AA530" s="515">
        <f t="shared" si="472"/>
        <v>0</v>
      </c>
      <c r="AB530" s="857"/>
      <c r="AC530" s="857"/>
      <c r="AD530" s="857"/>
      <c r="AE530" s="857"/>
      <c r="AF530" s="857"/>
      <c r="AG530" s="857"/>
      <c r="AH530" s="762"/>
    </row>
    <row r="531" spans="1:35" ht="18" customHeight="1">
      <c r="A531" s="833" t="s">
        <v>1045</v>
      </c>
      <c r="B531" s="833"/>
      <c r="C531" s="833"/>
      <c r="D531" s="833"/>
      <c r="E531" s="833"/>
      <c r="F531" s="833"/>
      <c r="G531" s="833"/>
      <c r="H531" s="833"/>
      <c r="I531" s="833"/>
      <c r="J531" s="833"/>
      <c r="K531" s="833"/>
      <c r="L531" s="833"/>
      <c r="M531" s="833"/>
      <c r="N531" s="833"/>
      <c r="O531" s="833"/>
      <c r="P531" s="833"/>
      <c r="Q531" s="833"/>
      <c r="R531" s="833"/>
      <c r="S531" s="833"/>
      <c r="T531" s="833"/>
      <c r="U531" s="833"/>
      <c r="V531" s="833"/>
      <c r="W531" s="833"/>
      <c r="X531" s="833"/>
      <c r="Y531" s="833"/>
      <c r="Z531" s="833"/>
      <c r="AA531" s="833"/>
      <c r="AB531" s="833"/>
      <c r="AC531" s="833"/>
      <c r="AD531" s="833"/>
      <c r="AE531" s="833"/>
      <c r="AF531" s="833"/>
      <c r="AG531" s="833"/>
      <c r="AH531" s="763"/>
      <c r="AI531" s="761"/>
    </row>
    <row r="532" spans="1:35" s="4" customFormat="1" ht="15" customHeight="1">
      <c r="A532" s="246" t="s">
        <v>273</v>
      </c>
      <c r="B532" s="853" t="s">
        <v>599</v>
      </c>
      <c r="C532" s="854"/>
      <c r="D532" s="854"/>
      <c r="E532" s="854"/>
      <c r="F532" s="854"/>
      <c r="G532" s="854"/>
      <c r="H532" s="854"/>
      <c r="I532" s="854"/>
      <c r="J532" s="854"/>
      <c r="K532" s="854"/>
      <c r="L532" s="854"/>
      <c r="M532" s="854"/>
      <c r="N532" s="854"/>
      <c r="O532" s="854"/>
      <c r="P532" s="854"/>
      <c r="Q532" s="854"/>
      <c r="R532" s="854"/>
      <c r="S532" s="854"/>
      <c r="T532" s="854"/>
      <c r="U532" s="854"/>
      <c r="V532" s="854"/>
      <c r="W532" s="854"/>
      <c r="X532" s="854"/>
      <c r="Y532" s="854"/>
      <c r="Z532" s="854"/>
      <c r="AA532" s="854"/>
      <c r="AB532" s="854"/>
      <c r="AC532" s="854"/>
      <c r="AD532" s="854"/>
      <c r="AE532" s="854"/>
      <c r="AF532" s="854"/>
      <c r="AG532" s="854"/>
      <c r="AH532" s="764"/>
      <c r="AI532" s="758"/>
    </row>
    <row r="533" spans="1:35" s="4" customFormat="1" ht="15" customHeight="1">
      <c r="A533" s="230" t="s">
        <v>273</v>
      </c>
      <c r="B533" s="156" t="s">
        <v>151</v>
      </c>
      <c r="C533" s="838" t="s">
        <v>600</v>
      </c>
      <c r="D533" s="839"/>
      <c r="E533" s="839"/>
      <c r="F533" s="839"/>
      <c r="G533" s="839"/>
      <c r="H533" s="839"/>
      <c r="I533" s="839"/>
      <c r="J533" s="839"/>
      <c r="K533" s="839"/>
      <c r="L533" s="839"/>
      <c r="M533" s="839"/>
      <c r="N533" s="839"/>
      <c r="O533" s="839"/>
      <c r="P533" s="839"/>
      <c r="Q533" s="839"/>
      <c r="R533" s="839"/>
      <c r="S533" s="839"/>
      <c r="T533" s="839"/>
      <c r="U533" s="839"/>
      <c r="V533" s="839"/>
      <c r="W533" s="839"/>
      <c r="X533" s="839"/>
      <c r="Y533" s="839"/>
      <c r="Z533" s="839"/>
      <c r="AA533" s="839"/>
      <c r="AB533" s="839"/>
      <c r="AC533" s="839"/>
      <c r="AD533" s="839"/>
      <c r="AE533" s="839"/>
      <c r="AF533" s="839"/>
      <c r="AG533" s="839"/>
      <c r="AH533" s="765"/>
      <c r="AI533" s="758"/>
    </row>
    <row r="534" spans="1:35" s="4" customFormat="1" ht="15" customHeight="1">
      <c r="A534" s="230" t="s">
        <v>273</v>
      </c>
      <c r="B534" s="432" t="s">
        <v>151</v>
      </c>
      <c r="C534" s="430" t="s">
        <v>151</v>
      </c>
      <c r="D534" s="850" t="s">
        <v>601</v>
      </c>
      <c r="E534" s="851"/>
      <c r="F534" s="851"/>
      <c r="G534" s="851"/>
      <c r="H534" s="851"/>
      <c r="I534" s="851"/>
      <c r="J534" s="851"/>
      <c r="K534" s="851"/>
      <c r="L534" s="851"/>
      <c r="M534" s="851"/>
      <c r="N534" s="851"/>
      <c r="O534" s="851"/>
      <c r="P534" s="851"/>
      <c r="Q534" s="851"/>
      <c r="R534" s="851"/>
      <c r="S534" s="851"/>
      <c r="T534" s="851"/>
      <c r="U534" s="851"/>
      <c r="V534" s="851"/>
      <c r="W534" s="851"/>
      <c r="X534" s="851"/>
      <c r="Y534" s="851"/>
      <c r="Z534" s="851"/>
      <c r="AA534" s="851"/>
      <c r="AB534" s="851"/>
      <c r="AC534" s="851"/>
      <c r="AD534" s="851"/>
      <c r="AE534" s="851"/>
      <c r="AF534" s="851"/>
      <c r="AG534" s="851"/>
      <c r="AH534" s="765"/>
      <c r="AI534" s="758"/>
    </row>
    <row r="535" spans="1:35" s="72" customFormat="1" ht="15" customHeight="1">
      <c r="A535" s="869" t="s">
        <v>273</v>
      </c>
      <c r="B535" s="921" t="s">
        <v>151</v>
      </c>
      <c r="C535" s="919" t="s">
        <v>151</v>
      </c>
      <c r="D535" s="899" t="s">
        <v>151</v>
      </c>
      <c r="E535" s="901" t="s">
        <v>602</v>
      </c>
      <c r="F535" s="902"/>
      <c r="G535" s="355"/>
      <c r="H535" s="178"/>
      <c r="I535" s="178"/>
      <c r="J535" s="178"/>
      <c r="K535" s="178"/>
      <c r="L535" s="178"/>
      <c r="M535" s="178"/>
      <c r="N535" s="178"/>
      <c r="O535" s="178"/>
      <c r="P535" s="178"/>
      <c r="Q535" s="178"/>
      <c r="R535" s="389"/>
      <c r="S535" s="389"/>
      <c r="T535" s="389"/>
      <c r="U535" s="389"/>
      <c r="V535" s="389"/>
      <c r="W535" s="389"/>
      <c r="X535" s="389"/>
      <c r="Y535" s="389"/>
      <c r="Z535" s="389"/>
      <c r="AA535" s="389"/>
      <c r="AB535" s="260"/>
      <c r="AC535" s="260"/>
      <c r="AD535" s="261"/>
      <c r="AE535" s="180"/>
      <c r="AF535" s="180"/>
      <c r="AG535" s="759"/>
      <c r="AH535" s="766"/>
      <c r="AI535" s="758"/>
    </row>
    <row r="536" spans="1:35" s="72" customFormat="1" ht="75.75" customHeight="1">
      <c r="A536" s="870"/>
      <c r="B536" s="921"/>
      <c r="C536" s="919"/>
      <c r="D536" s="906"/>
      <c r="E536" s="163" t="s">
        <v>11</v>
      </c>
      <c r="F536" s="181" t="s">
        <v>603</v>
      </c>
      <c r="G536" s="458" t="s">
        <v>487</v>
      </c>
      <c r="H536" s="222">
        <f>I536+J536+L536+M536+N536+O536+P536+Q536</f>
        <v>240.2</v>
      </c>
      <c r="I536" s="458"/>
      <c r="J536" s="458"/>
      <c r="K536" s="458"/>
      <c r="L536" s="458">
        <v>100</v>
      </c>
      <c r="M536" s="458"/>
      <c r="N536" s="458"/>
      <c r="O536" s="458"/>
      <c r="P536" s="458"/>
      <c r="Q536" s="458">
        <v>140.19999999999999</v>
      </c>
      <c r="R536" s="516">
        <f>S536+T536+V536+W536+X536+Y536+Z536+AA536</f>
        <v>239.95000000000002</v>
      </c>
      <c r="S536" s="517"/>
      <c r="T536" s="517"/>
      <c r="U536" s="517"/>
      <c r="V536" s="517">
        <v>99.9</v>
      </c>
      <c r="W536" s="517"/>
      <c r="X536" s="517"/>
      <c r="Y536" s="517"/>
      <c r="Z536" s="517"/>
      <c r="AA536" s="517">
        <v>140.05000000000001</v>
      </c>
      <c r="AB536" s="303" t="s">
        <v>604</v>
      </c>
      <c r="AC536" s="194" t="s">
        <v>604</v>
      </c>
      <c r="AD536" s="754" t="s">
        <v>159</v>
      </c>
      <c r="AE536" s="754">
        <v>242</v>
      </c>
      <c r="AF536" s="754">
        <v>284</v>
      </c>
      <c r="AG536" s="760"/>
      <c r="AH536" s="767"/>
      <c r="AI536" s="758"/>
    </row>
    <row r="537" spans="1:35" s="4" customFormat="1" ht="15" customHeight="1">
      <c r="A537" s="871"/>
      <c r="B537" s="921"/>
      <c r="C537" s="919"/>
      <c r="D537" s="915" t="s">
        <v>16</v>
      </c>
      <c r="E537" s="915"/>
      <c r="F537" s="915"/>
      <c r="G537" s="915"/>
      <c r="H537" s="187">
        <f>H536</f>
        <v>240.2</v>
      </c>
      <c r="I537" s="187">
        <f t="shared" ref="I537:Q540" si="473">I536</f>
        <v>0</v>
      </c>
      <c r="J537" s="187">
        <f t="shared" si="473"/>
        <v>0</v>
      </c>
      <c r="K537" s="187"/>
      <c r="L537" s="187">
        <f t="shared" si="473"/>
        <v>100</v>
      </c>
      <c r="M537" s="187">
        <f t="shared" si="473"/>
        <v>0</v>
      </c>
      <c r="N537" s="187">
        <f t="shared" si="473"/>
        <v>0</v>
      </c>
      <c r="O537" s="187">
        <f t="shared" si="473"/>
        <v>0</v>
      </c>
      <c r="P537" s="187">
        <f t="shared" si="473"/>
        <v>0</v>
      </c>
      <c r="Q537" s="187">
        <f t="shared" si="473"/>
        <v>140.19999999999999</v>
      </c>
      <c r="R537" s="518">
        <f>R536</f>
        <v>239.95000000000002</v>
      </c>
      <c r="S537" s="518">
        <f t="shared" ref="S537:T540" si="474">S536</f>
        <v>0</v>
      </c>
      <c r="T537" s="518">
        <f t="shared" si="474"/>
        <v>0</v>
      </c>
      <c r="U537" s="518"/>
      <c r="V537" s="518">
        <f t="shared" ref="V537:AA540" si="475">V536</f>
        <v>99.9</v>
      </c>
      <c r="W537" s="518">
        <f t="shared" si="475"/>
        <v>0</v>
      </c>
      <c r="X537" s="518">
        <f t="shared" si="475"/>
        <v>0</v>
      </c>
      <c r="Y537" s="518">
        <f t="shared" si="475"/>
        <v>0</v>
      </c>
      <c r="Z537" s="518">
        <f t="shared" si="475"/>
        <v>0</v>
      </c>
      <c r="AA537" s="518">
        <f t="shared" si="475"/>
        <v>140.05000000000001</v>
      </c>
      <c r="AB537" s="801"/>
      <c r="AC537" s="802"/>
      <c r="AD537" s="802"/>
      <c r="AE537" s="802"/>
      <c r="AF537" s="802"/>
      <c r="AG537" s="802"/>
      <c r="AH537" s="768"/>
      <c r="AI537" s="758"/>
    </row>
    <row r="538" spans="1:35" s="4" customFormat="1" ht="15" customHeight="1">
      <c r="A538" s="229" t="s">
        <v>273</v>
      </c>
      <c r="B538" s="432" t="s">
        <v>151</v>
      </c>
      <c r="C538" s="430" t="s">
        <v>151</v>
      </c>
      <c r="D538" s="914" t="s">
        <v>17</v>
      </c>
      <c r="E538" s="914"/>
      <c r="F538" s="914"/>
      <c r="G538" s="914"/>
      <c r="H538" s="166">
        <f>H537</f>
        <v>240.2</v>
      </c>
      <c r="I538" s="166">
        <f t="shared" si="473"/>
        <v>0</v>
      </c>
      <c r="J538" s="166">
        <f t="shared" si="473"/>
        <v>0</v>
      </c>
      <c r="K538" s="166"/>
      <c r="L538" s="166">
        <f t="shared" si="473"/>
        <v>100</v>
      </c>
      <c r="M538" s="166">
        <f t="shared" si="473"/>
        <v>0</v>
      </c>
      <c r="N538" s="166">
        <f t="shared" si="473"/>
        <v>0</v>
      </c>
      <c r="O538" s="166">
        <f t="shared" si="473"/>
        <v>0</v>
      </c>
      <c r="P538" s="166">
        <f t="shared" si="473"/>
        <v>0</v>
      </c>
      <c r="Q538" s="166">
        <f t="shared" si="473"/>
        <v>140.19999999999999</v>
      </c>
      <c r="R538" s="519">
        <f>R537</f>
        <v>239.95000000000002</v>
      </c>
      <c r="S538" s="519">
        <f t="shared" si="474"/>
        <v>0</v>
      </c>
      <c r="T538" s="519">
        <f t="shared" si="474"/>
        <v>0</v>
      </c>
      <c r="U538" s="519"/>
      <c r="V538" s="519">
        <f t="shared" si="475"/>
        <v>99.9</v>
      </c>
      <c r="W538" s="519">
        <f t="shared" si="475"/>
        <v>0</v>
      </c>
      <c r="X538" s="519">
        <f t="shared" si="475"/>
        <v>0</v>
      </c>
      <c r="Y538" s="519">
        <f t="shared" si="475"/>
        <v>0</v>
      </c>
      <c r="Z538" s="519">
        <f t="shared" si="475"/>
        <v>0</v>
      </c>
      <c r="AA538" s="519">
        <f t="shared" si="475"/>
        <v>140.05000000000001</v>
      </c>
      <c r="AB538" s="789"/>
      <c r="AC538" s="790"/>
      <c r="AD538" s="790"/>
      <c r="AE538" s="790"/>
      <c r="AF538" s="790"/>
      <c r="AG538" s="790"/>
      <c r="AH538" s="769"/>
      <c r="AI538" s="758"/>
    </row>
    <row r="539" spans="1:35" s="72" customFormat="1" ht="15" customHeight="1">
      <c r="A539" s="229" t="s">
        <v>273</v>
      </c>
      <c r="B539" s="432" t="s">
        <v>151</v>
      </c>
      <c r="C539" s="883" t="s">
        <v>18</v>
      </c>
      <c r="D539" s="884"/>
      <c r="E539" s="884"/>
      <c r="F539" s="884"/>
      <c r="G539" s="884"/>
      <c r="H539" s="202">
        <f>H538</f>
        <v>240.2</v>
      </c>
      <c r="I539" s="202">
        <f t="shared" si="473"/>
        <v>0</v>
      </c>
      <c r="J539" s="202">
        <f t="shared" si="473"/>
        <v>0</v>
      </c>
      <c r="K539" s="202"/>
      <c r="L539" s="202">
        <f t="shared" si="473"/>
        <v>100</v>
      </c>
      <c r="M539" s="202">
        <f t="shared" si="473"/>
        <v>0</v>
      </c>
      <c r="N539" s="202">
        <f t="shared" si="473"/>
        <v>0</v>
      </c>
      <c r="O539" s="202">
        <f t="shared" si="473"/>
        <v>0</v>
      </c>
      <c r="P539" s="202">
        <f t="shared" si="473"/>
        <v>0</v>
      </c>
      <c r="Q539" s="202">
        <f t="shared" si="473"/>
        <v>140.19999999999999</v>
      </c>
      <c r="R539" s="520">
        <f>R538</f>
        <v>239.95000000000002</v>
      </c>
      <c r="S539" s="520">
        <f t="shared" si="474"/>
        <v>0</v>
      </c>
      <c r="T539" s="520">
        <f t="shared" si="474"/>
        <v>0</v>
      </c>
      <c r="U539" s="520"/>
      <c r="V539" s="520">
        <f t="shared" si="475"/>
        <v>99.9</v>
      </c>
      <c r="W539" s="520">
        <f t="shared" si="475"/>
        <v>0</v>
      </c>
      <c r="X539" s="520">
        <f t="shared" si="475"/>
        <v>0</v>
      </c>
      <c r="Y539" s="520">
        <f t="shared" si="475"/>
        <v>0</v>
      </c>
      <c r="Z539" s="520">
        <f t="shared" si="475"/>
        <v>0</v>
      </c>
      <c r="AA539" s="520">
        <f t="shared" si="475"/>
        <v>140.05000000000001</v>
      </c>
      <c r="AB539" s="778"/>
      <c r="AC539" s="779"/>
      <c r="AD539" s="779"/>
      <c r="AE539" s="779"/>
      <c r="AF539" s="779"/>
      <c r="AG539" s="779"/>
      <c r="AH539" s="769"/>
      <c r="AI539" s="758"/>
    </row>
    <row r="540" spans="1:35" s="72" customFormat="1" ht="15" customHeight="1">
      <c r="A540" s="229" t="s">
        <v>273</v>
      </c>
      <c r="B540" s="841" t="s">
        <v>605</v>
      </c>
      <c r="C540" s="841"/>
      <c r="D540" s="841"/>
      <c r="E540" s="841"/>
      <c r="F540" s="841"/>
      <c r="G540" s="841"/>
      <c r="H540" s="211">
        <f>H539</f>
        <v>240.2</v>
      </c>
      <c r="I540" s="211">
        <f t="shared" si="473"/>
        <v>0</v>
      </c>
      <c r="J540" s="211">
        <f t="shared" si="473"/>
        <v>0</v>
      </c>
      <c r="K540" s="211"/>
      <c r="L540" s="211">
        <f t="shared" si="473"/>
        <v>100</v>
      </c>
      <c r="M540" s="211">
        <f t="shared" si="473"/>
        <v>0</v>
      </c>
      <c r="N540" s="211">
        <f t="shared" si="473"/>
        <v>0</v>
      </c>
      <c r="O540" s="211">
        <f t="shared" si="473"/>
        <v>0</v>
      </c>
      <c r="P540" s="211">
        <f t="shared" si="473"/>
        <v>0</v>
      </c>
      <c r="Q540" s="211">
        <f t="shared" si="473"/>
        <v>140.19999999999999</v>
      </c>
      <c r="R540" s="521">
        <f>R539</f>
        <v>239.95000000000002</v>
      </c>
      <c r="S540" s="521">
        <f t="shared" si="474"/>
        <v>0</v>
      </c>
      <c r="T540" s="521">
        <f t="shared" si="474"/>
        <v>0</v>
      </c>
      <c r="U540" s="521"/>
      <c r="V540" s="521">
        <f t="shared" si="475"/>
        <v>99.9</v>
      </c>
      <c r="W540" s="521">
        <f t="shared" si="475"/>
        <v>0</v>
      </c>
      <c r="X540" s="521">
        <f t="shared" si="475"/>
        <v>0</v>
      </c>
      <c r="Y540" s="521">
        <f t="shared" si="475"/>
        <v>0</v>
      </c>
      <c r="Z540" s="521">
        <f t="shared" si="475"/>
        <v>0</v>
      </c>
      <c r="AA540" s="521">
        <f t="shared" si="475"/>
        <v>140.05000000000001</v>
      </c>
      <c r="AB540" s="856"/>
      <c r="AC540" s="857"/>
      <c r="AD540" s="857"/>
      <c r="AE540" s="857"/>
      <c r="AF540" s="857"/>
      <c r="AG540" s="857"/>
      <c r="AH540" s="769"/>
      <c r="AI540" s="758"/>
    </row>
    <row r="541" spans="1:35" ht="18" customHeight="1">
      <c r="A541" s="833" t="s">
        <v>1046</v>
      </c>
      <c r="B541" s="833"/>
      <c r="C541" s="833"/>
      <c r="D541" s="833"/>
      <c r="E541" s="833"/>
      <c r="F541" s="833"/>
      <c r="G541" s="833"/>
      <c r="H541" s="833"/>
      <c r="I541" s="833"/>
      <c r="J541" s="833"/>
      <c r="K541" s="833"/>
      <c r="L541" s="833"/>
      <c r="M541" s="833"/>
      <c r="N541" s="833"/>
      <c r="O541" s="833"/>
      <c r="P541" s="833"/>
      <c r="Q541" s="833"/>
      <c r="R541" s="833"/>
      <c r="S541" s="833"/>
      <c r="T541" s="833"/>
      <c r="U541" s="833"/>
      <c r="V541" s="833"/>
      <c r="W541" s="833"/>
      <c r="X541" s="833"/>
      <c r="Y541" s="833"/>
      <c r="Z541" s="833"/>
      <c r="AA541" s="833"/>
      <c r="AB541" s="833"/>
      <c r="AC541" s="833"/>
      <c r="AD541" s="833"/>
      <c r="AE541" s="833"/>
      <c r="AF541" s="833"/>
      <c r="AG541" s="833"/>
      <c r="AH541" s="770"/>
      <c r="AI541" s="761"/>
    </row>
    <row r="542" spans="1:35" s="4" customFormat="1" ht="17.25" customHeight="1">
      <c r="A542" s="229" t="s">
        <v>210</v>
      </c>
      <c r="B542" s="853" t="s">
        <v>606</v>
      </c>
      <c r="C542" s="854"/>
      <c r="D542" s="854"/>
      <c r="E542" s="854"/>
      <c r="F542" s="854"/>
      <c r="G542" s="854"/>
      <c r="H542" s="854"/>
      <c r="I542" s="854"/>
      <c r="J542" s="854"/>
      <c r="K542" s="854"/>
      <c r="L542" s="854"/>
      <c r="M542" s="854"/>
      <c r="N542" s="854"/>
      <c r="O542" s="854"/>
      <c r="P542" s="854"/>
      <c r="Q542" s="854"/>
      <c r="R542" s="854"/>
      <c r="S542" s="854"/>
      <c r="T542" s="854"/>
      <c r="U542" s="854"/>
      <c r="V542" s="854"/>
      <c r="W542" s="854"/>
      <c r="X542" s="854"/>
      <c r="Y542" s="854"/>
      <c r="Z542" s="854"/>
      <c r="AA542" s="854"/>
      <c r="AB542" s="854"/>
      <c r="AC542" s="854"/>
      <c r="AD542" s="854"/>
      <c r="AE542" s="854"/>
      <c r="AF542" s="854"/>
      <c r="AG542" s="855"/>
    </row>
    <row r="543" spans="1:35" s="204" customFormat="1" ht="15" customHeight="1">
      <c r="A543" s="246" t="s">
        <v>210</v>
      </c>
      <c r="B543" s="175" t="s">
        <v>151</v>
      </c>
      <c r="C543" s="780" t="s">
        <v>607</v>
      </c>
      <c r="D543" s="781"/>
      <c r="E543" s="781"/>
      <c r="F543" s="781"/>
      <c r="G543" s="781"/>
      <c r="H543" s="781"/>
      <c r="I543" s="781"/>
      <c r="J543" s="781"/>
      <c r="K543" s="781"/>
      <c r="L543" s="781"/>
      <c r="M543" s="781"/>
      <c r="N543" s="781"/>
      <c r="O543" s="781"/>
      <c r="P543" s="781"/>
      <c r="Q543" s="781"/>
      <c r="R543" s="781"/>
      <c r="S543" s="781"/>
      <c r="T543" s="781"/>
      <c r="U543" s="781"/>
      <c r="V543" s="781"/>
      <c r="W543" s="781"/>
      <c r="X543" s="781"/>
      <c r="Y543" s="781"/>
      <c r="Z543" s="781"/>
      <c r="AA543" s="781"/>
      <c r="AB543" s="781"/>
      <c r="AC543" s="781"/>
      <c r="AD543" s="781"/>
      <c r="AE543" s="781"/>
      <c r="AF543" s="781"/>
      <c r="AG543" s="782"/>
    </row>
    <row r="544" spans="1:35" s="204" customFormat="1" ht="15" customHeight="1">
      <c r="A544" s="246" t="s">
        <v>210</v>
      </c>
      <c r="B544" s="621" t="s">
        <v>151</v>
      </c>
      <c r="C544" s="622" t="s">
        <v>151</v>
      </c>
      <c r="D544" s="783" t="s">
        <v>608</v>
      </c>
      <c r="E544" s="784"/>
      <c r="F544" s="784"/>
      <c r="G544" s="784"/>
      <c r="H544" s="784"/>
      <c r="I544" s="784"/>
      <c r="J544" s="784"/>
      <c r="K544" s="784"/>
      <c r="L544" s="784"/>
      <c r="M544" s="784"/>
      <c r="N544" s="784"/>
      <c r="O544" s="784"/>
      <c r="P544" s="784"/>
      <c r="Q544" s="784"/>
      <c r="R544" s="784"/>
      <c r="S544" s="784"/>
      <c r="T544" s="784"/>
      <c r="U544" s="784"/>
      <c r="V544" s="784"/>
      <c r="W544" s="784"/>
      <c r="X544" s="784"/>
      <c r="Y544" s="784"/>
      <c r="Z544" s="784"/>
      <c r="AA544" s="784"/>
      <c r="AB544" s="784"/>
      <c r="AC544" s="784"/>
      <c r="AD544" s="784"/>
      <c r="AE544" s="784"/>
      <c r="AF544" s="784"/>
      <c r="AG544" s="785"/>
    </row>
    <row r="545" spans="1:33" s="212" customFormat="1" ht="52.5" customHeight="1">
      <c r="A545" s="869" t="s">
        <v>210</v>
      </c>
      <c r="B545" s="872" t="s">
        <v>151</v>
      </c>
      <c r="C545" s="862" t="s">
        <v>151</v>
      </c>
      <c r="D545" s="863" t="s">
        <v>151</v>
      </c>
      <c r="E545" s="846" t="s">
        <v>609</v>
      </c>
      <c r="F545" s="847"/>
      <c r="G545" s="355"/>
      <c r="H545" s="178"/>
      <c r="I545" s="178"/>
      <c r="J545" s="178"/>
      <c r="K545" s="178"/>
      <c r="L545" s="178"/>
      <c r="M545" s="178"/>
      <c r="N545" s="178"/>
      <c r="O545" s="178"/>
      <c r="P545" s="178"/>
      <c r="Q545" s="178"/>
      <c r="R545" s="550"/>
      <c r="S545" s="550"/>
      <c r="T545" s="550"/>
      <c r="U545" s="550"/>
      <c r="V545" s="550"/>
      <c r="W545" s="550"/>
      <c r="X545" s="550"/>
      <c r="Y545" s="550"/>
      <c r="Z545" s="550"/>
      <c r="AA545" s="550"/>
      <c r="AB545" s="260"/>
      <c r="AC545" s="261"/>
      <c r="AD545" s="180"/>
      <c r="AE545" s="180"/>
      <c r="AF545" s="704"/>
      <c r="AG545" s="180"/>
    </row>
    <row r="546" spans="1:33" s="212" customFormat="1" ht="40.5" customHeight="1">
      <c r="A546" s="870"/>
      <c r="B546" s="872"/>
      <c r="C546" s="862"/>
      <c r="D546" s="864"/>
      <c r="E546" s="216" t="s">
        <v>322</v>
      </c>
      <c r="F546" s="181" t="s">
        <v>610</v>
      </c>
      <c r="G546" s="626" t="s">
        <v>487</v>
      </c>
      <c r="H546" s="222">
        <f>I546+J546+L546+M546+N546+O546+P546+Q546</f>
        <v>0.6</v>
      </c>
      <c r="I546" s="626">
        <v>0.3</v>
      </c>
      <c r="J546" s="626"/>
      <c r="K546" s="626"/>
      <c r="L546" s="626"/>
      <c r="M546" s="626"/>
      <c r="N546" s="626"/>
      <c r="O546" s="626"/>
      <c r="P546" s="626"/>
      <c r="Q546" s="626">
        <v>0.3</v>
      </c>
      <c r="R546" s="516">
        <f>S546+T546+V546+W546+X546+Y546+Z546+AA546</f>
        <v>0.6</v>
      </c>
      <c r="S546" s="517">
        <v>0.3</v>
      </c>
      <c r="T546" s="517"/>
      <c r="U546" s="517"/>
      <c r="V546" s="517"/>
      <c r="W546" s="517"/>
      <c r="X546" s="517"/>
      <c r="Y546" s="517"/>
      <c r="Z546" s="517"/>
      <c r="AA546" s="517">
        <v>0.3</v>
      </c>
      <c r="AB546" s="265" t="s">
        <v>611</v>
      </c>
      <c r="AC546" s="263" t="s">
        <v>612</v>
      </c>
      <c r="AD546" s="626" t="s">
        <v>159</v>
      </c>
      <c r="AE546" s="626">
        <v>5</v>
      </c>
      <c r="AF546" s="564">
        <v>5</v>
      </c>
      <c r="AG546" s="626"/>
    </row>
    <row r="547" spans="1:33" s="212" customFormat="1" ht="75" customHeight="1">
      <c r="A547" s="870"/>
      <c r="B547" s="872"/>
      <c r="C547" s="862"/>
      <c r="D547" s="864"/>
      <c r="E547" s="216" t="s">
        <v>613</v>
      </c>
      <c r="F547" s="181" t="s">
        <v>614</v>
      </c>
      <c r="G547" s="626" t="s">
        <v>487</v>
      </c>
      <c r="H547" s="222">
        <f>I547+J547+L547+M547+N547+O547+P547+Q547</f>
        <v>0.9</v>
      </c>
      <c r="I547" s="626">
        <v>0.4</v>
      </c>
      <c r="J547" s="626"/>
      <c r="K547" s="626"/>
      <c r="L547" s="626"/>
      <c r="M547" s="626"/>
      <c r="N547" s="626"/>
      <c r="O547" s="626"/>
      <c r="P547" s="626"/>
      <c r="Q547" s="626">
        <v>0.5</v>
      </c>
      <c r="R547" s="516">
        <f>S547+T547+V547+W547+X547+Y547+Z547+AA547</f>
        <v>0.9</v>
      </c>
      <c r="S547" s="517">
        <v>0.4</v>
      </c>
      <c r="T547" s="517"/>
      <c r="U547" s="517"/>
      <c r="V547" s="517"/>
      <c r="W547" s="517"/>
      <c r="X547" s="517"/>
      <c r="Y547" s="517"/>
      <c r="Z547" s="517"/>
      <c r="AA547" s="517">
        <v>0.5</v>
      </c>
      <c r="AB547" s="265" t="s">
        <v>611</v>
      </c>
      <c r="AC547" s="263" t="s">
        <v>615</v>
      </c>
      <c r="AD547" s="626" t="s">
        <v>159</v>
      </c>
      <c r="AE547" s="626">
        <v>4</v>
      </c>
      <c r="AF547" s="564">
        <v>4</v>
      </c>
      <c r="AG547" s="705" t="s">
        <v>1338</v>
      </c>
    </row>
    <row r="548" spans="1:33" s="212" customFormat="1" ht="28.5" customHeight="1">
      <c r="A548" s="870"/>
      <c r="B548" s="872"/>
      <c r="C548" s="862"/>
      <c r="D548" s="865"/>
      <c r="E548" s="216" t="s">
        <v>498</v>
      </c>
      <c r="F548" s="201" t="s">
        <v>616</v>
      </c>
      <c r="G548" s="625" t="s">
        <v>487</v>
      </c>
      <c r="H548" s="222">
        <f>I548+J548+L548+M548+N548+O548+P548+Q548</f>
        <v>1</v>
      </c>
      <c r="I548" s="625">
        <v>0.5</v>
      </c>
      <c r="J548" s="625"/>
      <c r="K548" s="625"/>
      <c r="L548" s="625"/>
      <c r="M548" s="625"/>
      <c r="N548" s="625"/>
      <c r="O548" s="625"/>
      <c r="P548" s="625"/>
      <c r="Q548" s="625">
        <v>0.5</v>
      </c>
      <c r="R548" s="516">
        <f>S548+T548+V548+W548+X548+Y548+Z548+AA548</f>
        <v>1</v>
      </c>
      <c r="S548" s="538">
        <v>0.5</v>
      </c>
      <c r="T548" s="538"/>
      <c r="U548" s="538"/>
      <c r="V548" s="538"/>
      <c r="W548" s="538"/>
      <c r="X548" s="538"/>
      <c r="Y548" s="538"/>
      <c r="Z548" s="538"/>
      <c r="AA548" s="538">
        <v>0.5</v>
      </c>
      <c r="AB548" s="265" t="s">
        <v>611</v>
      </c>
      <c r="AC548" s="263" t="s">
        <v>612</v>
      </c>
      <c r="AD548" s="626" t="s">
        <v>159</v>
      </c>
      <c r="AE548" s="626">
        <v>1</v>
      </c>
      <c r="AF548" s="564">
        <v>1</v>
      </c>
      <c r="AG548" s="705" t="s">
        <v>1339</v>
      </c>
    </row>
    <row r="549" spans="1:33" s="204" customFormat="1" ht="15" customHeight="1">
      <c r="A549" s="871"/>
      <c r="B549" s="872"/>
      <c r="C549" s="862"/>
      <c r="D549" s="848" t="s">
        <v>16</v>
      </c>
      <c r="E549" s="848"/>
      <c r="F549" s="848"/>
      <c r="G549" s="848"/>
      <c r="H549" s="187">
        <f t="shared" ref="H549:T549" si="476">H546+H547+H548</f>
        <v>2.5</v>
      </c>
      <c r="I549" s="187">
        <f t="shared" si="476"/>
        <v>1.2</v>
      </c>
      <c r="J549" s="187">
        <f t="shared" si="476"/>
        <v>0</v>
      </c>
      <c r="K549" s="187"/>
      <c r="L549" s="187">
        <f t="shared" si="476"/>
        <v>0</v>
      </c>
      <c r="M549" s="187">
        <f t="shared" si="476"/>
        <v>0</v>
      </c>
      <c r="N549" s="187">
        <f t="shared" si="476"/>
        <v>0</v>
      </c>
      <c r="O549" s="187">
        <f t="shared" si="476"/>
        <v>0</v>
      </c>
      <c r="P549" s="187">
        <f t="shared" si="476"/>
        <v>0</v>
      </c>
      <c r="Q549" s="187">
        <f t="shared" si="476"/>
        <v>1.3</v>
      </c>
      <c r="R549" s="518">
        <f t="shared" si="476"/>
        <v>2.5</v>
      </c>
      <c r="S549" s="518">
        <f t="shared" si="476"/>
        <v>1.2</v>
      </c>
      <c r="T549" s="518">
        <f t="shared" si="476"/>
        <v>0</v>
      </c>
      <c r="U549" s="518"/>
      <c r="V549" s="518">
        <f t="shared" ref="V549:AA549" si="477">V546+V547+V548</f>
        <v>0</v>
      </c>
      <c r="W549" s="518">
        <f t="shared" si="477"/>
        <v>0</v>
      </c>
      <c r="X549" s="518">
        <f t="shared" si="477"/>
        <v>0</v>
      </c>
      <c r="Y549" s="518">
        <f t="shared" si="477"/>
        <v>0</v>
      </c>
      <c r="Z549" s="518">
        <f t="shared" si="477"/>
        <v>0</v>
      </c>
      <c r="AA549" s="518">
        <f t="shared" si="477"/>
        <v>1.3</v>
      </c>
      <c r="AB549" s="802"/>
      <c r="AC549" s="802"/>
      <c r="AD549" s="802"/>
      <c r="AE549" s="803"/>
      <c r="AF549" s="706"/>
      <c r="AG549" s="623"/>
    </row>
    <row r="550" spans="1:33" s="204" customFormat="1" ht="27" customHeight="1">
      <c r="A550" s="869" t="s">
        <v>210</v>
      </c>
      <c r="B550" s="872" t="s">
        <v>151</v>
      </c>
      <c r="C550" s="862" t="s">
        <v>151</v>
      </c>
      <c r="D550" s="863" t="s">
        <v>152</v>
      </c>
      <c r="E550" s="846" t="s">
        <v>617</v>
      </c>
      <c r="F550" s="847"/>
      <c r="G550" s="355"/>
      <c r="H550" s="178"/>
      <c r="I550" s="178"/>
      <c r="J550" s="178"/>
      <c r="K550" s="178"/>
      <c r="L550" s="178"/>
      <c r="M550" s="178"/>
      <c r="N550" s="178"/>
      <c r="O550" s="178"/>
      <c r="P550" s="178"/>
      <c r="Q550" s="178"/>
      <c r="R550" s="550"/>
      <c r="S550" s="550"/>
      <c r="T550" s="550"/>
      <c r="U550" s="550"/>
      <c r="V550" s="550"/>
      <c r="W550" s="550"/>
      <c r="X550" s="550"/>
      <c r="Y550" s="550"/>
      <c r="Z550" s="550"/>
      <c r="AA550" s="550"/>
      <c r="AB550" s="260"/>
      <c r="AC550" s="261"/>
      <c r="AD550" s="180"/>
      <c r="AE550" s="180"/>
      <c r="AF550" s="704"/>
      <c r="AG550" s="180"/>
    </row>
    <row r="551" spans="1:33" s="204" customFormat="1" ht="50.25" customHeight="1">
      <c r="A551" s="870"/>
      <c r="B551" s="872"/>
      <c r="C551" s="862"/>
      <c r="D551" s="864"/>
      <c r="E551" s="205" t="s">
        <v>322</v>
      </c>
      <c r="F551" s="181" t="s">
        <v>618</v>
      </c>
      <c r="G551" s="626" t="s">
        <v>15</v>
      </c>
      <c r="H551" s="222">
        <f>I551+J551+L551+M551+N551+O551+P551+Q551</f>
        <v>5.5</v>
      </c>
      <c r="I551" s="626">
        <v>5.5</v>
      </c>
      <c r="J551" s="626"/>
      <c r="K551" s="626"/>
      <c r="L551" s="626"/>
      <c r="M551" s="626"/>
      <c r="N551" s="626"/>
      <c r="O551" s="626"/>
      <c r="P551" s="626"/>
      <c r="Q551" s="626"/>
      <c r="R551" s="516">
        <f>S551+T551+V551+W551+X551+Y551+Z551+AA551</f>
        <v>1</v>
      </c>
      <c r="S551" s="517">
        <v>1</v>
      </c>
      <c r="T551" s="517"/>
      <c r="U551" s="517"/>
      <c r="V551" s="517"/>
      <c r="W551" s="517"/>
      <c r="X551" s="517"/>
      <c r="Y551" s="517"/>
      <c r="Z551" s="517"/>
      <c r="AA551" s="517"/>
      <c r="AB551" s="265" t="s">
        <v>619</v>
      </c>
      <c r="AC551" s="263" t="s">
        <v>620</v>
      </c>
      <c r="AD551" s="221" t="s">
        <v>159</v>
      </c>
      <c r="AE551" s="626">
        <v>2</v>
      </c>
      <c r="AF551" s="564">
        <v>1</v>
      </c>
      <c r="AG551" s="707" t="s">
        <v>1340</v>
      </c>
    </row>
    <row r="552" spans="1:33" s="204" customFormat="1" ht="15" customHeight="1">
      <c r="A552" s="871"/>
      <c r="B552" s="872"/>
      <c r="C552" s="862"/>
      <c r="D552" s="848" t="s">
        <v>16</v>
      </c>
      <c r="E552" s="848"/>
      <c r="F552" s="848"/>
      <c r="G552" s="848"/>
      <c r="H552" s="187">
        <f>H551</f>
        <v>5.5</v>
      </c>
      <c r="I552" s="187">
        <f t="shared" ref="I552:Q552" si="478">I551</f>
        <v>5.5</v>
      </c>
      <c r="J552" s="187">
        <f t="shared" si="478"/>
        <v>0</v>
      </c>
      <c r="K552" s="187"/>
      <c r="L552" s="187">
        <f t="shared" si="478"/>
        <v>0</v>
      </c>
      <c r="M552" s="187">
        <f t="shared" si="478"/>
        <v>0</v>
      </c>
      <c r="N552" s="187">
        <f t="shared" si="478"/>
        <v>0</v>
      </c>
      <c r="O552" s="187">
        <f t="shared" si="478"/>
        <v>0</v>
      </c>
      <c r="P552" s="187">
        <f t="shared" si="478"/>
        <v>0</v>
      </c>
      <c r="Q552" s="187">
        <f t="shared" si="478"/>
        <v>0</v>
      </c>
      <c r="R552" s="518">
        <f>R551</f>
        <v>1</v>
      </c>
      <c r="S552" s="518">
        <f t="shared" ref="S552:T552" si="479">S551</f>
        <v>1</v>
      </c>
      <c r="T552" s="518">
        <f t="shared" si="479"/>
        <v>0</v>
      </c>
      <c r="U552" s="518"/>
      <c r="V552" s="518">
        <f t="shared" ref="V552:AA552" si="480">V551</f>
        <v>0</v>
      </c>
      <c r="W552" s="518">
        <f t="shared" si="480"/>
        <v>0</v>
      </c>
      <c r="X552" s="518">
        <f t="shared" si="480"/>
        <v>0</v>
      </c>
      <c r="Y552" s="518">
        <f t="shared" si="480"/>
        <v>0</v>
      </c>
      <c r="Z552" s="518">
        <f t="shared" si="480"/>
        <v>0</v>
      </c>
      <c r="AA552" s="518">
        <f t="shared" si="480"/>
        <v>0</v>
      </c>
      <c r="AB552" s="801"/>
      <c r="AC552" s="802"/>
      <c r="AD552" s="802"/>
      <c r="AE552" s="802"/>
      <c r="AF552" s="802"/>
      <c r="AG552" s="803"/>
    </row>
    <row r="553" spans="1:33" s="204" customFormat="1" ht="15" customHeight="1">
      <c r="A553" s="246" t="s">
        <v>210</v>
      </c>
      <c r="B553" s="621" t="s">
        <v>151</v>
      </c>
      <c r="C553" s="622" t="s">
        <v>151</v>
      </c>
      <c r="D553" s="828" t="s">
        <v>17</v>
      </c>
      <c r="E553" s="828"/>
      <c r="F553" s="828"/>
      <c r="G553" s="828"/>
      <c r="H553" s="166">
        <f t="shared" ref="H553:T553" si="481">H549+H552</f>
        <v>8</v>
      </c>
      <c r="I553" s="166">
        <f t="shared" si="481"/>
        <v>6.7</v>
      </c>
      <c r="J553" s="166">
        <f t="shared" si="481"/>
        <v>0</v>
      </c>
      <c r="K553" s="166"/>
      <c r="L553" s="166">
        <f t="shared" si="481"/>
        <v>0</v>
      </c>
      <c r="M553" s="166">
        <f t="shared" si="481"/>
        <v>0</v>
      </c>
      <c r="N553" s="166">
        <f t="shared" si="481"/>
        <v>0</v>
      </c>
      <c r="O553" s="166">
        <f t="shared" si="481"/>
        <v>0</v>
      </c>
      <c r="P553" s="166">
        <f t="shared" si="481"/>
        <v>0</v>
      </c>
      <c r="Q553" s="166">
        <f t="shared" si="481"/>
        <v>1.3</v>
      </c>
      <c r="R553" s="519">
        <f t="shared" si="481"/>
        <v>3.5</v>
      </c>
      <c r="S553" s="519">
        <f t="shared" si="481"/>
        <v>2.2000000000000002</v>
      </c>
      <c r="T553" s="519">
        <f t="shared" si="481"/>
        <v>0</v>
      </c>
      <c r="U553" s="519"/>
      <c r="V553" s="519">
        <f t="shared" ref="V553:AA553" si="482">V549+V552</f>
        <v>0</v>
      </c>
      <c r="W553" s="519">
        <f t="shared" si="482"/>
        <v>0</v>
      </c>
      <c r="X553" s="519">
        <f t="shared" si="482"/>
        <v>0</v>
      </c>
      <c r="Y553" s="519">
        <f t="shared" si="482"/>
        <v>0</v>
      </c>
      <c r="Z553" s="519">
        <f t="shared" si="482"/>
        <v>0</v>
      </c>
      <c r="AA553" s="519">
        <f t="shared" si="482"/>
        <v>1.3</v>
      </c>
      <c r="AB553" s="789"/>
      <c r="AC553" s="790"/>
      <c r="AD553" s="790"/>
      <c r="AE553" s="790"/>
      <c r="AF553" s="790"/>
      <c r="AG553" s="791"/>
    </row>
    <row r="554" spans="1:33" s="204" customFormat="1" ht="15" customHeight="1">
      <c r="A554" s="246" t="s">
        <v>210</v>
      </c>
      <c r="B554" s="621" t="s">
        <v>151</v>
      </c>
      <c r="C554" s="622" t="s">
        <v>152</v>
      </c>
      <c r="D554" s="798" t="s">
        <v>621</v>
      </c>
      <c r="E554" s="799"/>
      <c r="F554" s="799"/>
      <c r="G554" s="799"/>
      <c r="H554" s="799"/>
      <c r="I554" s="799"/>
      <c r="J554" s="799"/>
      <c r="K554" s="799"/>
      <c r="L554" s="799"/>
      <c r="M554" s="799"/>
      <c r="N554" s="799"/>
      <c r="O554" s="799"/>
      <c r="P554" s="799"/>
      <c r="Q554" s="799"/>
      <c r="R554" s="799"/>
      <c r="S554" s="799"/>
      <c r="T554" s="799"/>
      <c r="U554" s="799"/>
      <c r="V554" s="799"/>
      <c r="W554" s="799"/>
      <c r="X554" s="799"/>
      <c r="Y554" s="799"/>
      <c r="Z554" s="799"/>
      <c r="AA554" s="799"/>
      <c r="AB554" s="799"/>
      <c r="AC554" s="799"/>
      <c r="AD554" s="799"/>
      <c r="AE554" s="799"/>
      <c r="AF554" s="799"/>
      <c r="AG554" s="800"/>
    </row>
    <row r="555" spans="1:33" s="204" customFormat="1" ht="43.5" customHeight="1">
      <c r="A555" s="849" t="s">
        <v>210</v>
      </c>
      <c r="B555" s="872" t="s">
        <v>151</v>
      </c>
      <c r="C555" s="862" t="s">
        <v>152</v>
      </c>
      <c r="D555" s="863" t="s">
        <v>151</v>
      </c>
      <c r="E555" s="846" t="s">
        <v>622</v>
      </c>
      <c r="F555" s="847"/>
      <c r="G555" s="355"/>
      <c r="H555" s="178"/>
      <c r="I555" s="178"/>
      <c r="J555" s="178"/>
      <c r="K555" s="178"/>
      <c r="L555" s="178"/>
      <c r="M555" s="178"/>
      <c r="N555" s="178"/>
      <c r="O555" s="178"/>
      <c r="P555" s="178"/>
      <c r="Q555" s="178"/>
      <c r="R555" s="550"/>
      <c r="S555" s="550"/>
      <c r="T555" s="550"/>
      <c r="U555" s="550"/>
      <c r="V555" s="550"/>
      <c r="W555" s="550"/>
      <c r="X555" s="550"/>
      <c r="Y555" s="550"/>
      <c r="Z555" s="550"/>
      <c r="AA555" s="550"/>
      <c r="AB555" s="260"/>
      <c r="AC555" s="261"/>
      <c r="AD555" s="180"/>
      <c r="AE555" s="180"/>
      <c r="AF555" s="704"/>
      <c r="AG555" s="180"/>
    </row>
    <row r="556" spans="1:33" s="204" customFormat="1" ht="42.75" customHeight="1">
      <c r="A556" s="849"/>
      <c r="B556" s="872"/>
      <c r="C556" s="862"/>
      <c r="D556" s="864"/>
      <c r="E556" s="216" t="s">
        <v>322</v>
      </c>
      <c r="F556" s="181" t="s">
        <v>623</v>
      </c>
      <c r="G556" s="626" t="s">
        <v>487</v>
      </c>
      <c r="H556" s="222">
        <f>SUM(I556:Q556)</f>
        <v>3.2</v>
      </c>
      <c r="I556" s="626">
        <v>0.2</v>
      </c>
      <c r="J556" s="626"/>
      <c r="K556" s="626"/>
      <c r="L556" s="626"/>
      <c r="M556" s="626"/>
      <c r="N556" s="626"/>
      <c r="O556" s="626"/>
      <c r="P556" s="626"/>
      <c r="Q556" s="626">
        <v>3</v>
      </c>
      <c r="R556" s="516">
        <f>SUM(S556:AA556)</f>
        <v>3.2</v>
      </c>
      <c r="S556" s="517">
        <v>0.2</v>
      </c>
      <c r="T556" s="517"/>
      <c r="U556" s="517"/>
      <c r="V556" s="517"/>
      <c r="W556" s="517"/>
      <c r="X556" s="517"/>
      <c r="Y556" s="517"/>
      <c r="Z556" s="517"/>
      <c r="AA556" s="517">
        <v>3</v>
      </c>
      <c r="AB556" s="265" t="s">
        <v>611</v>
      </c>
      <c r="AC556" s="263" t="s">
        <v>231</v>
      </c>
      <c r="AD556" s="626" t="s">
        <v>159</v>
      </c>
      <c r="AE556" s="626">
        <v>4</v>
      </c>
      <c r="AF556" s="564">
        <v>2</v>
      </c>
      <c r="AG556" s="370" t="s">
        <v>1341</v>
      </c>
    </row>
    <row r="557" spans="1:33" s="204" customFormat="1" ht="27.75" customHeight="1">
      <c r="A557" s="849"/>
      <c r="B557" s="872"/>
      <c r="C557" s="862"/>
      <c r="D557" s="864"/>
      <c r="E557" s="216" t="s">
        <v>613</v>
      </c>
      <c r="F557" s="181" t="s">
        <v>624</v>
      </c>
      <c r="G557" s="626" t="s">
        <v>145</v>
      </c>
      <c r="H557" s="222">
        <f>I557+J557+L557+M557+N557+O557+P557+Q557</f>
        <v>2</v>
      </c>
      <c r="I557" s="626"/>
      <c r="J557" s="626"/>
      <c r="K557" s="626"/>
      <c r="L557" s="626"/>
      <c r="M557" s="626"/>
      <c r="N557" s="626"/>
      <c r="O557" s="626"/>
      <c r="P557" s="626"/>
      <c r="Q557" s="626">
        <v>2</v>
      </c>
      <c r="R557" s="516">
        <f>S557+T557+V557+W557+X557+Y557+Z557+AA557</f>
        <v>2</v>
      </c>
      <c r="S557" s="517"/>
      <c r="T557" s="517"/>
      <c r="U557" s="517"/>
      <c r="V557" s="517"/>
      <c r="W557" s="517"/>
      <c r="X557" s="517"/>
      <c r="Y557" s="517"/>
      <c r="Z557" s="517"/>
      <c r="AA557" s="517">
        <v>2</v>
      </c>
      <c r="AB557" s="265" t="s">
        <v>611</v>
      </c>
      <c r="AC557" s="223" t="s">
        <v>625</v>
      </c>
      <c r="AD557" s="626" t="s">
        <v>159</v>
      </c>
      <c r="AE557" s="626">
        <v>24</v>
      </c>
      <c r="AF557" s="564">
        <v>24</v>
      </c>
      <c r="AG557" s="708"/>
    </row>
    <row r="558" spans="1:33" s="204" customFormat="1" ht="15" customHeight="1">
      <c r="A558" s="849"/>
      <c r="B558" s="872"/>
      <c r="C558" s="862"/>
      <c r="D558" s="879" t="s">
        <v>16</v>
      </c>
      <c r="E558" s="880"/>
      <c r="F558" s="880"/>
      <c r="G558" s="881"/>
      <c r="H558" s="197">
        <f>H556+H557</f>
        <v>5.2</v>
      </c>
      <c r="I558" s="197">
        <f t="shared" ref="I558:Q558" si="483">I556+I557</f>
        <v>0.2</v>
      </c>
      <c r="J558" s="197">
        <f t="shared" si="483"/>
        <v>0</v>
      </c>
      <c r="K558" s="197"/>
      <c r="L558" s="197">
        <f t="shared" si="483"/>
        <v>0</v>
      </c>
      <c r="M558" s="197">
        <f t="shared" si="483"/>
        <v>0</v>
      </c>
      <c r="N558" s="197">
        <f t="shared" si="483"/>
        <v>0</v>
      </c>
      <c r="O558" s="197">
        <f t="shared" si="483"/>
        <v>0</v>
      </c>
      <c r="P558" s="197">
        <f t="shared" si="483"/>
        <v>0</v>
      </c>
      <c r="Q558" s="197">
        <f t="shared" si="483"/>
        <v>5</v>
      </c>
      <c r="R558" s="559">
        <f>R556+R557</f>
        <v>5.2</v>
      </c>
      <c r="S558" s="559">
        <f t="shared" ref="S558:T558" si="484">S556+S557</f>
        <v>0.2</v>
      </c>
      <c r="T558" s="559">
        <f t="shared" si="484"/>
        <v>0</v>
      </c>
      <c r="U558" s="559"/>
      <c r="V558" s="559">
        <f t="shared" ref="V558:AA558" si="485">V556+V557</f>
        <v>0</v>
      </c>
      <c r="W558" s="559">
        <f t="shared" si="485"/>
        <v>0</v>
      </c>
      <c r="X558" s="559">
        <f t="shared" si="485"/>
        <v>0</v>
      </c>
      <c r="Y558" s="559">
        <f t="shared" si="485"/>
        <v>0</v>
      </c>
      <c r="Z558" s="559">
        <f t="shared" si="485"/>
        <v>0</v>
      </c>
      <c r="AA558" s="559">
        <f t="shared" si="485"/>
        <v>5</v>
      </c>
      <c r="AB558" s="804"/>
      <c r="AC558" s="805"/>
      <c r="AD558" s="805"/>
      <c r="AE558" s="805"/>
      <c r="AF558" s="805"/>
      <c r="AG558" s="806"/>
    </row>
    <row r="559" spans="1:33" s="204" customFormat="1" ht="37.5" customHeight="1">
      <c r="A559" s="849" t="s">
        <v>210</v>
      </c>
      <c r="B559" s="872" t="s">
        <v>151</v>
      </c>
      <c r="C559" s="862" t="s">
        <v>152</v>
      </c>
      <c r="D559" s="863" t="s">
        <v>152</v>
      </c>
      <c r="E559" s="846" t="s">
        <v>626</v>
      </c>
      <c r="F559" s="847"/>
      <c r="G559" s="355"/>
      <c r="H559" s="178"/>
      <c r="I559" s="178"/>
      <c r="J559" s="178"/>
      <c r="K559" s="178"/>
      <c r="L559" s="178"/>
      <c r="M559" s="178"/>
      <c r="N559" s="178"/>
      <c r="O559" s="178"/>
      <c r="P559" s="178"/>
      <c r="Q559" s="178"/>
      <c r="R559" s="550"/>
      <c r="S559" s="550"/>
      <c r="T559" s="550"/>
      <c r="U559" s="550"/>
      <c r="V559" s="550"/>
      <c r="W559" s="550"/>
      <c r="X559" s="550"/>
      <c r="Y559" s="550"/>
      <c r="Z559" s="550"/>
      <c r="AA559" s="550"/>
      <c r="AB559" s="260"/>
      <c r="AC559" s="261"/>
      <c r="AD559" s="180"/>
      <c r="AE559" s="180"/>
      <c r="AF559" s="704"/>
      <c r="AG559" s="180"/>
    </row>
    <row r="560" spans="1:33" s="204" customFormat="1" ht="15" customHeight="1">
      <c r="A560" s="849"/>
      <c r="B560" s="872"/>
      <c r="C560" s="862"/>
      <c r="D560" s="864"/>
      <c r="E560" s="205" t="s">
        <v>322</v>
      </c>
      <c r="F560" s="181" t="s">
        <v>627</v>
      </c>
      <c r="G560" s="626" t="s">
        <v>145</v>
      </c>
      <c r="H560" s="222">
        <f>I560+J560+L560+M560+N560+O560+P560+Q560</f>
        <v>0.5</v>
      </c>
      <c r="I560" s="626">
        <v>0</v>
      </c>
      <c r="J560" s="626"/>
      <c r="K560" s="626"/>
      <c r="L560" s="626"/>
      <c r="M560" s="626"/>
      <c r="N560" s="626"/>
      <c r="O560" s="626"/>
      <c r="P560" s="626"/>
      <c r="Q560" s="626">
        <v>0.5</v>
      </c>
      <c r="R560" s="516">
        <f>S560+T560+V560+W560+X560+Y560+Z560+AA560</f>
        <v>1.4710000000000001</v>
      </c>
      <c r="S560" s="517">
        <v>0</v>
      </c>
      <c r="T560" s="517"/>
      <c r="U560" s="517"/>
      <c r="V560" s="517"/>
      <c r="W560" s="517"/>
      <c r="X560" s="517"/>
      <c r="Y560" s="517"/>
      <c r="Z560" s="517"/>
      <c r="AA560" s="517">
        <v>1.4710000000000001</v>
      </c>
      <c r="AB560" s="265" t="s">
        <v>611</v>
      </c>
      <c r="AC560" s="263" t="s">
        <v>231</v>
      </c>
      <c r="AD560" s="221" t="s">
        <v>159</v>
      </c>
      <c r="AE560" s="626">
        <v>1</v>
      </c>
      <c r="AF560" s="564">
        <v>1</v>
      </c>
      <c r="AG560" s="626"/>
    </row>
    <row r="561" spans="1:33" s="204" customFormat="1" ht="38.25" customHeight="1">
      <c r="A561" s="849"/>
      <c r="B561" s="872"/>
      <c r="C561" s="862"/>
      <c r="D561" s="864"/>
      <c r="E561" s="205" t="s">
        <v>613</v>
      </c>
      <c r="F561" s="190" t="s">
        <v>628</v>
      </c>
      <c r="G561" s="626" t="s">
        <v>487</v>
      </c>
      <c r="H561" s="222">
        <f>I561+J561+L561+M561+N561+O561+P561+Q561</f>
        <v>1.6</v>
      </c>
      <c r="I561" s="626">
        <v>1.1000000000000001</v>
      </c>
      <c r="J561" s="626"/>
      <c r="K561" s="626"/>
      <c r="L561" s="626"/>
      <c r="M561" s="626"/>
      <c r="N561" s="626"/>
      <c r="O561" s="626"/>
      <c r="P561" s="626"/>
      <c r="Q561" s="626">
        <v>0.5</v>
      </c>
      <c r="R561" s="516">
        <f>S561+T561+V561+W561+X561+Y561+Z561+AA561</f>
        <v>1.6</v>
      </c>
      <c r="S561" s="517">
        <v>1.1000000000000001</v>
      </c>
      <c r="T561" s="517"/>
      <c r="U561" s="517"/>
      <c r="V561" s="517"/>
      <c r="W561" s="517"/>
      <c r="X561" s="517"/>
      <c r="Y561" s="517"/>
      <c r="Z561" s="517"/>
      <c r="AA561" s="517">
        <v>0.5</v>
      </c>
      <c r="AB561" s="265" t="s">
        <v>611</v>
      </c>
      <c r="AC561" s="263" t="s">
        <v>231</v>
      </c>
      <c r="AD561" s="221" t="s">
        <v>159</v>
      </c>
      <c r="AE561" s="626">
        <v>1</v>
      </c>
      <c r="AF561" s="564">
        <v>1</v>
      </c>
      <c r="AG561" s="626"/>
    </row>
    <row r="562" spans="1:33" s="204" customFormat="1" ht="26.25" customHeight="1">
      <c r="A562" s="849"/>
      <c r="B562" s="872"/>
      <c r="C562" s="862"/>
      <c r="D562" s="865"/>
      <c r="E562" s="220" t="s">
        <v>498</v>
      </c>
      <c r="F562" s="191" t="s">
        <v>629</v>
      </c>
      <c r="G562" s="625" t="s">
        <v>487</v>
      </c>
      <c r="H562" s="222">
        <f>I562+J562+L562+M562+N562+O562+P562+Q562</f>
        <v>2.4</v>
      </c>
      <c r="I562" s="625">
        <v>1.4</v>
      </c>
      <c r="J562" s="625"/>
      <c r="K562" s="625"/>
      <c r="L562" s="625"/>
      <c r="M562" s="625"/>
      <c r="N562" s="625"/>
      <c r="O562" s="625"/>
      <c r="P562" s="625"/>
      <c r="Q562" s="625">
        <v>1</v>
      </c>
      <c r="R562" s="516">
        <f>S562+T562+V562+W562+X562+Y562+Z562+AA562</f>
        <v>2.4</v>
      </c>
      <c r="S562" s="538">
        <v>1.4</v>
      </c>
      <c r="T562" s="538"/>
      <c r="U562" s="538"/>
      <c r="V562" s="538"/>
      <c r="W562" s="538"/>
      <c r="X562" s="538"/>
      <c r="Y562" s="538"/>
      <c r="Z562" s="538"/>
      <c r="AA562" s="538">
        <v>1</v>
      </c>
      <c r="AB562" s="265" t="s">
        <v>611</v>
      </c>
      <c r="AC562" s="263" t="s">
        <v>231</v>
      </c>
      <c r="AD562" s="221" t="s">
        <v>159</v>
      </c>
      <c r="AE562" s="626">
        <v>1</v>
      </c>
      <c r="AF562" s="564">
        <v>1</v>
      </c>
      <c r="AG562" s="626"/>
    </row>
    <row r="563" spans="1:33" s="204" customFormat="1" ht="15" customHeight="1">
      <c r="A563" s="849"/>
      <c r="B563" s="872"/>
      <c r="C563" s="862"/>
      <c r="D563" s="879" t="s">
        <v>16</v>
      </c>
      <c r="E563" s="880"/>
      <c r="F563" s="880"/>
      <c r="G563" s="881"/>
      <c r="H563" s="187">
        <f>H560+H561+H562</f>
        <v>4.5</v>
      </c>
      <c r="I563" s="224">
        <f>I560+I561+I562</f>
        <v>2.5</v>
      </c>
      <c r="J563" s="224">
        <f t="shared" ref="J563:Q563" si="486">J560+J561+J562</f>
        <v>0</v>
      </c>
      <c r="K563" s="224"/>
      <c r="L563" s="224">
        <f t="shared" si="486"/>
        <v>0</v>
      </c>
      <c r="M563" s="224">
        <f t="shared" si="486"/>
        <v>0</v>
      </c>
      <c r="N563" s="224">
        <f t="shared" si="486"/>
        <v>0</v>
      </c>
      <c r="O563" s="224">
        <f t="shared" si="486"/>
        <v>0</v>
      </c>
      <c r="P563" s="224">
        <f t="shared" si="486"/>
        <v>0</v>
      </c>
      <c r="Q563" s="224">
        <f t="shared" si="486"/>
        <v>2</v>
      </c>
      <c r="R563" s="518">
        <f>R560+R561+R562</f>
        <v>5.4710000000000001</v>
      </c>
      <c r="S563" s="709">
        <f>S560+S561+S562</f>
        <v>2.5</v>
      </c>
      <c r="T563" s="709">
        <f t="shared" ref="T563" si="487">T560+T561+T562</f>
        <v>0</v>
      </c>
      <c r="U563" s="709"/>
      <c r="V563" s="709">
        <f t="shared" ref="V563:AA563" si="488">V560+V561+V562</f>
        <v>0</v>
      </c>
      <c r="W563" s="709">
        <f t="shared" si="488"/>
        <v>0</v>
      </c>
      <c r="X563" s="709">
        <f t="shared" si="488"/>
        <v>0</v>
      </c>
      <c r="Y563" s="709">
        <f t="shared" si="488"/>
        <v>0</v>
      </c>
      <c r="Z563" s="709">
        <f t="shared" si="488"/>
        <v>0</v>
      </c>
      <c r="AA563" s="709">
        <f t="shared" si="488"/>
        <v>2.9710000000000001</v>
      </c>
      <c r="AB563" s="802"/>
      <c r="AC563" s="802"/>
      <c r="AD563" s="802"/>
      <c r="AE563" s="803"/>
      <c r="AF563" s="706"/>
      <c r="AG563" s="623"/>
    </row>
    <row r="564" spans="1:33" s="204" customFormat="1" ht="15" customHeight="1">
      <c r="A564" s="246" t="s">
        <v>210</v>
      </c>
      <c r="B564" s="621" t="s">
        <v>151</v>
      </c>
      <c r="C564" s="622" t="s">
        <v>152</v>
      </c>
      <c r="D564" s="828" t="s">
        <v>17</v>
      </c>
      <c r="E564" s="828"/>
      <c r="F564" s="828"/>
      <c r="G564" s="828"/>
      <c r="H564" s="166">
        <f>H558+H563</f>
        <v>9.6999999999999993</v>
      </c>
      <c r="I564" s="166">
        <f t="shared" ref="I564:Q564" si="489">I558+I563</f>
        <v>2.7</v>
      </c>
      <c r="J564" s="166">
        <f t="shared" si="489"/>
        <v>0</v>
      </c>
      <c r="K564" s="166"/>
      <c r="L564" s="166">
        <f t="shared" si="489"/>
        <v>0</v>
      </c>
      <c r="M564" s="166">
        <f t="shared" si="489"/>
        <v>0</v>
      </c>
      <c r="N564" s="166">
        <f t="shared" si="489"/>
        <v>0</v>
      </c>
      <c r="O564" s="166">
        <f t="shared" si="489"/>
        <v>0</v>
      </c>
      <c r="P564" s="166">
        <f t="shared" si="489"/>
        <v>0</v>
      </c>
      <c r="Q564" s="166">
        <f t="shared" si="489"/>
        <v>7</v>
      </c>
      <c r="R564" s="519">
        <f>R558+R563</f>
        <v>10.670999999999999</v>
      </c>
      <c r="S564" s="519">
        <f t="shared" ref="S564:T564" si="490">S558+S563</f>
        <v>2.7</v>
      </c>
      <c r="T564" s="519">
        <f t="shared" si="490"/>
        <v>0</v>
      </c>
      <c r="U564" s="519"/>
      <c r="V564" s="519">
        <f t="shared" ref="V564:AA564" si="491">V558+V563</f>
        <v>0</v>
      </c>
      <c r="W564" s="519">
        <f t="shared" si="491"/>
        <v>0</v>
      </c>
      <c r="X564" s="519">
        <f t="shared" si="491"/>
        <v>0</v>
      </c>
      <c r="Y564" s="519">
        <f t="shared" si="491"/>
        <v>0</v>
      </c>
      <c r="Z564" s="519">
        <f t="shared" si="491"/>
        <v>0</v>
      </c>
      <c r="AA564" s="519">
        <f t="shared" si="491"/>
        <v>7.9710000000000001</v>
      </c>
      <c r="AB564" s="789"/>
      <c r="AC564" s="790"/>
      <c r="AD564" s="790"/>
      <c r="AE564" s="790"/>
      <c r="AF564" s="790"/>
      <c r="AG564" s="791"/>
    </row>
    <row r="565" spans="1:33" s="212" customFormat="1" ht="15" customHeight="1">
      <c r="A565" s="246" t="s">
        <v>210</v>
      </c>
      <c r="B565" s="621" t="s">
        <v>151</v>
      </c>
      <c r="C565" s="873" t="s">
        <v>18</v>
      </c>
      <c r="D565" s="874"/>
      <c r="E565" s="874"/>
      <c r="F565" s="874"/>
      <c r="G565" s="874"/>
      <c r="H565" s="202">
        <f t="shared" ref="H565:T565" si="492">H553+H564</f>
        <v>17.7</v>
      </c>
      <c r="I565" s="202">
        <f t="shared" si="492"/>
        <v>9.4</v>
      </c>
      <c r="J565" s="202">
        <f t="shared" si="492"/>
        <v>0</v>
      </c>
      <c r="K565" s="202"/>
      <c r="L565" s="202">
        <f t="shared" si="492"/>
        <v>0</v>
      </c>
      <c r="M565" s="202">
        <f t="shared" si="492"/>
        <v>0</v>
      </c>
      <c r="N565" s="202">
        <f t="shared" si="492"/>
        <v>0</v>
      </c>
      <c r="O565" s="202">
        <f t="shared" si="492"/>
        <v>0</v>
      </c>
      <c r="P565" s="202">
        <f t="shared" si="492"/>
        <v>0</v>
      </c>
      <c r="Q565" s="202">
        <f t="shared" si="492"/>
        <v>8.3000000000000007</v>
      </c>
      <c r="R565" s="520">
        <f t="shared" si="492"/>
        <v>14.170999999999999</v>
      </c>
      <c r="S565" s="520">
        <f t="shared" si="492"/>
        <v>4.9000000000000004</v>
      </c>
      <c r="T565" s="520">
        <f t="shared" si="492"/>
        <v>0</v>
      </c>
      <c r="U565" s="520"/>
      <c r="V565" s="520">
        <f t="shared" ref="V565:AA565" si="493">V553+V564</f>
        <v>0</v>
      </c>
      <c r="W565" s="520">
        <f t="shared" si="493"/>
        <v>0</v>
      </c>
      <c r="X565" s="520">
        <f t="shared" si="493"/>
        <v>0</v>
      </c>
      <c r="Y565" s="520">
        <f t="shared" si="493"/>
        <v>0</v>
      </c>
      <c r="Z565" s="520">
        <f t="shared" si="493"/>
        <v>0</v>
      </c>
      <c r="AA565" s="520">
        <f t="shared" si="493"/>
        <v>9.2710000000000008</v>
      </c>
      <c r="AB565" s="807"/>
      <c r="AC565" s="808"/>
      <c r="AD565" s="808"/>
      <c r="AE565" s="808"/>
      <c r="AF565" s="808"/>
      <c r="AG565" s="809"/>
    </row>
    <row r="566" spans="1:33" s="204" customFormat="1" ht="15" customHeight="1">
      <c r="A566" s="246" t="s">
        <v>210</v>
      </c>
      <c r="B566" s="175" t="s">
        <v>152</v>
      </c>
      <c r="C566" s="780" t="s">
        <v>1068</v>
      </c>
      <c r="D566" s="781"/>
      <c r="E566" s="781"/>
      <c r="F566" s="781"/>
      <c r="G566" s="781"/>
      <c r="H566" s="781"/>
      <c r="I566" s="781"/>
      <c r="J566" s="781"/>
      <c r="K566" s="781"/>
      <c r="L566" s="781"/>
      <c r="M566" s="781"/>
      <c r="N566" s="781"/>
      <c r="O566" s="781"/>
      <c r="P566" s="781"/>
      <c r="Q566" s="781"/>
      <c r="R566" s="781"/>
      <c r="S566" s="781"/>
      <c r="T566" s="781"/>
      <c r="U566" s="781"/>
      <c r="V566" s="781"/>
      <c r="W566" s="781"/>
      <c r="X566" s="781"/>
      <c r="Y566" s="781"/>
      <c r="Z566" s="781"/>
      <c r="AA566" s="781"/>
      <c r="AB566" s="781"/>
      <c r="AC566" s="781"/>
      <c r="AD566" s="781"/>
      <c r="AE566" s="781"/>
      <c r="AF566" s="781"/>
      <c r="AG566" s="782"/>
    </row>
    <row r="567" spans="1:33" s="204" customFormat="1" ht="15" customHeight="1">
      <c r="A567" s="246" t="s">
        <v>210</v>
      </c>
      <c r="B567" s="621" t="s">
        <v>152</v>
      </c>
      <c r="C567" s="622" t="s">
        <v>151</v>
      </c>
      <c r="D567" s="783" t="s">
        <v>630</v>
      </c>
      <c r="E567" s="784"/>
      <c r="F567" s="784"/>
      <c r="G567" s="784"/>
      <c r="H567" s="784"/>
      <c r="I567" s="784"/>
      <c r="J567" s="784"/>
      <c r="K567" s="784"/>
      <c r="L567" s="784"/>
      <c r="M567" s="784"/>
      <c r="N567" s="784"/>
      <c r="O567" s="784"/>
      <c r="P567" s="784"/>
      <c r="Q567" s="784"/>
      <c r="R567" s="784"/>
      <c r="S567" s="784"/>
      <c r="T567" s="784"/>
      <c r="U567" s="784"/>
      <c r="V567" s="784"/>
      <c r="W567" s="784"/>
      <c r="X567" s="784"/>
      <c r="Y567" s="784"/>
      <c r="Z567" s="784"/>
      <c r="AA567" s="784"/>
      <c r="AB567" s="784"/>
      <c r="AC567" s="784"/>
      <c r="AD567" s="784"/>
      <c r="AE567" s="784"/>
      <c r="AF567" s="784"/>
      <c r="AG567" s="785"/>
    </row>
    <row r="568" spans="1:33" s="212" customFormat="1" ht="39.75" customHeight="1">
      <c r="A568" s="869" t="s">
        <v>210</v>
      </c>
      <c r="B568" s="872" t="s">
        <v>152</v>
      </c>
      <c r="C568" s="862" t="s">
        <v>151</v>
      </c>
      <c r="D568" s="863" t="s">
        <v>151</v>
      </c>
      <c r="E568" s="846" t="s">
        <v>631</v>
      </c>
      <c r="F568" s="847"/>
      <c r="G568" s="355"/>
      <c r="H568" s="178"/>
      <c r="I568" s="178"/>
      <c r="J568" s="178"/>
      <c r="K568" s="178"/>
      <c r="L568" s="178"/>
      <c r="M568" s="178"/>
      <c r="N568" s="178"/>
      <c r="O568" s="178"/>
      <c r="P568" s="178"/>
      <c r="Q568" s="178"/>
      <c r="R568" s="550"/>
      <c r="S568" s="550"/>
      <c r="T568" s="550"/>
      <c r="U568" s="550"/>
      <c r="V568" s="550"/>
      <c r="W568" s="550"/>
      <c r="X568" s="550"/>
      <c r="Y568" s="550"/>
      <c r="Z568" s="550"/>
      <c r="AA568" s="550"/>
      <c r="AB568" s="260"/>
      <c r="AC568" s="261"/>
      <c r="AD568" s="180"/>
      <c r="AE568" s="180"/>
      <c r="AF568" s="704"/>
      <c r="AG568" s="180"/>
    </row>
    <row r="569" spans="1:33" s="212" customFormat="1" ht="40.5" customHeight="1">
      <c r="A569" s="870"/>
      <c r="B569" s="872"/>
      <c r="C569" s="862"/>
      <c r="D569" s="864"/>
      <c r="E569" s="216" t="s">
        <v>322</v>
      </c>
      <c r="F569" s="181" t="s">
        <v>632</v>
      </c>
      <c r="G569" s="196" t="s">
        <v>633</v>
      </c>
      <c r="H569" s="222">
        <f>I569+J569+L569+M569+N569+O569+P569+Q569</f>
        <v>10.7</v>
      </c>
      <c r="I569" s="626">
        <v>3.2</v>
      </c>
      <c r="J569" s="626"/>
      <c r="K569" s="626"/>
      <c r="L569" s="626"/>
      <c r="M569" s="626"/>
      <c r="N569" s="626">
        <v>5</v>
      </c>
      <c r="O569" s="626"/>
      <c r="P569" s="626"/>
      <c r="Q569" s="626">
        <v>2.5</v>
      </c>
      <c r="R569" s="516">
        <f>S569+T569+V569+W569+X569+Y569+Z569+AA569</f>
        <v>10.7</v>
      </c>
      <c r="S569" s="517">
        <v>3.2</v>
      </c>
      <c r="T569" s="517"/>
      <c r="U569" s="517"/>
      <c r="V569" s="517"/>
      <c r="W569" s="517"/>
      <c r="X569" s="517">
        <v>0</v>
      </c>
      <c r="Y569" s="517"/>
      <c r="Z569" s="517"/>
      <c r="AA569" s="517">
        <v>7.5</v>
      </c>
      <c r="AB569" s="265" t="s">
        <v>611</v>
      </c>
      <c r="AC569" s="223" t="s">
        <v>634</v>
      </c>
      <c r="AD569" s="626" t="s">
        <v>635</v>
      </c>
      <c r="AE569" s="626">
        <v>110</v>
      </c>
      <c r="AF569" s="564">
        <v>210</v>
      </c>
      <c r="AG569" s="531" t="s">
        <v>1342</v>
      </c>
    </row>
    <row r="570" spans="1:33" s="212" customFormat="1" ht="44.25" customHeight="1">
      <c r="A570" s="870"/>
      <c r="B570" s="872"/>
      <c r="C570" s="862"/>
      <c r="D570" s="864"/>
      <c r="E570" s="216" t="s">
        <v>613</v>
      </c>
      <c r="F570" s="181" t="s">
        <v>636</v>
      </c>
      <c r="G570" s="196" t="s">
        <v>633</v>
      </c>
      <c r="H570" s="222">
        <f>I570+J570+L570+M570+N570+O570+P570+Q570</f>
        <v>1</v>
      </c>
      <c r="I570" s="626">
        <v>0.5</v>
      </c>
      <c r="J570" s="626"/>
      <c r="K570" s="626"/>
      <c r="L570" s="626"/>
      <c r="M570" s="626"/>
      <c r="N570" s="626">
        <v>0</v>
      </c>
      <c r="O570" s="626"/>
      <c r="P570" s="626"/>
      <c r="Q570" s="626">
        <v>0.5</v>
      </c>
      <c r="R570" s="516">
        <f>S570+T570+V570+W570+X570+Y570+Z570+AA570</f>
        <v>1</v>
      </c>
      <c r="S570" s="517">
        <v>0.5</v>
      </c>
      <c r="T570" s="517"/>
      <c r="U570" s="517"/>
      <c r="V570" s="517"/>
      <c r="W570" s="517"/>
      <c r="X570" s="517">
        <v>0</v>
      </c>
      <c r="Y570" s="517"/>
      <c r="Z570" s="517"/>
      <c r="AA570" s="517">
        <v>0.5</v>
      </c>
      <c r="AB570" s="265" t="s">
        <v>611</v>
      </c>
      <c r="AC570" s="263" t="s">
        <v>637</v>
      </c>
      <c r="AD570" s="626" t="s">
        <v>635</v>
      </c>
      <c r="AE570" s="626">
        <v>130</v>
      </c>
      <c r="AF570" s="564">
        <v>100</v>
      </c>
      <c r="AG570" s="531" t="s">
        <v>1343</v>
      </c>
    </row>
    <row r="571" spans="1:33" s="204" customFormat="1" ht="15" customHeight="1">
      <c r="A571" s="871"/>
      <c r="B571" s="872"/>
      <c r="C571" s="862"/>
      <c r="D571" s="848" t="s">
        <v>16</v>
      </c>
      <c r="E571" s="848"/>
      <c r="F571" s="848"/>
      <c r="G571" s="848"/>
      <c r="H571" s="187">
        <f>H569+H570</f>
        <v>11.7</v>
      </c>
      <c r="I571" s="187">
        <f t="shared" ref="I571:Q571" si="494">I569+I570</f>
        <v>3.7</v>
      </c>
      <c r="J571" s="187">
        <f t="shared" si="494"/>
        <v>0</v>
      </c>
      <c r="K571" s="187"/>
      <c r="L571" s="187">
        <f t="shared" si="494"/>
        <v>0</v>
      </c>
      <c r="M571" s="187">
        <f t="shared" si="494"/>
        <v>0</v>
      </c>
      <c r="N571" s="187">
        <f t="shared" si="494"/>
        <v>5</v>
      </c>
      <c r="O571" s="187">
        <f t="shared" si="494"/>
        <v>0</v>
      </c>
      <c r="P571" s="187">
        <f t="shared" si="494"/>
        <v>0</v>
      </c>
      <c r="Q571" s="187">
        <f t="shared" si="494"/>
        <v>3</v>
      </c>
      <c r="R571" s="518">
        <f>R569+R570</f>
        <v>11.7</v>
      </c>
      <c r="S571" s="518">
        <f t="shared" ref="S571:T571" si="495">S569+S570</f>
        <v>3.7</v>
      </c>
      <c r="T571" s="518">
        <f t="shared" si="495"/>
        <v>0</v>
      </c>
      <c r="U571" s="518"/>
      <c r="V571" s="518">
        <f t="shared" ref="V571:AA571" si="496">V569+V570</f>
        <v>0</v>
      </c>
      <c r="W571" s="518">
        <f t="shared" si="496"/>
        <v>0</v>
      </c>
      <c r="X571" s="518">
        <f t="shared" si="496"/>
        <v>0</v>
      </c>
      <c r="Y571" s="518">
        <f t="shared" si="496"/>
        <v>0</v>
      </c>
      <c r="Z571" s="518">
        <f t="shared" si="496"/>
        <v>0</v>
      </c>
      <c r="AA571" s="518">
        <f t="shared" si="496"/>
        <v>8</v>
      </c>
      <c r="AB571" s="802"/>
      <c r="AC571" s="802"/>
      <c r="AD571" s="802"/>
      <c r="AE571" s="803"/>
      <c r="AF571" s="706"/>
      <c r="AG571" s="623"/>
    </row>
    <row r="572" spans="1:33" s="204" customFormat="1" ht="41.25" customHeight="1">
      <c r="A572" s="849" t="s">
        <v>210</v>
      </c>
      <c r="B572" s="872" t="s">
        <v>152</v>
      </c>
      <c r="C572" s="862" t="s">
        <v>151</v>
      </c>
      <c r="D572" s="863" t="s">
        <v>152</v>
      </c>
      <c r="E572" s="846" t="s">
        <v>638</v>
      </c>
      <c r="F572" s="847"/>
      <c r="G572" s="355"/>
      <c r="H572" s="178"/>
      <c r="I572" s="178"/>
      <c r="J572" s="178"/>
      <c r="K572" s="178"/>
      <c r="L572" s="178"/>
      <c r="M572" s="178"/>
      <c r="N572" s="178"/>
      <c r="O572" s="178"/>
      <c r="P572" s="178"/>
      <c r="Q572" s="178"/>
      <c r="R572" s="550"/>
      <c r="S572" s="550"/>
      <c r="T572" s="550"/>
      <c r="U572" s="550"/>
      <c r="V572" s="550"/>
      <c r="W572" s="550"/>
      <c r="X572" s="550"/>
      <c r="Y572" s="550"/>
      <c r="Z572" s="550"/>
      <c r="AA572" s="550"/>
      <c r="AB572" s="260"/>
      <c r="AC572" s="261"/>
      <c r="AD572" s="180"/>
      <c r="AE572" s="180"/>
      <c r="AF572" s="704"/>
      <c r="AG572" s="180"/>
    </row>
    <row r="573" spans="1:33" s="204" customFormat="1" ht="78" customHeight="1">
      <c r="A573" s="849"/>
      <c r="B573" s="872"/>
      <c r="C573" s="862"/>
      <c r="D573" s="864"/>
      <c r="E573" s="205" t="s">
        <v>322</v>
      </c>
      <c r="F573" s="181" t="s">
        <v>639</v>
      </c>
      <c r="G573" s="626" t="s">
        <v>15</v>
      </c>
      <c r="H573" s="222">
        <f>I573+J573+L573+M573+N573+O573+P573+Q573</f>
        <v>0.7</v>
      </c>
      <c r="I573" s="626">
        <v>0.7</v>
      </c>
      <c r="J573" s="626"/>
      <c r="K573" s="626"/>
      <c r="L573" s="626"/>
      <c r="M573" s="626"/>
      <c r="N573" s="626"/>
      <c r="O573" s="626"/>
      <c r="P573" s="626"/>
      <c r="Q573" s="626"/>
      <c r="R573" s="516">
        <f>S573+T573+V573+W573+X573+Y573+Z573+AA573</f>
        <v>0.71100000000000008</v>
      </c>
      <c r="S573" s="517">
        <v>0.51100000000000001</v>
      </c>
      <c r="T573" s="517"/>
      <c r="U573" s="517"/>
      <c r="V573" s="517"/>
      <c r="W573" s="517"/>
      <c r="X573" s="517"/>
      <c r="Y573" s="517"/>
      <c r="Z573" s="517"/>
      <c r="AA573" s="517">
        <v>0.2</v>
      </c>
      <c r="AB573" s="265" t="s">
        <v>611</v>
      </c>
      <c r="AC573" s="263" t="s">
        <v>620</v>
      </c>
      <c r="AD573" s="221" t="s">
        <v>159</v>
      </c>
      <c r="AE573" s="626">
        <v>8</v>
      </c>
      <c r="AF573" s="710">
        <v>4</v>
      </c>
      <c r="AG573" s="707" t="s">
        <v>1344</v>
      </c>
    </row>
    <row r="574" spans="1:33" s="204" customFormat="1" ht="68.25" customHeight="1">
      <c r="A574" s="849"/>
      <c r="B574" s="872"/>
      <c r="C574" s="862"/>
      <c r="D574" s="864"/>
      <c r="E574" s="205" t="s">
        <v>613</v>
      </c>
      <c r="F574" s="190" t="s">
        <v>640</v>
      </c>
      <c r="G574" s="626" t="s">
        <v>15</v>
      </c>
      <c r="H574" s="222">
        <f>I574+J574+L574+M574+N574+O574+P574+Q574</f>
        <v>3.3</v>
      </c>
      <c r="I574" s="626">
        <v>3.3</v>
      </c>
      <c r="J574" s="626"/>
      <c r="K574" s="626"/>
      <c r="L574" s="626"/>
      <c r="M574" s="626"/>
      <c r="N574" s="626"/>
      <c r="O574" s="626"/>
      <c r="P574" s="626"/>
      <c r="Q574" s="626"/>
      <c r="R574" s="516">
        <f>S574+T574+V574+W574+X574+Y574+Z574+AA574</f>
        <v>12.518000000000001</v>
      </c>
      <c r="S574" s="517">
        <v>11.518000000000001</v>
      </c>
      <c r="T574" s="517"/>
      <c r="U574" s="517"/>
      <c r="V574" s="517"/>
      <c r="W574" s="517"/>
      <c r="X574" s="517"/>
      <c r="Y574" s="517"/>
      <c r="Z574" s="517"/>
      <c r="AA574" s="517">
        <v>1</v>
      </c>
      <c r="AB574" s="265" t="s">
        <v>611</v>
      </c>
      <c r="AC574" s="263" t="s">
        <v>620</v>
      </c>
      <c r="AD574" s="221" t="s">
        <v>159</v>
      </c>
      <c r="AE574" s="626">
        <v>5</v>
      </c>
      <c r="AF574" s="710">
        <v>9</v>
      </c>
      <c r="AG574" s="711" t="s">
        <v>1345</v>
      </c>
    </row>
    <row r="575" spans="1:33" s="204" customFormat="1" ht="15" customHeight="1">
      <c r="A575" s="849"/>
      <c r="B575" s="872"/>
      <c r="C575" s="862"/>
      <c r="D575" s="848" t="s">
        <v>16</v>
      </c>
      <c r="E575" s="848"/>
      <c r="F575" s="848"/>
      <c r="G575" s="848"/>
      <c r="H575" s="187">
        <f>H573+H574</f>
        <v>4</v>
      </c>
      <c r="I575" s="187">
        <f t="shared" ref="I575:Q575" si="497">I573+I574</f>
        <v>4</v>
      </c>
      <c r="J575" s="187">
        <f t="shared" si="497"/>
        <v>0</v>
      </c>
      <c r="K575" s="187"/>
      <c r="L575" s="187">
        <f t="shared" si="497"/>
        <v>0</v>
      </c>
      <c r="M575" s="187">
        <f t="shared" si="497"/>
        <v>0</v>
      </c>
      <c r="N575" s="187">
        <f t="shared" si="497"/>
        <v>0</v>
      </c>
      <c r="O575" s="187">
        <f t="shared" si="497"/>
        <v>0</v>
      </c>
      <c r="P575" s="187">
        <f t="shared" si="497"/>
        <v>0</v>
      </c>
      <c r="Q575" s="187">
        <f t="shared" si="497"/>
        <v>0</v>
      </c>
      <c r="R575" s="518">
        <f>R573+R574</f>
        <v>13.229000000000001</v>
      </c>
      <c r="S575" s="518">
        <f t="shared" ref="S575:T575" si="498">S573+S574</f>
        <v>12.029</v>
      </c>
      <c r="T575" s="518">
        <f t="shared" si="498"/>
        <v>0</v>
      </c>
      <c r="U575" s="518"/>
      <c r="V575" s="518">
        <f t="shared" ref="V575:AA575" si="499">V573+V574</f>
        <v>0</v>
      </c>
      <c r="W575" s="518">
        <f t="shared" si="499"/>
        <v>0</v>
      </c>
      <c r="X575" s="518">
        <f t="shared" si="499"/>
        <v>0</v>
      </c>
      <c r="Y575" s="518">
        <f t="shared" si="499"/>
        <v>0</v>
      </c>
      <c r="Z575" s="518">
        <f t="shared" si="499"/>
        <v>0</v>
      </c>
      <c r="AA575" s="518">
        <f t="shared" si="499"/>
        <v>1.2</v>
      </c>
      <c r="AB575" s="802"/>
      <c r="AC575" s="802"/>
      <c r="AD575" s="802"/>
      <c r="AE575" s="803"/>
      <c r="AF575" s="706"/>
      <c r="AG575" s="712"/>
    </row>
    <row r="576" spans="1:33" s="212" customFormat="1" ht="37.5" customHeight="1">
      <c r="A576" s="869" t="s">
        <v>210</v>
      </c>
      <c r="B576" s="872" t="s">
        <v>613</v>
      </c>
      <c r="C576" s="862" t="s">
        <v>322</v>
      </c>
      <c r="D576" s="863" t="s">
        <v>498</v>
      </c>
      <c r="E576" s="846" t="s">
        <v>641</v>
      </c>
      <c r="F576" s="847"/>
      <c r="G576" s="355"/>
      <c r="H576" s="178"/>
      <c r="I576" s="178"/>
      <c r="J576" s="178"/>
      <c r="K576" s="178"/>
      <c r="L576" s="178"/>
      <c r="M576" s="178"/>
      <c r="N576" s="178"/>
      <c r="O576" s="178"/>
      <c r="P576" s="178"/>
      <c r="Q576" s="178"/>
      <c r="R576" s="550"/>
      <c r="S576" s="550"/>
      <c r="T576" s="550"/>
      <c r="U576" s="550"/>
      <c r="V576" s="550"/>
      <c r="W576" s="550"/>
      <c r="X576" s="550"/>
      <c r="Y576" s="550"/>
      <c r="Z576" s="550"/>
      <c r="AA576" s="550"/>
      <c r="AB576" s="260"/>
      <c r="AC576" s="261"/>
      <c r="AD576" s="180"/>
      <c r="AE576" s="180"/>
      <c r="AF576" s="704"/>
      <c r="AG576" s="713"/>
    </row>
    <row r="577" spans="1:33" s="212" customFormat="1" ht="39" customHeight="1">
      <c r="A577" s="870"/>
      <c r="B577" s="872"/>
      <c r="C577" s="862"/>
      <c r="D577" s="864"/>
      <c r="E577" s="216" t="s">
        <v>322</v>
      </c>
      <c r="F577" s="181" t="s">
        <v>642</v>
      </c>
      <c r="G577" s="626" t="s">
        <v>15</v>
      </c>
      <c r="H577" s="222">
        <f>I577+J577+L577+M577+N577+O577+P577+Q577</f>
        <v>0.98</v>
      </c>
      <c r="I577" s="626">
        <v>0.98</v>
      </c>
      <c r="J577" s="626"/>
      <c r="K577" s="626"/>
      <c r="L577" s="626"/>
      <c r="M577" s="626"/>
      <c r="N577" s="626"/>
      <c r="O577" s="626"/>
      <c r="P577" s="626"/>
      <c r="Q577" s="626"/>
      <c r="R577" s="516">
        <f>S577+T577+V577+W577+X577+Y577+Z577+AA577</f>
        <v>0.185</v>
      </c>
      <c r="S577" s="517">
        <v>0.185</v>
      </c>
      <c r="T577" s="517"/>
      <c r="U577" s="517"/>
      <c r="V577" s="517"/>
      <c r="W577" s="517"/>
      <c r="X577" s="517"/>
      <c r="Y577" s="517"/>
      <c r="Z577" s="517"/>
      <c r="AA577" s="517"/>
      <c r="AB577" s="265" t="s">
        <v>619</v>
      </c>
      <c r="AC577" s="263" t="s">
        <v>643</v>
      </c>
      <c r="AD577" s="626" t="s">
        <v>159</v>
      </c>
      <c r="AE577" s="626">
        <v>2</v>
      </c>
      <c r="AF577" s="564">
        <v>1</v>
      </c>
      <c r="AG577" s="707" t="s">
        <v>1340</v>
      </c>
    </row>
    <row r="578" spans="1:33" s="204" customFormat="1" ht="15" customHeight="1">
      <c r="A578" s="871"/>
      <c r="B578" s="872"/>
      <c r="C578" s="862"/>
      <c r="D578" s="848" t="s">
        <v>16</v>
      </c>
      <c r="E578" s="848"/>
      <c r="F578" s="848"/>
      <c r="G578" s="848"/>
      <c r="H578" s="187">
        <f>H577</f>
        <v>0.98</v>
      </c>
      <c r="I578" s="187">
        <f t="shared" ref="I578:Q578" si="500">I577</f>
        <v>0.98</v>
      </c>
      <c r="J578" s="187">
        <f t="shared" si="500"/>
        <v>0</v>
      </c>
      <c r="K578" s="187"/>
      <c r="L578" s="187">
        <f t="shared" si="500"/>
        <v>0</v>
      </c>
      <c r="M578" s="187">
        <f t="shared" si="500"/>
        <v>0</v>
      </c>
      <c r="N578" s="187">
        <f t="shared" si="500"/>
        <v>0</v>
      </c>
      <c r="O578" s="187">
        <f t="shared" si="500"/>
        <v>0</v>
      </c>
      <c r="P578" s="187">
        <f t="shared" si="500"/>
        <v>0</v>
      </c>
      <c r="Q578" s="187">
        <f t="shared" si="500"/>
        <v>0</v>
      </c>
      <c r="R578" s="518">
        <f>R577</f>
        <v>0.185</v>
      </c>
      <c r="S578" s="518">
        <f t="shared" ref="S578:T578" si="501">S577</f>
        <v>0.185</v>
      </c>
      <c r="T578" s="518">
        <f t="shared" si="501"/>
        <v>0</v>
      </c>
      <c r="U578" s="518"/>
      <c r="V578" s="518">
        <f t="shared" ref="V578:AA578" si="502">V577</f>
        <v>0</v>
      </c>
      <c r="W578" s="518">
        <f t="shared" si="502"/>
        <v>0</v>
      </c>
      <c r="X578" s="518">
        <f t="shared" si="502"/>
        <v>0</v>
      </c>
      <c r="Y578" s="518">
        <f t="shared" si="502"/>
        <v>0</v>
      </c>
      <c r="Z578" s="518">
        <f t="shared" si="502"/>
        <v>0</v>
      </c>
      <c r="AA578" s="518">
        <f t="shared" si="502"/>
        <v>0</v>
      </c>
      <c r="AB578" s="802"/>
      <c r="AC578" s="802"/>
      <c r="AD578" s="802"/>
      <c r="AE578" s="803"/>
      <c r="AF578" s="706"/>
      <c r="AG578" s="623"/>
    </row>
    <row r="579" spans="1:33" s="204" customFormat="1" ht="52.5" customHeight="1">
      <c r="A579" s="849" t="s">
        <v>210</v>
      </c>
      <c r="B579" s="872" t="s">
        <v>152</v>
      </c>
      <c r="C579" s="862" t="s">
        <v>151</v>
      </c>
      <c r="D579" s="863" t="s">
        <v>170</v>
      </c>
      <c r="E579" s="846" t="s">
        <v>644</v>
      </c>
      <c r="F579" s="847"/>
      <c r="G579" s="355"/>
      <c r="H579" s="178"/>
      <c r="I579" s="178"/>
      <c r="J579" s="178"/>
      <c r="K579" s="178"/>
      <c r="L579" s="178"/>
      <c r="M579" s="178"/>
      <c r="N579" s="178"/>
      <c r="O579" s="178"/>
      <c r="P579" s="178"/>
      <c r="Q579" s="178"/>
      <c r="R579" s="550"/>
      <c r="S579" s="550"/>
      <c r="T579" s="550"/>
      <c r="U579" s="550"/>
      <c r="V579" s="550"/>
      <c r="W579" s="550"/>
      <c r="X579" s="550"/>
      <c r="Y579" s="550"/>
      <c r="Z579" s="550"/>
      <c r="AA579" s="550"/>
      <c r="AB579" s="260"/>
      <c r="AC579" s="261"/>
      <c r="AD579" s="180"/>
      <c r="AE579" s="180"/>
      <c r="AF579" s="704"/>
      <c r="AG579" s="180"/>
    </row>
    <row r="580" spans="1:33" s="204" customFormat="1" ht="39" customHeight="1">
      <c r="A580" s="849"/>
      <c r="B580" s="872"/>
      <c r="C580" s="862"/>
      <c r="D580" s="864"/>
      <c r="E580" s="205" t="s">
        <v>322</v>
      </c>
      <c r="F580" s="181" t="s">
        <v>645</v>
      </c>
      <c r="G580" s="626"/>
      <c r="H580" s="222">
        <f>I580+J580+L580+M580+N580+O580+P580+Q580</f>
        <v>0.3</v>
      </c>
      <c r="I580" s="626">
        <v>0.3</v>
      </c>
      <c r="J580" s="626"/>
      <c r="K580" s="626"/>
      <c r="L580" s="626"/>
      <c r="M580" s="626"/>
      <c r="N580" s="626"/>
      <c r="O580" s="626"/>
      <c r="P580" s="626"/>
      <c r="Q580" s="626"/>
      <c r="R580" s="516">
        <f>S580+T580+V580+W580+X580+Y580+Z580+AA580</f>
        <v>0.56999999999999995</v>
      </c>
      <c r="S580" s="517">
        <v>0.56999999999999995</v>
      </c>
      <c r="T580" s="517"/>
      <c r="U580" s="517"/>
      <c r="V580" s="517"/>
      <c r="W580" s="517"/>
      <c r="X580" s="517"/>
      <c r="Y580" s="517"/>
      <c r="Z580" s="517"/>
      <c r="AA580" s="517"/>
      <c r="AB580" s="265" t="s">
        <v>619</v>
      </c>
      <c r="AC580" s="223" t="s">
        <v>646</v>
      </c>
      <c r="AD580" s="221" t="s">
        <v>159</v>
      </c>
      <c r="AE580" s="626">
        <v>1</v>
      </c>
      <c r="AF580" s="564">
        <v>1</v>
      </c>
      <c r="AG580" s="626"/>
    </row>
    <row r="581" spans="1:33" s="204" customFormat="1" ht="41.25" customHeight="1">
      <c r="A581" s="849"/>
      <c r="B581" s="872"/>
      <c r="C581" s="862"/>
      <c r="D581" s="864"/>
      <c r="E581" s="205" t="s">
        <v>613</v>
      </c>
      <c r="F581" s="190" t="s">
        <v>647</v>
      </c>
      <c r="G581" s="626" t="s">
        <v>15</v>
      </c>
      <c r="H581" s="222">
        <f>I581+J581+L581+M581+N581+O581+P581+Q581</f>
        <v>4</v>
      </c>
      <c r="I581" s="298">
        <v>4</v>
      </c>
      <c r="J581" s="626"/>
      <c r="K581" s="626"/>
      <c r="L581" s="626"/>
      <c r="M581" s="626"/>
      <c r="N581" s="626"/>
      <c r="O581" s="626"/>
      <c r="P581" s="626"/>
      <c r="Q581" s="626"/>
      <c r="R581" s="516">
        <f>S581+T581+V581+W581+X581+Y581+Z581+AA581</f>
        <v>1</v>
      </c>
      <c r="S581" s="562">
        <v>1</v>
      </c>
      <c r="T581" s="517"/>
      <c r="U581" s="517"/>
      <c r="V581" s="517"/>
      <c r="W581" s="517"/>
      <c r="X581" s="517"/>
      <c r="Y581" s="517"/>
      <c r="Z581" s="517"/>
      <c r="AA581" s="517"/>
      <c r="AB581" s="265" t="s">
        <v>619</v>
      </c>
      <c r="AC581" s="263" t="s">
        <v>620</v>
      </c>
      <c r="AD581" s="714" t="s">
        <v>159</v>
      </c>
      <c r="AE581" s="626">
        <v>4</v>
      </c>
      <c r="AF581" s="564">
        <v>1</v>
      </c>
      <c r="AG581" s="705" t="s">
        <v>1346</v>
      </c>
    </row>
    <row r="582" spans="1:33" s="204" customFormat="1" ht="15" customHeight="1">
      <c r="A582" s="849"/>
      <c r="B582" s="872"/>
      <c r="C582" s="862"/>
      <c r="D582" s="848" t="s">
        <v>16</v>
      </c>
      <c r="E582" s="848"/>
      <c r="F582" s="848"/>
      <c r="G582" s="848"/>
      <c r="H582" s="187">
        <f>H580+H581</f>
        <v>4.3</v>
      </c>
      <c r="I582" s="187">
        <f t="shared" ref="I582:Q582" si="503">I580+I581</f>
        <v>4.3</v>
      </c>
      <c r="J582" s="187">
        <f t="shared" si="503"/>
        <v>0</v>
      </c>
      <c r="K582" s="187"/>
      <c r="L582" s="187">
        <f t="shared" si="503"/>
        <v>0</v>
      </c>
      <c r="M582" s="187">
        <f t="shared" si="503"/>
        <v>0</v>
      </c>
      <c r="N582" s="187">
        <f t="shared" si="503"/>
        <v>0</v>
      </c>
      <c r="O582" s="187">
        <f t="shared" si="503"/>
        <v>0</v>
      </c>
      <c r="P582" s="187">
        <f t="shared" si="503"/>
        <v>0</v>
      </c>
      <c r="Q582" s="187">
        <f t="shared" si="503"/>
        <v>0</v>
      </c>
      <c r="R582" s="518">
        <f>R580+R581</f>
        <v>1.5699999999999998</v>
      </c>
      <c r="S582" s="518">
        <f t="shared" ref="S582:T582" si="504">S580+S581</f>
        <v>1.5699999999999998</v>
      </c>
      <c r="T582" s="518">
        <f t="shared" si="504"/>
        <v>0</v>
      </c>
      <c r="U582" s="518"/>
      <c r="V582" s="518">
        <f t="shared" ref="V582:AA582" si="505">V580+V581</f>
        <v>0</v>
      </c>
      <c r="W582" s="518">
        <f t="shared" si="505"/>
        <v>0</v>
      </c>
      <c r="X582" s="518">
        <f t="shared" si="505"/>
        <v>0</v>
      </c>
      <c r="Y582" s="518">
        <f t="shared" si="505"/>
        <v>0</v>
      </c>
      <c r="Z582" s="518">
        <f t="shared" si="505"/>
        <v>0</v>
      </c>
      <c r="AA582" s="518">
        <f t="shared" si="505"/>
        <v>0</v>
      </c>
      <c r="AB582" s="801"/>
      <c r="AC582" s="802"/>
      <c r="AD582" s="802"/>
      <c r="AE582" s="802"/>
      <c r="AF582" s="802"/>
      <c r="AG582" s="803"/>
    </row>
    <row r="583" spans="1:33" s="204" customFormat="1" ht="15" customHeight="1">
      <c r="A583" s="246" t="s">
        <v>210</v>
      </c>
      <c r="B583" s="621" t="s">
        <v>152</v>
      </c>
      <c r="C583" s="622" t="s">
        <v>151</v>
      </c>
      <c r="D583" s="828" t="s">
        <v>17</v>
      </c>
      <c r="E583" s="828"/>
      <c r="F583" s="828"/>
      <c r="G583" s="828"/>
      <c r="H583" s="166">
        <f t="shared" ref="H583:T583" si="506">SUM(H582,H578,H575,H571)</f>
        <v>20.979999999999997</v>
      </c>
      <c r="I583" s="166">
        <f t="shared" si="506"/>
        <v>12.98</v>
      </c>
      <c r="J583" s="166">
        <f t="shared" si="506"/>
        <v>0</v>
      </c>
      <c r="K583" s="166"/>
      <c r="L583" s="166">
        <f t="shared" si="506"/>
        <v>0</v>
      </c>
      <c r="M583" s="166">
        <f t="shared" si="506"/>
        <v>0</v>
      </c>
      <c r="N583" s="166">
        <f t="shared" si="506"/>
        <v>5</v>
      </c>
      <c r="O583" s="166">
        <f t="shared" si="506"/>
        <v>0</v>
      </c>
      <c r="P583" s="166">
        <f t="shared" si="506"/>
        <v>0</v>
      </c>
      <c r="Q583" s="166">
        <f t="shared" si="506"/>
        <v>3</v>
      </c>
      <c r="R583" s="519">
        <f t="shared" si="506"/>
        <v>26.684000000000001</v>
      </c>
      <c r="S583" s="519">
        <f t="shared" si="506"/>
        <v>17.483999999999998</v>
      </c>
      <c r="T583" s="519">
        <f t="shared" si="506"/>
        <v>0</v>
      </c>
      <c r="U583" s="519"/>
      <c r="V583" s="519">
        <f t="shared" ref="V583:AA583" si="507">SUM(V582,V578,V575,V571)</f>
        <v>0</v>
      </c>
      <c r="W583" s="519">
        <f t="shared" si="507"/>
        <v>0</v>
      </c>
      <c r="X583" s="519">
        <f t="shared" si="507"/>
        <v>0</v>
      </c>
      <c r="Y583" s="519">
        <f t="shared" si="507"/>
        <v>0</v>
      </c>
      <c r="Z583" s="519">
        <f t="shared" si="507"/>
        <v>0</v>
      </c>
      <c r="AA583" s="519">
        <f t="shared" si="507"/>
        <v>9.1999999999999993</v>
      </c>
      <c r="AB583" s="789"/>
      <c r="AC583" s="790"/>
      <c r="AD583" s="790"/>
      <c r="AE583" s="790"/>
      <c r="AF583" s="790"/>
      <c r="AG583" s="791"/>
    </row>
    <row r="584" spans="1:33" s="204" customFormat="1" ht="15" customHeight="1">
      <c r="A584" s="246" t="s">
        <v>210</v>
      </c>
      <c r="B584" s="621" t="s">
        <v>152</v>
      </c>
      <c r="C584" s="622" t="s">
        <v>152</v>
      </c>
      <c r="D584" s="798" t="s">
        <v>1069</v>
      </c>
      <c r="E584" s="799"/>
      <c r="F584" s="799"/>
      <c r="G584" s="799"/>
      <c r="H584" s="799"/>
      <c r="I584" s="799"/>
      <c r="J584" s="799"/>
      <c r="K584" s="799"/>
      <c r="L584" s="799"/>
      <c r="M584" s="799"/>
      <c r="N584" s="799"/>
      <c r="O584" s="799"/>
      <c r="P584" s="799"/>
      <c r="Q584" s="799"/>
      <c r="R584" s="799"/>
      <c r="S584" s="799"/>
      <c r="T584" s="799"/>
      <c r="U584" s="799"/>
      <c r="V584" s="799"/>
      <c r="W584" s="799"/>
      <c r="X584" s="799"/>
      <c r="Y584" s="799"/>
      <c r="Z584" s="799"/>
      <c r="AA584" s="799"/>
      <c r="AB584" s="799"/>
      <c r="AC584" s="799"/>
      <c r="AD584" s="799"/>
      <c r="AE584" s="799"/>
      <c r="AF584" s="799"/>
      <c r="AG584" s="800"/>
    </row>
    <row r="585" spans="1:33" s="204" customFormat="1" ht="29.25" customHeight="1">
      <c r="A585" s="849" t="s">
        <v>210</v>
      </c>
      <c r="B585" s="872" t="s">
        <v>152</v>
      </c>
      <c r="C585" s="862" t="s">
        <v>152</v>
      </c>
      <c r="D585" s="863" t="s">
        <v>151</v>
      </c>
      <c r="E585" s="846" t="s">
        <v>648</v>
      </c>
      <c r="F585" s="847"/>
      <c r="G585" s="355"/>
      <c r="H585" s="178"/>
      <c r="I585" s="178"/>
      <c r="J585" s="178"/>
      <c r="K585" s="178"/>
      <c r="L585" s="178"/>
      <c r="M585" s="178"/>
      <c r="N585" s="178"/>
      <c r="O585" s="178"/>
      <c r="P585" s="178"/>
      <c r="Q585" s="178"/>
      <c r="R585" s="550"/>
      <c r="S585" s="550"/>
      <c r="T585" s="550"/>
      <c r="U585" s="550"/>
      <c r="V585" s="550"/>
      <c r="W585" s="550"/>
      <c r="X585" s="550"/>
      <c r="Y585" s="550"/>
      <c r="Z585" s="550"/>
      <c r="AA585" s="550"/>
      <c r="AB585" s="260"/>
      <c r="AC585" s="261"/>
      <c r="AD585" s="180"/>
      <c r="AE585" s="180"/>
      <c r="AF585" s="704"/>
      <c r="AG585" s="180"/>
    </row>
    <row r="586" spans="1:33" s="204" customFormat="1" ht="43.5" customHeight="1">
      <c r="A586" s="849"/>
      <c r="B586" s="872"/>
      <c r="C586" s="862"/>
      <c r="D586" s="864"/>
      <c r="E586" s="216" t="s">
        <v>322</v>
      </c>
      <c r="F586" s="181" t="s">
        <v>649</v>
      </c>
      <c r="G586" s="626" t="s">
        <v>487</v>
      </c>
      <c r="H586" s="222">
        <f>I586+J586+L586+M586+N586+O586+P586+Q586</f>
        <v>1.2</v>
      </c>
      <c r="I586" s="626">
        <v>1.2</v>
      </c>
      <c r="J586" s="626"/>
      <c r="K586" s="626"/>
      <c r="L586" s="626"/>
      <c r="M586" s="626"/>
      <c r="N586" s="626"/>
      <c r="O586" s="626"/>
      <c r="P586" s="626"/>
      <c r="Q586" s="626">
        <v>0</v>
      </c>
      <c r="R586" s="516">
        <f>S586+T586+V586+W586+X586+Y586+Z586+AA586</f>
        <v>1.7</v>
      </c>
      <c r="S586" s="517">
        <v>1.2</v>
      </c>
      <c r="T586" s="517"/>
      <c r="U586" s="517"/>
      <c r="V586" s="517"/>
      <c r="W586" s="517"/>
      <c r="X586" s="517"/>
      <c r="Y586" s="517"/>
      <c r="Z586" s="517"/>
      <c r="AA586" s="517">
        <v>0.5</v>
      </c>
      <c r="AB586" s="265" t="s">
        <v>611</v>
      </c>
      <c r="AC586" s="263" t="s">
        <v>231</v>
      </c>
      <c r="AD586" s="626" t="s">
        <v>159</v>
      </c>
      <c r="AE586" s="626">
        <v>2</v>
      </c>
      <c r="AF586" s="564">
        <v>2</v>
      </c>
      <c r="AG586" s="626"/>
    </row>
    <row r="587" spans="1:33" s="204" customFormat="1" ht="15" customHeight="1">
      <c r="A587" s="849"/>
      <c r="B587" s="872"/>
      <c r="C587" s="862"/>
      <c r="D587" s="879" t="s">
        <v>16</v>
      </c>
      <c r="E587" s="880"/>
      <c r="F587" s="880"/>
      <c r="G587" s="881"/>
      <c r="H587" s="197">
        <f>H586</f>
        <v>1.2</v>
      </c>
      <c r="I587" s="197">
        <f t="shared" ref="I587:Q587" si="508">I586</f>
        <v>1.2</v>
      </c>
      <c r="J587" s="197">
        <f t="shared" si="508"/>
        <v>0</v>
      </c>
      <c r="K587" s="197"/>
      <c r="L587" s="197">
        <f t="shared" si="508"/>
        <v>0</v>
      </c>
      <c r="M587" s="197">
        <f t="shared" si="508"/>
        <v>0</v>
      </c>
      <c r="N587" s="197">
        <f t="shared" si="508"/>
        <v>0</v>
      </c>
      <c r="O587" s="197">
        <f t="shared" si="508"/>
        <v>0</v>
      </c>
      <c r="P587" s="197">
        <f t="shared" si="508"/>
        <v>0</v>
      </c>
      <c r="Q587" s="197">
        <f t="shared" si="508"/>
        <v>0</v>
      </c>
      <c r="R587" s="559">
        <f>R586</f>
        <v>1.7</v>
      </c>
      <c r="S587" s="559">
        <f t="shared" ref="S587:T587" si="509">S586</f>
        <v>1.2</v>
      </c>
      <c r="T587" s="559">
        <f t="shared" si="509"/>
        <v>0</v>
      </c>
      <c r="U587" s="559"/>
      <c r="V587" s="559">
        <f t="shared" ref="V587:AA587" si="510">V586</f>
        <v>0</v>
      </c>
      <c r="W587" s="559">
        <f t="shared" si="510"/>
        <v>0</v>
      </c>
      <c r="X587" s="559">
        <f t="shared" si="510"/>
        <v>0</v>
      </c>
      <c r="Y587" s="559">
        <f t="shared" si="510"/>
        <v>0</v>
      </c>
      <c r="Z587" s="559">
        <f t="shared" si="510"/>
        <v>0</v>
      </c>
      <c r="AA587" s="559">
        <f t="shared" si="510"/>
        <v>0.5</v>
      </c>
      <c r="AB587" s="805"/>
      <c r="AC587" s="805"/>
      <c r="AD587" s="805"/>
      <c r="AE587" s="806"/>
      <c r="AF587" s="706"/>
      <c r="AG587" s="188"/>
    </row>
    <row r="588" spans="1:33" s="204" customFormat="1" ht="54" customHeight="1">
      <c r="A588" s="849" t="s">
        <v>210</v>
      </c>
      <c r="B588" s="872" t="s">
        <v>152</v>
      </c>
      <c r="C588" s="862" t="s">
        <v>152</v>
      </c>
      <c r="D588" s="863" t="s">
        <v>152</v>
      </c>
      <c r="E588" s="846" t="s">
        <v>650</v>
      </c>
      <c r="F588" s="847"/>
      <c r="G588" s="355"/>
      <c r="H588" s="178"/>
      <c r="I588" s="178"/>
      <c r="J588" s="178"/>
      <c r="K588" s="178"/>
      <c r="L588" s="178"/>
      <c r="M588" s="178"/>
      <c r="N588" s="178"/>
      <c r="O588" s="178"/>
      <c r="P588" s="178"/>
      <c r="Q588" s="178"/>
      <c r="R588" s="550"/>
      <c r="S588" s="550"/>
      <c r="T588" s="550"/>
      <c r="U588" s="550"/>
      <c r="V588" s="550"/>
      <c r="W588" s="550"/>
      <c r="X588" s="550"/>
      <c r="Y588" s="550"/>
      <c r="Z588" s="550"/>
      <c r="AA588" s="550"/>
      <c r="AB588" s="260"/>
      <c r="AC588" s="261"/>
      <c r="AD588" s="180"/>
      <c r="AE588" s="180"/>
      <c r="AF588" s="704"/>
      <c r="AG588" s="180"/>
    </row>
    <row r="589" spans="1:33" s="204" customFormat="1" ht="62.25" customHeight="1">
      <c r="A589" s="849"/>
      <c r="B589" s="872"/>
      <c r="C589" s="862"/>
      <c r="D589" s="864"/>
      <c r="E589" s="205" t="s">
        <v>322</v>
      </c>
      <c r="F589" s="181" t="s">
        <v>651</v>
      </c>
      <c r="G589" s="626"/>
      <c r="H589" s="222">
        <f>I589+J589+L589+M589+N589+O589+P589+Q589</f>
        <v>0</v>
      </c>
      <c r="I589" s="626"/>
      <c r="J589" s="626"/>
      <c r="K589" s="626"/>
      <c r="L589" s="626"/>
      <c r="M589" s="626"/>
      <c r="N589" s="626"/>
      <c r="O589" s="626"/>
      <c r="P589" s="626"/>
      <c r="Q589" s="626"/>
      <c r="R589" s="516">
        <f>S589+T589+V589+W589+X589+Y589+Z589+AA589</f>
        <v>0</v>
      </c>
      <c r="S589" s="517"/>
      <c r="T589" s="517"/>
      <c r="U589" s="517"/>
      <c r="V589" s="517"/>
      <c r="W589" s="517"/>
      <c r="X589" s="517"/>
      <c r="Y589" s="517"/>
      <c r="Z589" s="517"/>
      <c r="AA589" s="517"/>
      <c r="AB589" s="265" t="s">
        <v>619</v>
      </c>
      <c r="AC589" s="223" t="s">
        <v>646</v>
      </c>
      <c r="AD589" s="221" t="s">
        <v>159</v>
      </c>
      <c r="AE589" s="626">
        <v>1</v>
      </c>
      <c r="AF589" s="564">
        <v>0</v>
      </c>
      <c r="AG589" s="705" t="s">
        <v>1347</v>
      </c>
    </row>
    <row r="590" spans="1:33" s="204" customFormat="1" ht="15" customHeight="1">
      <c r="A590" s="849"/>
      <c r="B590" s="872"/>
      <c r="C590" s="862"/>
      <c r="D590" s="879" t="s">
        <v>16</v>
      </c>
      <c r="E590" s="880"/>
      <c r="F590" s="880"/>
      <c r="G590" s="881"/>
      <c r="H590" s="187">
        <f>H589</f>
        <v>0</v>
      </c>
      <c r="I590" s="187">
        <f t="shared" ref="I590:Q590" si="511">I589</f>
        <v>0</v>
      </c>
      <c r="J590" s="187">
        <f t="shared" si="511"/>
        <v>0</v>
      </c>
      <c r="K590" s="187"/>
      <c r="L590" s="187">
        <f t="shared" si="511"/>
        <v>0</v>
      </c>
      <c r="M590" s="187">
        <f t="shared" si="511"/>
        <v>0</v>
      </c>
      <c r="N590" s="187">
        <f t="shared" si="511"/>
        <v>0</v>
      </c>
      <c r="O590" s="187">
        <f t="shared" si="511"/>
        <v>0</v>
      </c>
      <c r="P590" s="187">
        <f t="shared" si="511"/>
        <v>0</v>
      </c>
      <c r="Q590" s="187">
        <f t="shared" si="511"/>
        <v>0</v>
      </c>
      <c r="R590" s="518">
        <f>R589</f>
        <v>0</v>
      </c>
      <c r="S590" s="518">
        <f t="shared" ref="S590:T590" si="512">S589</f>
        <v>0</v>
      </c>
      <c r="T590" s="518">
        <f t="shared" si="512"/>
        <v>0</v>
      </c>
      <c r="U590" s="518"/>
      <c r="V590" s="518">
        <f t="shared" ref="V590:AA590" si="513">V589</f>
        <v>0</v>
      </c>
      <c r="W590" s="518">
        <f t="shared" si="513"/>
        <v>0</v>
      </c>
      <c r="X590" s="518">
        <f t="shared" si="513"/>
        <v>0</v>
      </c>
      <c r="Y590" s="518">
        <f t="shared" si="513"/>
        <v>0</v>
      </c>
      <c r="Z590" s="518">
        <f t="shared" si="513"/>
        <v>0</v>
      </c>
      <c r="AA590" s="518">
        <f t="shared" si="513"/>
        <v>0</v>
      </c>
      <c r="AB590" s="801"/>
      <c r="AC590" s="802"/>
      <c r="AD590" s="802"/>
      <c r="AE590" s="802"/>
      <c r="AF590" s="802"/>
      <c r="AG590" s="803"/>
    </row>
    <row r="591" spans="1:33" s="204" customFormat="1" ht="15" customHeight="1">
      <c r="A591" s="246" t="s">
        <v>210</v>
      </c>
      <c r="B591" s="621" t="s">
        <v>152</v>
      </c>
      <c r="C591" s="622" t="s">
        <v>152</v>
      </c>
      <c r="D591" s="828" t="s">
        <v>17</v>
      </c>
      <c r="E591" s="828"/>
      <c r="F591" s="828"/>
      <c r="G591" s="828"/>
      <c r="H591" s="166">
        <f t="shared" ref="H591:T591" si="514">H587+H590</f>
        <v>1.2</v>
      </c>
      <c r="I591" s="166">
        <f t="shared" si="514"/>
        <v>1.2</v>
      </c>
      <c r="J591" s="166">
        <f t="shared" si="514"/>
        <v>0</v>
      </c>
      <c r="K591" s="166"/>
      <c r="L591" s="166">
        <f t="shared" si="514"/>
        <v>0</v>
      </c>
      <c r="M591" s="166">
        <f t="shared" si="514"/>
        <v>0</v>
      </c>
      <c r="N591" s="166">
        <f t="shared" si="514"/>
        <v>0</v>
      </c>
      <c r="O591" s="166">
        <f t="shared" si="514"/>
        <v>0</v>
      </c>
      <c r="P591" s="166">
        <f t="shared" si="514"/>
        <v>0</v>
      </c>
      <c r="Q591" s="166">
        <f t="shared" si="514"/>
        <v>0</v>
      </c>
      <c r="R591" s="519">
        <f t="shared" si="514"/>
        <v>1.7</v>
      </c>
      <c r="S591" s="519">
        <f t="shared" si="514"/>
        <v>1.2</v>
      </c>
      <c r="T591" s="519">
        <f t="shared" si="514"/>
        <v>0</v>
      </c>
      <c r="U591" s="519"/>
      <c r="V591" s="519">
        <f t="shared" ref="V591:AA591" si="515">V587+V590</f>
        <v>0</v>
      </c>
      <c r="W591" s="519">
        <f t="shared" si="515"/>
        <v>0</v>
      </c>
      <c r="X591" s="519">
        <f t="shared" si="515"/>
        <v>0</v>
      </c>
      <c r="Y591" s="519">
        <f t="shared" si="515"/>
        <v>0</v>
      </c>
      <c r="Z591" s="519">
        <f t="shared" si="515"/>
        <v>0</v>
      </c>
      <c r="AA591" s="519">
        <f t="shared" si="515"/>
        <v>0.5</v>
      </c>
      <c r="AB591" s="789"/>
      <c r="AC591" s="790"/>
      <c r="AD591" s="790"/>
      <c r="AE591" s="790"/>
      <c r="AF591" s="790"/>
      <c r="AG591" s="791"/>
    </row>
    <row r="592" spans="1:33" s="212" customFormat="1" ht="15" customHeight="1">
      <c r="A592" s="246" t="s">
        <v>210</v>
      </c>
      <c r="B592" s="621" t="s">
        <v>152</v>
      </c>
      <c r="C592" s="873" t="s">
        <v>18</v>
      </c>
      <c r="D592" s="874"/>
      <c r="E592" s="874"/>
      <c r="F592" s="874"/>
      <c r="G592" s="874"/>
      <c r="H592" s="202">
        <f t="shared" ref="H592:T592" si="516">SUM(H591,H583)</f>
        <v>22.179999999999996</v>
      </c>
      <c r="I592" s="202">
        <f t="shared" si="516"/>
        <v>14.18</v>
      </c>
      <c r="J592" s="202">
        <f t="shared" si="516"/>
        <v>0</v>
      </c>
      <c r="K592" s="202"/>
      <c r="L592" s="202">
        <f t="shared" si="516"/>
        <v>0</v>
      </c>
      <c r="M592" s="202">
        <f t="shared" si="516"/>
        <v>0</v>
      </c>
      <c r="N592" s="202">
        <f t="shared" si="516"/>
        <v>5</v>
      </c>
      <c r="O592" s="202">
        <f t="shared" si="516"/>
        <v>0</v>
      </c>
      <c r="P592" s="202">
        <f t="shared" si="516"/>
        <v>0</v>
      </c>
      <c r="Q592" s="202">
        <f t="shared" si="516"/>
        <v>3</v>
      </c>
      <c r="R592" s="520">
        <f t="shared" si="516"/>
        <v>28.384</v>
      </c>
      <c r="S592" s="520">
        <f t="shared" si="516"/>
        <v>18.683999999999997</v>
      </c>
      <c r="T592" s="520">
        <f t="shared" si="516"/>
        <v>0</v>
      </c>
      <c r="U592" s="520"/>
      <c r="V592" s="520">
        <f t="shared" ref="V592:AA592" si="517">SUM(V591,V583)</f>
        <v>0</v>
      </c>
      <c r="W592" s="520">
        <f t="shared" si="517"/>
        <v>0</v>
      </c>
      <c r="X592" s="520">
        <f t="shared" si="517"/>
        <v>0</v>
      </c>
      <c r="Y592" s="520">
        <f t="shared" si="517"/>
        <v>0</v>
      </c>
      <c r="Z592" s="520">
        <f t="shared" si="517"/>
        <v>0</v>
      </c>
      <c r="AA592" s="520">
        <f t="shared" si="517"/>
        <v>9.6999999999999993</v>
      </c>
      <c r="AB592" s="807"/>
      <c r="AC592" s="808"/>
      <c r="AD592" s="808"/>
      <c r="AE592" s="808"/>
      <c r="AF592" s="808"/>
      <c r="AG592" s="809"/>
    </row>
    <row r="593" spans="1:33" s="204" customFormat="1" ht="15" customHeight="1">
      <c r="A593" s="230" t="s">
        <v>210</v>
      </c>
      <c r="B593" s="175" t="s">
        <v>162</v>
      </c>
      <c r="C593" s="780" t="s">
        <v>1070</v>
      </c>
      <c r="D593" s="781"/>
      <c r="E593" s="781"/>
      <c r="F593" s="781"/>
      <c r="G593" s="781"/>
      <c r="H593" s="781"/>
      <c r="I593" s="781"/>
      <c r="J593" s="781"/>
      <c r="K593" s="781"/>
      <c r="L593" s="781"/>
      <c r="M593" s="781"/>
      <c r="N593" s="781"/>
      <c r="O593" s="781"/>
      <c r="P593" s="781"/>
      <c r="Q593" s="781"/>
      <c r="R593" s="781"/>
      <c r="S593" s="781"/>
      <c r="T593" s="781"/>
      <c r="U593" s="781"/>
      <c r="V593" s="781"/>
      <c r="W593" s="781"/>
      <c r="X593" s="781"/>
      <c r="Y593" s="781"/>
      <c r="Z593" s="781"/>
      <c r="AA593" s="781"/>
      <c r="AB593" s="781"/>
      <c r="AC593" s="781"/>
      <c r="AD593" s="781"/>
      <c r="AE593" s="781"/>
      <c r="AF593" s="781"/>
      <c r="AG593" s="782"/>
    </row>
    <row r="594" spans="1:33" s="204" customFormat="1" ht="15" customHeight="1">
      <c r="A594" s="230" t="s">
        <v>210</v>
      </c>
      <c r="B594" s="621" t="s">
        <v>162</v>
      </c>
      <c r="C594" s="622" t="s">
        <v>151</v>
      </c>
      <c r="D594" s="783" t="s">
        <v>1071</v>
      </c>
      <c r="E594" s="784"/>
      <c r="F594" s="784"/>
      <c r="G594" s="784"/>
      <c r="H594" s="784"/>
      <c r="I594" s="784"/>
      <c r="J594" s="784"/>
      <c r="K594" s="784"/>
      <c r="L594" s="784"/>
      <c r="M594" s="784"/>
      <c r="N594" s="784"/>
      <c r="O594" s="784"/>
      <c r="P594" s="784"/>
      <c r="Q594" s="784"/>
      <c r="R594" s="784"/>
      <c r="S594" s="784"/>
      <c r="T594" s="784"/>
      <c r="U594" s="784"/>
      <c r="V594" s="784"/>
      <c r="W594" s="784"/>
      <c r="X594" s="784"/>
      <c r="Y594" s="784"/>
      <c r="Z594" s="784"/>
      <c r="AA594" s="784"/>
      <c r="AB594" s="784"/>
      <c r="AC594" s="784"/>
      <c r="AD594" s="784"/>
      <c r="AE594" s="784"/>
      <c r="AF594" s="784"/>
      <c r="AG594" s="785"/>
    </row>
    <row r="595" spans="1:33" s="212" customFormat="1" ht="37.5" customHeight="1">
      <c r="A595" s="869" t="s">
        <v>210</v>
      </c>
      <c r="B595" s="872" t="s">
        <v>162</v>
      </c>
      <c r="C595" s="862" t="s">
        <v>151</v>
      </c>
      <c r="D595" s="863" t="s">
        <v>151</v>
      </c>
      <c r="E595" s="846" t="s">
        <v>652</v>
      </c>
      <c r="F595" s="847"/>
      <c r="G595" s="355"/>
      <c r="H595" s="178"/>
      <c r="I595" s="178"/>
      <c r="J595" s="178"/>
      <c r="K595" s="178"/>
      <c r="L595" s="178"/>
      <c r="M595" s="178"/>
      <c r="N595" s="178"/>
      <c r="O595" s="178"/>
      <c r="P595" s="178"/>
      <c r="Q595" s="178"/>
      <c r="R595" s="550"/>
      <c r="S595" s="550"/>
      <c r="T595" s="550"/>
      <c r="U595" s="550"/>
      <c r="V595" s="550"/>
      <c r="W595" s="550"/>
      <c r="X595" s="550"/>
      <c r="Y595" s="550"/>
      <c r="Z595" s="550"/>
      <c r="AA595" s="550"/>
      <c r="AB595" s="260"/>
      <c r="AC595" s="261"/>
      <c r="AD595" s="180"/>
      <c r="AE595" s="180"/>
      <c r="AF595" s="704"/>
      <c r="AG595" s="180"/>
    </row>
    <row r="596" spans="1:33" s="212" customFormat="1" ht="40.5" customHeight="1">
      <c r="A596" s="870"/>
      <c r="B596" s="872"/>
      <c r="C596" s="862"/>
      <c r="D596" s="864"/>
      <c r="E596" s="216" t="s">
        <v>322</v>
      </c>
      <c r="F596" s="181" t="s">
        <v>653</v>
      </c>
      <c r="G596" s="626" t="s">
        <v>15</v>
      </c>
      <c r="H596" s="222">
        <f>I596+J596+L596+M596+N596+O596+P596+Q596</f>
        <v>0.2</v>
      </c>
      <c r="I596" s="626">
        <v>0.2</v>
      </c>
      <c r="J596" s="626"/>
      <c r="K596" s="626"/>
      <c r="L596" s="626"/>
      <c r="M596" s="626"/>
      <c r="N596" s="626"/>
      <c r="O596" s="626"/>
      <c r="P596" s="626"/>
      <c r="Q596" s="626">
        <v>0</v>
      </c>
      <c r="R596" s="516">
        <f>S596+T596+V596+W596+X596+Y596+Z596+AA596</f>
        <v>0.2</v>
      </c>
      <c r="S596" s="517">
        <v>0.2</v>
      </c>
      <c r="T596" s="517"/>
      <c r="U596" s="517"/>
      <c r="V596" s="517"/>
      <c r="W596" s="517"/>
      <c r="X596" s="517"/>
      <c r="Y596" s="517"/>
      <c r="Z596" s="517"/>
      <c r="AA596" s="517">
        <v>0</v>
      </c>
      <c r="AB596" s="265" t="s">
        <v>611</v>
      </c>
      <c r="AC596" s="223" t="s">
        <v>654</v>
      </c>
      <c r="AD596" s="626" t="s">
        <v>159</v>
      </c>
      <c r="AE596" s="626">
        <v>1</v>
      </c>
      <c r="AF596" s="564">
        <v>1</v>
      </c>
      <c r="AG596" s="626"/>
    </row>
    <row r="597" spans="1:33" s="212" customFormat="1" ht="26.25" customHeight="1">
      <c r="A597" s="870"/>
      <c r="B597" s="872"/>
      <c r="C597" s="862"/>
      <c r="D597" s="864"/>
      <c r="E597" s="216" t="s">
        <v>613</v>
      </c>
      <c r="F597" s="181" t="s">
        <v>655</v>
      </c>
      <c r="G597" s="626" t="s">
        <v>487</v>
      </c>
      <c r="H597" s="222">
        <f>I597+J597+L597+M597+N597+O597+P597+Q597</f>
        <v>1.5</v>
      </c>
      <c r="I597" s="626">
        <v>0.5</v>
      </c>
      <c r="J597" s="626"/>
      <c r="K597" s="626"/>
      <c r="L597" s="626"/>
      <c r="M597" s="626"/>
      <c r="N597" s="626"/>
      <c r="O597" s="626"/>
      <c r="P597" s="626"/>
      <c r="Q597" s="626">
        <v>1</v>
      </c>
      <c r="R597" s="516">
        <f>S597+T597+V597+W597+X597+Y597+Z597+AA597</f>
        <v>1.5</v>
      </c>
      <c r="S597" s="517">
        <v>0.5</v>
      </c>
      <c r="T597" s="517"/>
      <c r="U597" s="517"/>
      <c r="V597" s="517"/>
      <c r="W597" s="517"/>
      <c r="X597" s="517"/>
      <c r="Y597" s="517"/>
      <c r="Z597" s="517"/>
      <c r="AA597" s="517">
        <v>1</v>
      </c>
      <c r="AB597" s="265" t="s">
        <v>611</v>
      </c>
      <c r="AC597" s="223" t="s">
        <v>656</v>
      </c>
      <c r="AD597" s="626" t="s">
        <v>159</v>
      </c>
      <c r="AE597" s="626">
        <v>1</v>
      </c>
      <c r="AF597" s="564">
        <v>1</v>
      </c>
      <c r="AG597" s="626"/>
    </row>
    <row r="598" spans="1:33" s="212" customFormat="1" ht="37.5" customHeight="1">
      <c r="A598" s="870"/>
      <c r="B598" s="872"/>
      <c r="C598" s="862"/>
      <c r="D598" s="865"/>
      <c r="E598" s="216" t="s">
        <v>498</v>
      </c>
      <c r="F598" s="201" t="s">
        <v>657</v>
      </c>
      <c r="G598" s="625" t="s">
        <v>487</v>
      </c>
      <c r="H598" s="222">
        <f>I598+J598+L598+M598+N598+O598+P598+Q598</f>
        <v>1.3</v>
      </c>
      <c r="I598" s="625">
        <v>0</v>
      </c>
      <c r="J598" s="625"/>
      <c r="K598" s="625"/>
      <c r="L598" s="625"/>
      <c r="M598" s="625"/>
      <c r="N598" s="625"/>
      <c r="O598" s="625"/>
      <c r="P598" s="625"/>
      <c r="Q598" s="625">
        <v>1.3</v>
      </c>
      <c r="R598" s="516">
        <f>S598+T598+V598+W598+X598+Y598+Z598+AA598</f>
        <v>0</v>
      </c>
      <c r="S598" s="538">
        <v>0</v>
      </c>
      <c r="T598" s="538"/>
      <c r="U598" s="538"/>
      <c r="V598" s="538"/>
      <c r="W598" s="538"/>
      <c r="X598" s="538"/>
      <c r="Y598" s="538"/>
      <c r="Z598" s="538"/>
      <c r="AA598" s="538">
        <v>0</v>
      </c>
      <c r="AB598" s="265" t="s">
        <v>611</v>
      </c>
      <c r="AC598" s="223" t="s">
        <v>658</v>
      </c>
      <c r="AD598" s="626" t="s">
        <v>159</v>
      </c>
      <c r="AE598" s="626">
        <v>1</v>
      </c>
      <c r="AF598" s="564">
        <v>1</v>
      </c>
      <c r="AG598" s="626"/>
    </row>
    <row r="599" spans="1:33" s="204" customFormat="1" ht="15" customHeight="1">
      <c r="A599" s="871"/>
      <c r="B599" s="872"/>
      <c r="C599" s="862"/>
      <c r="D599" s="848" t="s">
        <v>16</v>
      </c>
      <c r="E599" s="848"/>
      <c r="F599" s="848"/>
      <c r="G599" s="848"/>
      <c r="H599" s="187">
        <f t="shared" ref="H599:T599" si="518">H596+H597+H598</f>
        <v>3</v>
      </c>
      <c r="I599" s="187">
        <f t="shared" si="518"/>
        <v>0.7</v>
      </c>
      <c r="J599" s="187">
        <f t="shared" si="518"/>
        <v>0</v>
      </c>
      <c r="K599" s="187"/>
      <c r="L599" s="187">
        <f t="shared" si="518"/>
        <v>0</v>
      </c>
      <c r="M599" s="187">
        <f t="shared" si="518"/>
        <v>0</v>
      </c>
      <c r="N599" s="187">
        <f t="shared" si="518"/>
        <v>0</v>
      </c>
      <c r="O599" s="187">
        <f t="shared" si="518"/>
        <v>0</v>
      </c>
      <c r="P599" s="187">
        <f t="shared" si="518"/>
        <v>0</v>
      </c>
      <c r="Q599" s="187">
        <f t="shared" si="518"/>
        <v>2.2999999999999998</v>
      </c>
      <c r="R599" s="518">
        <f t="shared" si="518"/>
        <v>1.7</v>
      </c>
      <c r="S599" s="518">
        <f t="shared" si="518"/>
        <v>0.7</v>
      </c>
      <c r="T599" s="518">
        <f t="shared" si="518"/>
        <v>0</v>
      </c>
      <c r="U599" s="518"/>
      <c r="V599" s="518">
        <f t="shared" ref="V599:AA599" si="519">V596+V597+V598</f>
        <v>0</v>
      </c>
      <c r="W599" s="518">
        <f t="shared" si="519"/>
        <v>0</v>
      </c>
      <c r="X599" s="518">
        <f t="shared" si="519"/>
        <v>0</v>
      </c>
      <c r="Y599" s="518">
        <f t="shared" si="519"/>
        <v>0</v>
      </c>
      <c r="Z599" s="518">
        <f t="shared" si="519"/>
        <v>0</v>
      </c>
      <c r="AA599" s="518">
        <f t="shared" si="519"/>
        <v>1</v>
      </c>
      <c r="AB599" s="801"/>
      <c r="AC599" s="802"/>
      <c r="AD599" s="802"/>
      <c r="AE599" s="802"/>
      <c r="AF599" s="802"/>
      <c r="AG599" s="803"/>
    </row>
    <row r="600" spans="1:33" s="204" customFormat="1" ht="27" customHeight="1">
      <c r="A600" s="849" t="s">
        <v>210</v>
      </c>
      <c r="B600" s="872" t="s">
        <v>162</v>
      </c>
      <c r="C600" s="862" t="s">
        <v>151</v>
      </c>
      <c r="D600" s="863" t="s">
        <v>152</v>
      </c>
      <c r="E600" s="846" t="s">
        <v>659</v>
      </c>
      <c r="F600" s="847"/>
      <c r="G600" s="355"/>
      <c r="H600" s="178"/>
      <c r="I600" s="178"/>
      <c r="J600" s="178"/>
      <c r="K600" s="178"/>
      <c r="L600" s="178"/>
      <c r="M600" s="178"/>
      <c r="N600" s="178"/>
      <c r="O600" s="178"/>
      <c r="P600" s="178"/>
      <c r="Q600" s="178"/>
      <c r="R600" s="550"/>
      <c r="S600" s="550"/>
      <c r="T600" s="550"/>
      <c r="U600" s="550"/>
      <c r="V600" s="550"/>
      <c r="W600" s="550"/>
      <c r="X600" s="550"/>
      <c r="Y600" s="550"/>
      <c r="Z600" s="550"/>
      <c r="AA600" s="550"/>
      <c r="AB600" s="260"/>
      <c r="AC600" s="261"/>
      <c r="AD600" s="180"/>
      <c r="AE600" s="180"/>
      <c r="AF600" s="704"/>
      <c r="AG600" s="180"/>
    </row>
    <row r="601" spans="1:33" s="204" customFormat="1" ht="39" customHeight="1">
      <c r="A601" s="849"/>
      <c r="B601" s="872"/>
      <c r="C601" s="862"/>
      <c r="D601" s="864"/>
      <c r="E601" s="205" t="s">
        <v>322</v>
      </c>
      <c r="F601" s="181" t="s">
        <v>660</v>
      </c>
      <c r="G601" s="626" t="s">
        <v>487</v>
      </c>
      <c r="H601" s="222">
        <f>I601+J601+L601+M601+N601+O601+P601+Q601</f>
        <v>0.5</v>
      </c>
      <c r="I601" s="626">
        <v>0</v>
      </c>
      <c r="J601" s="626"/>
      <c r="K601" s="626"/>
      <c r="L601" s="626"/>
      <c r="M601" s="626"/>
      <c r="N601" s="626"/>
      <c r="O601" s="626"/>
      <c r="P601" s="626"/>
      <c r="Q601" s="626">
        <v>0.5</v>
      </c>
      <c r="R601" s="516">
        <f>S601+T601+V601+W601+X601+Y601+Z601+AA601</f>
        <v>0.5</v>
      </c>
      <c r="S601" s="517">
        <v>0</v>
      </c>
      <c r="T601" s="517"/>
      <c r="U601" s="517"/>
      <c r="V601" s="517"/>
      <c r="W601" s="517"/>
      <c r="X601" s="517"/>
      <c r="Y601" s="517"/>
      <c r="Z601" s="517"/>
      <c r="AA601" s="517">
        <v>0.5</v>
      </c>
      <c r="AB601" s="265" t="s">
        <v>611</v>
      </c>
      <c r="AC601" s="223" t="s">
        <v>249</v>
      </c>
      <c r="AD601" s="221" t="s">
        <v>159</v>
      </c>
      <c r="AE601" s="626">
        <v>1</v>
      </c>
      <c r="AF601" s="564">
        <v>0</v>
      </c>
      <c r="AG601" s="715" t="s">
        <v>1348</v>
      </c>
    </row>
    <row r="602" spans="1:33" s="204" customFormat="1" ht="39" customHeight="1">
      <c r="A602" s="849"/>
      <c r="B602" s="872"/>
      <c r="C602" s="862"/>
      <c r="D602" s="864"/>
      <c r="E602" s="205" t="s">
        <v>613</v>
      </c>
      <c r="F602" s="190" t="s">
        <v>661</v>
      </c>
      <c r="G602" s="626" t="s">
        <v>487</v>
      </c>
      <c r="H602" s="222">
        <f>I602+J602+L602+M602+N602+O602+P602+Q602</f>
        <v>0.4</v>
      </c>
      <c r="I602" s="626">
        <v>0</v>
      </c>
      <c r="J602" s="626"/>
      <c r="K602" s="626"/>
      <c r="L602" s="626"/>
      <c r="M602" s="626"/>
      <c r="N602" s="626"/>
      <c r="O602" s="626"/>
      <c r="P602" s="626"/>
      <c r="Q602" s="626">
        <v>0.4</v>
      </c>
      <c r="R602" s="516">
        <f>S602+T602+V602+W602+X602+Y602+Z602+AA602</f>
        <v>0</v>
      </c>
      <c r="S602" s="517">
        <v>0</v>
      </c>
      <c r="T602" s="517"/>
      <c r="U602" s="517"/>
      <c r="V602" s="517"/>
      <c r="W602" s="517"/>
      <c r="X602" s="517"/>
      <c r="Y602" s="517"/>
      <c r="Z602" s="517"/>
      <c r="AA602" s="517">
        <v>0</v>
      </c>
      <c r="AB602" s="265" t="s">
        <v>611</v>
      </c>
      <c r="AC602" s="263" t="s">
        <v>662</v>
      </c>
      <c r="AD602" s="221" t="s">
        <v>159</v>
      </c>
      <c r="AE602" s="626">
        <v>1</v>
      </c>
      <c r="AF602" s="564">
        <v>0</v>
      </c>
      <c r="AG602" s="715" t="s">
        <v>1348</v>
      </c>
    </row>
    <row r="603" spans="1:33" s="204" customFormat="1" ht="29.25" customHeight="1">
      <c r="A603" s="849"/>
      <c r="B603" s="872"/>
      <c r="C603" s="862"/>
      <c r="D603" s="865"/>
      <c r="E603" s="220" t="s">
        <v>498</v>
      </c>
      <c r="F603" s="191" t="s">
        <v>663</v>
      </c>
      <c r="G603" s="625" t="s">
        <v>145</v>
      </c>
      <c r="H603" s="222">
        <f>I603+J603+L603+M603+N603+O603+P603+Q603</f>
        <v>0.1</v>
      </c>
      <c r="I603" s="625">
        <v>0</v>
      </c>
      <c r="J603" s="625"/>
      <c r="K603" s="625"/>
      <c r="L603" s="625"/>
      <c r="M603" s="625"/>
      <c r="N603" s="625"/>
      <c r="O603" s="625"/>
      <c r="P603" s="625"/>
      <c r="Q603" s="625">
        <v>0.1</v>
      </c>
      <c r="R603" s="516">
        <f>S603+T603+V603+W603+X603+Y603+Z603+AA603</f>
        <v>0</v>
      </c>
      <c r="S603" s="538">
        <v>0</v>
      </c>
      <c r="T603" s="538"/>
      <c r="U603" s="538"/>
      <c r="V603" s="538"/>
      <c r="W603" s="538"/>
      <c r="X603" s="538"/>
      <c r="Y603" s="538"/>
      <c r="Z603" s="538"/>
      <c r="AA603" s="538">
        <v>0</v>
      </c>
      <c r="AB603" s="265" t="s">
        <v>611</v>
      </c>
      <c r="AC603" s="263" t="s">
        <v>664</v>
      </c>
      <c r="AD603" s="221" t="s">
        <v>159</v>
      </c>
      <c r="AE603" s="626">
        <v>1</v>
      </c>
      <c r="AF603" s="564">
        <v>0</v>
      </c>
      <c r="AG603" s="715" t="s">
        <v>1348</v>
      </c>
    </row>
    <row r="604" spans="1:33" s="204" customFormat="1" ht="15" customHeight="1">
      <c r="A604" s="849"/>
      <c r="B604" s="872"/>
      <c r="C604" s="862"/>
      <c r="D604" s="848" t="s">
        <v>16</v>
      </c>
      <c r="E604" s="848"/>
      <c r="F604" s="848"/>
      <c r="G604" s="848"/>
      <c r="H604" s="187">
        <f>H601+H602+H603</f>
        <v>1</v>
      </c>
      <c r="I604" s="187">
        <f t="shared" ref="I604:Q604" si="520">I601+I602+I603</f>
        <v>0</v>
      </c>
      <c r="J604" s="187">
        <f t="shared" si="520"/>
        <v>0</v>
      </c>
      <c r="K604" s="187"/>
      <c r="L604" s="187">
        <f t="shared" si="520"/>
        <v>0</v>
      </c>
      <c r="M604" s="187">
        <f t="shared" si="520"/>
        <v>0</v>
      </c>
      <c r="N604" s="187">
        <f t="shared" si="520"/>
        <v>0</v>
      </c>
      <c r="O604" s="187">
        <f t="shared" si="520"/>
        <v>0</v>
      </c>
      <c r="P604" s="187">
        <f t="shared" si="520"/>
        <v>0</v>
      </c>
      <c r="Q604" s="187">
        <f t="shared" si="520"/>
        <v>1</v>
      </c>
      <c r="R604" s="518">
        <f>R601+R602+R603</f>
        <v>0.5</v>
      </c>
      <c r="S604" s="518">
        <f t="shared" ref="S604:T604" si="521">S601+S602+S603</f>
        <v>0</v>
      </c>
      <c r="T604" s="518">
        <f t="shared" si="521"/>
        <v>0</v>
      </c>
      <c r="U604" s="518"/>
      <c r="V604" s="518">
        <f t="shared" ref="V604:AA604" si="522">V601+V602+V603</f>
        <v>0</v>
      </c>
      <c r="W604" s="518">
        <f t="shared" si="522"/>
        <v>0</v>
      </c>
      <c r="X604" s="518">
        <f t="shared" si="522"/>
        <v>0</v>
      </c>
      <c r="Y604" s="518">
        <f t="shared" si="522"/>
        <v>0</v>
      </c>
      <c r="Z604" s="518">
        <f t="shared" si="522"/>
        <v>0</v>
      </c>
      <c r="AA604" s="518">
        <f t="shared" si="522"/>
        <v>0.5</v>
      </c>
      <c r="AB604" s="801"/>
      <c r="AC604" s="802"/>
      <c r="AD604" s="802"/>
      <c r="AE604" s="802"/>
      <c r="AF604" s="802"/>
      <c r="AG604" s="803"/>
    </row>
    <row r="605" spans="1:33" s="204" customFormat="1" ht="27" customHeight="1">
      <c r="A605" s="849" t="s">
        <v>210</v>
      </c>
      <c r="B605" s="872" t="s">
        <v>162</v>
      </c>
      <c r="C605" s="862" t="s">
        <v>151</v>
      </c>
      <c r="D605" s="863" t="s">
        <v>162</v>
      </c>
      <c r="E605" s="846" t="s">
        <v>665</v>
      </c>
      <c r="F605" s="847"/>
      <c r="G605" s="355"/>
      <c r="H605" s="178"/>
      <c r="I605" s="178"/>
      <c r="J605" s="178"/>
      <c r="K605" s="178"/>
      <c r="L605" s="178"/>
      <c r="M605" s="178"/>
      <c r="N605" s="178"/>
      <c r="O605" s="178"/>
      <c r="P605" s="178"/>
      <c r="Q605" s="178"/>
      <c r="R605" s="550"/>
      <c r="S605" s="550"/>
      <c r="T605" s="550"/>
      <c r="U605" s="550"/>
      <c r="V605" s="550"/>
      <c r="W605" s="550"/>
      <c r="X605" s="550"/>
      <c r="Y605" s="550"/>
      <c r="Z605" s="550"/>
      <c r="AA605" s="550"/>
      <c r="AB605" s="260"/>
      <c r="AC605" s="261"/>
      <c r="AD605" s="180"/>
      <c r="AE605" s="180"/>
      <c r="AF605" s="704"/>
      <c r="AG605" s="180"/>
    </row>
    <row r="606" spans="1:33" s="204" customFormat="1" ht="48" customHeight="1">
      <c r="A606" s="849"/>
      <c r="B606" s="872"/>
      <c r="C606" s="862"/>
      <c r="D606" s="864"/>
      <c r="E606" s="216" t="s">
        <v>322</v>
      </c>
      <c r="F606" s="181" t="s">
        <v>666</v>
      </c>
      <c r="G606" s="626" t="s">
        <v>487</v>
      </c>
      <c r="H606" s="222">
        <f>I606+J606+L606+M606+N606+O606+P606+Q606</f>
        <v>0.4</v>
      </c>
      <c r="I606" s="626">
        <v>0</v>
      </c>
      <c r="J606" s="626"/>
      <c r="K606" s="626"/>
      <c r="L606" s="626"/>
      <c r="M606" s="626"/>
      <c r="N606" s="626"/>
      <c r="O606" s="626"/>
      <c r="P606" s="626"/>
      <c r="Q606" s="626">
        <v>0.4</v>
      </c>
      <c r="R606" s="516">
        <f>S606+T606+V606+W606+X606+Y606+Z606+AA606</f>
        <v>0.5</v>
      </c>
      <c r="S606" s="517">
        <v>0</v>
      </c>
      <c r="T606" s="517"/>
      <c r="U606" s="517"/>
      <c r="V606" s="517"/>
      <c r="W606" s="517"/>
      <c r="X606" s="517"/>
      <c r="Y606" s="517"/>
      <c r="Z606" s="517"/>
      <c r="AA606" s="517">
        <v>0.5</v>
      </c>
      <c r="AB606" s="265" t="s">
        <v>611</v>
      </c>
      <c r="AC606" s="263" t="s">
        <v>664</v>
      </c>
      <c r="AD606" s="221" t="s">
        <v>159</v>
      </c>
      <c r="AE606" s="626">
        <v>1</v>
      </c>
      <c r="AF606" s="564">
        <v>0</v>
      </c>
      <c r="AG606" s="370" t="s">
        <v>1348</v>
      </c>
    </row>
    <row r="607" spans="1:33" s="204" customFormat="1" ht="33.75" customHeight="1">
      <c r="A607" s="849"/>
      <c r="B607" s="872"/>
      <c r="C607" s="862"/>
      <c r="D607" s="864"/>
      <c r="E607" s="216" t="s">
        <v>613</v>
      </c>
      <c r="F607" s="190" t="s">
        <v>661</v>
      </c>
      <c r="G607" s="626" t="s">
        <v>487</v>
      </c>
      <c r="H607" s="222">
        <f>I607+J607+L607+M607+N607+O607+P607+Q607</f>
        <v>0</v>
      </c>
      <c r="I607" s="298">
        <v>0</v>
      </c>
      <c r="J607" s="626"/>
      <c r="K607" s="626"/>
      <c r="L607" s="626"/>
      <c r="M607" s="626"/>
      <c r="N607" s="626"/>
      <c r="O607" s="626"/>
      <c r="P607" s="626"/>
      <c r="Q607" s="626">
        <v>0</v>
      </c>
      <c r="R607" s="516">
        <f>S607+T607+V607+W607+X607+Y607+Z607+AA607</f>
        <v>0</v>
      </c>
      <c r="S607" s="562">
        <v>0</v>
      </c>
      <c r="T607" s="517"/>
      <c r="U607" s="517"/>
      <c r="V607" s="517"/>
      <c r="W607" s="517"/>
      <c r="X607" s="517"/>
      <c r="Y607" s="517"/>
      <c r="Z607" s="517"/>
      <c r="AA607" s="517">
        <v>0</v>
      </c>
      <c r="AB607" s="265" t="s">
        <v>611</v>
      </c>
      <c r="AC607" s="263" t="s">
        <v>662</v>
      </c>
      <c r="AD607" s="221" t="s">
        <v>159</v>
      </c>
      <c r="AE607" s="626">
        <v>1</v>
      </c>
      <c r="AF607" s="564">
        <v>0</v>
      </c>
      <c r="AG607" s="715" t="s">
        <v>1348</v>
      </c>
    </row>
    <row r="608" spans="1:33" s="204" customFormat="1" ht="37.5" customHeight="1">
      <c r="A608" s="849"/>
      <c r="B608" s="872"/>
      <c r="C608" s="862"/>
      <c r="D608" s="865"/>
      <c r="E608" s="216" t="s">
        <v>498</v>
      </c>
      <c r="F608" s="201" t="s">
        <v>663</v>
      </c>
      <c r="G608" s="625" t="s">
        <v>667</v>
      </c>
      <c r="H608" s="222">
        <f>I608+J608+L608+M608+N608+O608+P608+Q608</f>
        <v>0</v>
      </c>
      <c r="I608" s="625">
        <v>0</v>
      </c>
      <c r="J608" s="625"/>
      <c r="K608" s="625"/>
      <c r="L608" s="625"/>
      <c r="M608" s="625"/>
      <c r="N608" s="625"/>
      <c r="O608" s="625"/>
      <c r="P608" s="625"/>
      <c r="Q608" s="625">
        <v>0</v>
      </c>
      <c r="R608" s="516">
        <f>S608+T608+V608+W608+X608+Y608+Z608+AA608</f>
        <v>0</v>
      </c>
      <c r="S608" s="538">
        <v>0</v>
      </c>
      <c r="T608" s="538"/>
      <c r="U608" s="538"/>
      <c r="V608" s="538"/>
      <c r="W608" s="538"/>
      <c r="X608" s="538"/>
      <c r="Y608" s="538"/>
      <c r="Z608" s="538"/>
      <c r="AA608" s="538">
        <v>0</v>
      </c>
      <c r="AB608" s="265" t="s">
        <v>611</v>
      </c>
      <c r="AC608" s="263" t="s">
        <v>664</v>
      </c>
      <c r="AD608" s="221" t="s">
        <v>159</v>
      </c>
      <c r="AE608" s="626">
        <v>1</v>
      </c>
      <c r="AF608" s="564">
        <v>0</v>
      </c>
      <c r="AG608" s="715" t="s">
        <v>1348</v>
      </c>
    </row>
    <row r="609" spans="1:33" s="204" customFormat="1" ht="25.5" customHeight="1">
      <c r="A609" s="849"/>
      <c r="B609" s="872"/>
      <c r="C609" s="862"/>
      <c r="D609" s="219"/>
      <c r="E609" s="216" t="s">
        <v>503</v>
      </c>
      <c r="F609" s="201" t="s">
        <v>1227</v>
      </c>
      <c r="G609" s="625" t="s">
        <v>667</v>
      </c>
      <c r="H609" s="222">
        <f>I609+J609+L609+M609+N609+O609+P609+Q609</f>
        <v>2.9849999999999999</v>
      </c>
      <c r="I609" s="625">
        <v>1.7849999999999999</v>
      </c>
      <c r="J609" s="625"/>
      <c r="K609" s="625"/>
      <c r="L609" s="625"/>
      <c r="M609" s="625"/>
      <c r="N609" s="625"/>
      <c r="O609" s="625"/>
      <c r="P609" s="625"/>
      <c r="Q609" s="625">
        <v>1.2</v>
      </c>
      <c r="R609" s="516">
        <f>S609+T609+V609+W609+X609+Y609+Z609+AA609</f>
        <v>3.4849999999999999</v>
      </c>
      <c r="S609" s="538">
        <v>1.7849999999999999</v>
      </c>
      <c r="T609" s="538"/>
      <c r="U609" s="538"/>
      <c r="V609" s="538"/>
      <c r="W609" s="538"/>
      <c r="X609" s="538"/>
      <c r="Y609" s="538"/>
      <c r="Z609" s="538"/>
      <c r="AA609" s="538">
        <v>1.7</v>
      </c>
      <c r="AB609" s="265" t="s">
        <v>611</v>
      </c>
      <c r="AC609" s="627" t="s">
        <v>1228</v>
      </c>
      <c r="AD609" s="221" t="s">
        <v>159</v>
      </c>
      <c r="AE609" s="626">
        <v>22</v>
      </c>
      <c r="AF609" s="564">
        <v>22</v>
      </c>
      <c r="AG609" s="626"/>
    </row>
    <row r="610" spans="1:33" s="204" customFormat="1" ht="15" customHeight="1">
      <c r="A610" s="849"/>
      <c r="B610" s="872"/>
      <c r="C610" s="862"/>
      <c r="D610" s="879" t="s">
        <v>16</v>
      </c>
      <c r="E610" s="880"/>
      <c r="F610" s="880"/>
      <c r="G610" s="881"/>
      <c r="H610" s="197">
        <f>H606+H607+H608+H609</f>
        <v>3.3849999999999998</v>
      </c>
      <c r="I610" s="197">
        <f t="shared" ref="I610:Q610" si="523">I606+I607+I608+I609</f>
        <v>1.7849999999999999</v>
      </c>
      <c r="J610" s="197">
        <f t="shared" si="523"/>
        <v>0</v>
      </c>
      <c r="K610" s="197"/>
      <c r="L610" s="197">
        <f t="shared" si="523"/>
        <v>0</v>
      </c>
      <c r="M610" s="197">
        <f t="shared" si="523"/>
        <v>0</v>
      </c>
      <c r="N610" s="197">
        <f t="shared" si="523"/>
        <v>0</v>
      </c>
      <c r="O610" s="197">
        <f t="shared" si="523"/>
        <v>0</v>
      </c>
      <c r="P610" s="197">
        <f t="shared" si="523"/>
        <v>0</v>
      </c>
      <c r="Q610" s="197">
        <f t="shared" si="523"/>
        <v>1.6</v>
      </c>
      <c r="R610" s="559">
        <f>R606+R607+R608+R609</f>
        <v>3.9849999999999999</v>
      </c>
      <c r="S610" s="559">
        <f t="shared" ref="S610:T610" si="524">S606+S607+S608+S609</f>
        <v>1.7849999999999999</v>
      </c>
      <c r="T610" s="559">
        <f t="shared" si="524"/>
        <v>0</v>
      </c>
      <c r="U610" s="559"/>
      <c r="V610" s="559">
        <f t="shared" ref="V610:AA610" si="525">V606+V607+V608+V609</f>
        <v>0</v>
      </c>
      <c r="W610" s="559">
        <f t="shared" si="525"/>
        <v>0</v>
      </c>
      <c r="X610" s="559">
        <f t="shared" si="525"/>
        <v>0</v>
      </c>
      <c r="Y610" s="559">
        <f t="shared" si="525"/>
        <v>0</v>
      </c>
      <c r="Z610" s="559">
        <f t="shared" si="525"/>
        <v>0</v>
      </c>
      <c r="AA610" s="559">
        <f t="shared" si="525"/>
        <v>2.2000000000000002</v>
      </c>
      <c r="AB610" s="804"/>
      <c r="AC610" s="805"/>
      <c r="AD610" s="805"/>
      <c r="AE610" s="805"/>
      <c r="AF610" s="805"/>
      <c r="AG610" s="806"/>
    </row>
    <row r="611" spans="1:33" s="204" customFormat="1" ht="15" customHeight="1">
      <c r="A611" s="246" t="s">
        <v>210</v>
      </c>
      <c r="B611" s="621" t="s">
        <v>162</v>
      </c>
      <c r="C611" s="622" t="s">
        <v>151</v>
      </c>
      <c r="D611" s="828" t="s">
        <v>17</v>
      </c>
      <c r="E611" s="828"/>
      <c r="F611" s="828"/>
      <c r="G611" s="828"/>
      <c r="H611" s="166">
        <f>SUM(H610,H604,H599)</f>
        <v>7.3849999999999998</v>
      </c>
      <c r="I611" s="166">
        <f>SUM(I610,I604,I599)</f>
        <v>2.4849999999999999</v>
      </c>
      <c r="J611" s="166">
        <f>SUM(J610,J604,J599)</f>
        <v>0</v>
      </c>
      <c r="K611" s="166"/>
      <c r="L611" s="166">
        <f t="shared" ref="L611:Q611" si="526">SUM(L610,L604,L599)</f>
        <v>0</v>
      </c>
      <c r="M611" s="166">
        <f t="shared" si="526"/>
        <v>0</v>
      </c>
      <c r="N611" s="166">
        <f t="shared" si="526"/>
        <v>0</v>
      </c>
      <c r="O611" s="166">
        <f t="shared" si="526"/>
        <v>0</v>
      </c>
      <c r="P611" s="166">
        <f t="shared" si="526"/>
        <v>0</v>
      </c>
      <c r="Q611" s="166">
        <f t="shared" si="526"/>
        <v>4.9000000000000004</v>
      </c>
      <c r="R611" s="519">
        <f>SUM(R610,R604,R599)</f>
        <v>6.1849999999999996</v>
      </c>
      <c r="S611" s="519">
        <f>SUM(S610,S604,S599)</f>
        <v>2.4849999999999999</v>
      </c>
      <c r="T611" s="519">
        <f>SUM(T610,T604,T599)</f>
        <v>0</v>
      </c>
      <c r="U611" s="519"/>
      <c r="V611" s="519">
        <f t="shared" ref="V611:AA611" si="527">SUM(V610,V604,V599)</f>
        <v>0</v>
      </c>
      <c r="W611" s="519">
        <f t="shared" si="527"/>
        <v>0</v>
      </c>
      <c r="X611" s="519">
        <f t="shared" si="527"/>
        <v>0</v>
      </c>
      <c r="Y611" s="519">
        <f t="shared" si="527"/>
        <v>0</v>
      </c>
      <c r="Z611" s="519">
        <f t="shared" si="527"/>
        <v>0</v>
      </c>
      <c r="AA611" s="519">
        <f t="shared" si="527"/>
        <v>3.7</v>
      </c>
      <c r="AB611" s="789"/>
      <c r="AC611" s="790"/>
      <c r="AD611" s="790"/>
      <c r="AE611" s="790"/>
      <c r="AF611" s="790"/>
      <c r="AG611" s="791"/>
    </row>
    <row r="612" spans="1:33" s="212" customFormat="1" ht="15" customHeight="1">
      <c r="A612" s="246" t="s">
        <v>210</v>
      </c>
      <c r="B612" s="621" t="s">
        <v>162</v>
      </c>
      <c r="C612" s="873" t="s">
        <v>18</v>
      </c>
      <c r="D612" s="874"/>
      <c r="E612" s="874"/>
      <c r="F612" s="874"/>
      <c r="G612" s="874"/>
      <c r="H612" s="202">
        <f>SUM(H611)</f>
        <v>7.3849999999999998</v>
      </c>
      <c r="I612" s="202">
        <f t="shared" ref="I612:Q612" si="528">SUM(I611)</f>
        <v>2.4849999999999999</v>
      </c>
      <c r="J612" s="202">
        <f t="shared" si="528"/>
        <v>0</v>
      </c>
      <c r="K612" s="202"/>
      <c r="L612" s="202">
        <f t="shared" si="528"/>
        <v>0</v>
      </c>
      <c r="M612" s="202">
        <f t="shared" si="528"/>
        <v>0</v>
      </c>
      <c r="N612" s="202">
        <f t="shared" si="528"/>
        <v>0</v>
      </c>
      <c r="O612" s="202">
        <f t="shared" si="528"/>
        <v>0</v>
      </c>
      <c r="P612" s="202">
        <f t="shared" si="528"/>
        <v>0</v>
      </c>
      <c r="Q612" s="202">
        <f t="shared" si="528"/>
        <v>4.9000000000000004</v>
      </c>
      <c r="R612" s="520">
        <f>SUM(R611)</f>
        <v>6.1849999999999996</v>
      </c>
      <c r="S612" s="520">
        <f t="shared" ref="S612:T612" si="529">SUM(S611)</f>
        <v>2.4849999999999999</v>
      </c>
      <c r="T612" s="520">
        <f t="shared" si="529"/>
        <v>0</v>
      </c>
      <c r="U612" s="520"/>
      <c r="V612" s="520">
        <f t="shared" ref="V612:AA612" si="530">SUM(V611)</f>
        <v>0</v>
      </c>
      <c r="W612" s="520">
        <f t="shared" si="530"/>
        <v>0</v>
      </c>
      <c r="X612" s="520">
        <f t="shared" si="530"/>
        <v>0</v>
      </c>
      <c r="Y612" s="520">
        <f t="shared" si="530"/>
        <v>0</v>
      </c>
      <c r="Z612" s="520">
        <f t="shared" si="530"/>
        <v>0</v>
      </c>
      <c r="AA612" s="520">
        <f t="shared" si="530"/>
        <v>3.7</v>
      </c>
      <c r="AB612" s="807"/>
      <c r="AC612" s="808"/>
      <c r="AD612" s="808"/>
      <c r="AE612" s="808"/>
      <c r="AF612" s="808"/>
      <c r="AG612" s="809"/>
    </row>
    <row r="613" spans="1:33" s="212" customFormat="1" ht="15" customHeight="1">
      <c r="A613" s="246" t="s">
        <v>210</v>
      </c>
      <c r="B613" s="882" t="s">
        <v>1072</v>
      </c>
      <c r="C613" s="882"/>
      <c r="D613" s="882"/>
      <c r="E613" s="882"/>
      <c r="F613" s="882"/>
      <c r="G613" s="882"/>
      <c r="H613" s="211">
        <f>SUM(H612,H592,H565)</f>
        <v>47.265000000000001</v>
      </c>
      <c r="I613" s="211">
        <f>SUM(I612,I592,I565)</f>
        <v>26.064999999999998</v>
      </c>
      <c r="J613" s="211">
        <f>SUM(J612,J592,J565)</f>
        <v>0</v>
      </c>
      <c r="K613" s="211"/>
      <c r="L613" s="211">
        <f t="shared" ref="L613:Q613" si="531">SUM(L612,L592,L565)</f>
        <v>0</v>
      </c>
      <c r="M613" s="211">
        <f t="shared" si="531"/>
        <v>0</v>
      </c>
      <c r="N613" s="211">
        <f t="shared" si="531"/>
        <v>5</v>
      </c>
      <c r="O613" s="211">
        <f t="shared" si="531"/>
        <v>0</v>
      </c>
      <c r="P613" s="211">
        <f t="shared" si="531"/>
        <v>0</v>
      </c>
      <c r="Q613" s="211">
        <f t="shared" si="531"/>
        <v>16.200000000000003</v>
      </c>
      <c r="R613" s="521">
        <f>SUM(R612,R592,R565)</f>
        <v>48.74</v>
      </c>
      <c r="S613" s="521">
        <f>SUM(S612,S592,S565)</f>
        <v>26.068999999999996</v>
      </c>
      <c r="T613" s="521">
        <f>SUM(T612,T592,T565)</f>
        <v>0</v>
      </c>
      <c r="U613" s="521"/>
      <c r="V613" s="521">
        <f t="shared" ref="V613:AA613" si="532">SUM(V612,V592,V565)</f>
        <v>0</v>
      </c>
      <c r="W613" s="521">
        <f t="shared" si="532"/>
        <v>0</v>
      </c>
      <c r="X613" s="521">
        <f t="shared" si="532"/>
        <v>0</v>
      </c>
      <c r="Y613" s="521">
        <f t="shared" si="532"/>
        <v>0</v>
      </c>
      <c r="Z613" s="521">
        <f t="shared" si="532"/>
        <v>0</v>
      </c>
      <c r="AA613" s="521">
        <f t="shared" si="532"/>
        <v>22.670999999999999</v>
      </c>
      <c r="AB613" s="856"/>
      <c r="AC613" s="857"/>
      <c r="AD613" s="857"/>
      <c r="AE613" s="857"/>
      <c r="AF613" s="857"/>
      <c r="AG613" s="889"/>
    </row>
    <row r="614" spans="1:33" ht="18" customHeight="1">
      <c r="A614" s="833" t="s">
        <v>1037</v>
      </c>
      <c r="B614" s="833"/>
      <c r="C614" s="833"/>
      <c r="D614" s="833"/>
      <c r="E614" s="833"/>
      <c r="F614" s="833"/>
      <c r="G614" s="833"/>
      <c r="H614" s="833"/>
      <c r="I614" s="833"/>
      <c r="J614" s="833"/>
      <c r="K614" s="833"/>
      <c r="L614" s="833"/>
      <c r="M614" s="833"/>
      <c r="N614" s="833"/>
      <c r="O614" s="833"/>
      <c r="P614" s="833"/>
      <c r="Q614" s="833"/>
      <c r="R614" s="833"/>
      <c r="S614" s="833"/>
      <c r="T614" s="833"/>
      <c r="U614" s="833"/>
      <c r="V614" s="833"/>
      <c r="W614" s="833"/>
      <c r="X614" s="833"/>
      <c r="Y614" s="833"/>
      <c r="Z614" s="833"/>
      <c r="AA614" s="833"/>
      <c r="AB614" s="833"/>
      <c r="AC614" s="833"/>
      <c r="AD614" s="833"/>
      <c r="AE614" s="833"/>
      <c r="AF614" s="833"/>
      <c r="AG614" s="834"/>
    </row>
    <row r="615" spans="1:33" s="4" customFormat="1" ht="16.5" customHeight="1">
      <c r="A615" s="229" t="s">
        <v>216</v>
      </c>
      <c r="B615" s="853" t="s">
        <v>668</v>
      </c>
      <c r="C615" s="854"/>
      <c r="D615" s="854"/>
      <c r="E615" s="854"/>
      <c r="F615" s="854"/>
      <c r="G615" s="854"/>
      <c r="H615" s="854"/>
      <c r="I615" s="854"/>
      <c r="J615" s="854"/>
      <c r="K615" s="854"/>
      <c r="L615" s="854"/>
      <c r="M615" s="854"/>
      <c r="N615" s="854"/>
      <c r="O615" s="854"/>
      <c r="P615" s="854"/>
      <c r="Q615" s="854"/>
      <c r="R615" s="854"/>
      <c r="S615" s="854"/>
      <c r="T615" s="854"/>
      <c r="U615" s="854"/>
      <c r="V615" s="854"/>
      <c r="W615" s="854"/>
      <c r="X615" s="854"/>
      <c r="Y615" s="854"/>
      <c r="Z615" s="854"/>
      <c r="AA615" s="854"/>
      <c r="AB615" s="854"/>
      <c r="AC615" s="854"/>
      <c r="AD615" s="854"/>
      <c r="AE615" s="854"/>
      <c r="AF615" s="854"/>
      <c r="AG615" s="855"/>
    </row>
    <row r="616" spans="1:33" s="4" customFormat="1" ht="15" customHeight="1">
      <c r="A616" s="229" t="s">
        <v>216</v>
      </c>
      <c r="B616" s="156" t="s">
        <v>151</v>
      </c>
      <c r="C616" s="838" t="s">
        <v>669</v>
      </c>
      <c r="D616" s="839"/>
      <c r="E616" s="839"/>
      <c r="F616" s="839"/>
      <c r="G616" s="839"/>
      <c r="H616" s="839"/>
      <c r="I616" s="839"/>
      <c r="J616" s="839"/>
      <c r="K616" s="839"/>
      <c r="L616" s="839"/>
      <c r="M616" s="839"/>
      <c r="N616" s="839"/>
      <c r="O616" s="839"/>
      <c r="P616" s="839"/>
      <c r="Q616" s="839"/>
      <c r="R616" s="839"/>
      <c r="S616" s="839"/>
      <c r="T616" s="839"/>
      <c r="U616" s="839"/>
      <c r="V616" s="839"/>
      <c r="W616" s="839"/>
      <c r="X616" s="839"/>
      <c r="Y616" s="839"/>
      <c r="Z616" s="839"/>
      <c r="AA616" s="839"/>
      <c r="AB616" s="839"/>
      <c r="AC616" s="839"/>
      <c r="AD616" s="839"/>
      <c r="AE616" s="839"/>
      <c r="AF616" s="839"/>
      <c r="AG616" s="840"/>
    </row>
    <row r="617" spans="1:33" s="4" customFormat="1" ht="15.75" customHeight="1">
      <c r="A617" s="229" t="s">
        <v>216</v>
      </c>
      <c r="B617" s="432" t="s">
        <v>151</v>
      </c>
      <c r="C617" s="430" t="s">
        <v>151</v>
      </c>
      <c r="D617" s="850" t="s">
        <v>1073</v>
      </c>
      <c r="E617" s="851"/>
      <c r="F617" s="851"/>
      <c r="G617" s="851"/>
      <c r="H617" s="851"/>
      <c r="I617" s="851"/>
      <c r="J617" s="851"/>
      <c r="K617" s="851"/>
      <c r="L617" s="851"/>
      <c r="M617" s="851"/>
      <c r="N617" s="851"/>
      <c r="O617" s="851"/>
      <c r="P617" s="851"/>
      <c r="Q617" s="851"/>
      <c r="R617" s="851"/>
      <c r="S617" s="851"/>
      <c r="T617" s="851"/>
      <c r="U617" s="851"/>
      <c r="V617" s="851"/>
      <c r="W617" s="851"/>
      <c r="X617" s="851"/>
      <c r="Y617" s="851"/>
      <c r="Z617" s="851"/>
      <c r="AA617" s="851"/>
      <c r="AB617" s="851"/>
      <c r="AC617" s="851"/>
      <c r="AD617" s="851"/>
      <c r="AE617" s="851"/>
      <c r="AF617" s="851"/>
      <c r="AG617" s="852"/>
    </row>
    <row r="618" spans="1:33" s="72" customFormat="1" ht="27.75" customHeight="1">
      <c r="A618" s="890" t="s">
        <v>216</v>
      </c>
      <c r="B618" s="893" t="s">
        <v>151</v>
      </c>
      <c r="C618" s="896" t="s">
        <v>151</v>
      </c>
      <c r="D618" s="899" t="s">
        <v>151</v>
      </c>
      <c r="E618" s="901" t="s">
        <v>670</v>
      </c>
      <c r="F618" s="902"/>
      <c r="G618" s="522"/>
      <c r="H618" s="523"/>
      <c r="I618" s="523"/>
      <c r="J618" s="523"/>
      <c r="K618" s="523"/>
      <c r="L618" s="523"/>
      <c r="M618" s="523"/>
      <c r="N618" s="523"/>
      <c r="O618" s="523"/>
      <c r="P618" s="523"/>
      <c r="Q618" s="523"/>
      <c r="R618" s="523"/>
      <c r="S618" s="523"/>
      <c r="T618" s="523"/>
      <c r="U618" s="523"/>
      <c r="V618" s="523"/>
      <c r="W618" s="523"/>
      <c r="X618" s="523"/>
      <c r="Y618" s="523"/>
      <c r="Z618" s="523"/>
      <c r="AA618" s="523"/>
      <c r="AB618" s="266"/>
      <c r="AC618" s="524"/>
      <c r="AD618" s="525"/>
      <c r="AE618" s="525"/>
      <c r="AF618" s="525"/>
      <c r="AG618" s="526"/>
    </row>
    <row r="619" spans="1:33" s="72" customFormat="1" ht="39" customHeight="1">
      <c r="A619" s="891"/>
      <c r="B619" s="894"/>
      <c r="C619" s="897"/>
      <c r="D619" s="906"/>
      <c r="E619" s="163" t="s">
        <v>11</v>
      </c>
      <c r="F619" s="162" t="s">
        <v>671</v>
      </c>
      <c r="G619" s="517"/>
      <c r="H619" s="516">
        <f>I619+J619+L619+M619+N619+O619+P619+Q619</f>
        <v>0</v>
      </c>
      <c r="I619" s="527"/>
      <c r="J619" s="528"/>
      <c r="K619" s="528"/>
      <c r="L619" s="528"/>
      <c r="M619" s="528"/>
      <c r="N619" s="528"/>
      <c r="O619" s="528"/>
      <c r="P619" s="528"/>
      <c r="Q619" s="527"/>
      <c r="R619" s="516">
        <f>S619+T619+V619+W619+X619+Y619+Z619+AA619</f>
        <v>0</v>
      </c>
      <c r="S619" s="527"/>
      <c r="T619" s="528"/>
      <c r="U619" s="528"/>
      <c r="V619" s="528"/>
      <c r="W619" s="528"/>
      <c r="X619" s="528"/>
      <c r="Y619" s="528"/>
      <c r="Z619" s="528"/>
      <c r="AA619" s="527"/>
      <c r="AB619" s="266" t="s">
        <v>672</v>
      </c>
      <c r="AC619" s="529" t="s">
        <v>673</v>
      </c>
      <c r="AD619" s="530" t="s">
        <v>159</v>
      </c>
      <c r="AE619" s="530">
        <v>1</v>
      </c>
      <c r="AF619" s="530">
        <v>0</v>
      </c>
      <c r="AG619" s="531" t="s">
        <v>1248</v>
      </c>
    </row>
    <row r="620" spans="1:33" s="72" customFormat="1" ht="36" customHeight="1">
      <c r="A620" s="891"/>
      <c r="B620" s="894"/>
      <c r="C620" s="897"/>
      <c r="D620" s="906"/>
      <c r="E620" s="163" t="s">
        <v>12</v>
      </c>
      <c r="F620" s="162" t="s">
        <v>674</v>
      </c>
      <c r="G620" s="517"/>
      <c r="H620" s="516">
        <f>I620+J620+L620+M620+N620+O620+P620+Q620</f>
        <v>0</v>
      </c>
      <c r="I620" s="527"/>
      <c r="J620" s="528"/>
      <c r="K620" s="528"/>
      <c r="L620" s="528"/>
      <c r="M620" s="528"/>
      <c r="N620" s="528"/>
      <c r="O620" s="528"/>
      <c r="P620" s="528"/>
      <c r="Q620" s="527"/>
      <c r="R620" s="516">
        <f>S620+T620+V620+W620+X620+Y620+Z620+AA620</f>
        <v>0</v>
      </c>
      <c r="S620" s="527"/>
      <c r="T620" s="528"/>
      <c r="U620" s="528"/>
      <c r="V620" s="528"/>
      <c r="W620" s="528"/>
      <c r="X620" s="528"/>
      <c r="Y620" s="528"/>
      <c r="Z620" s="528"/>
      <c r="AA620" s="527"/>
      <c r="AB620" s="266" t="s">
        <v>672</v>
      </c>
      <c r="AC620" s="529" t="s">
        <v>313</v>
      </c>
      <c r="AD620" s="530" t="s">
        <v>159</v>
      </c>
      <c r="AE620" s="530">
        <v>1</v>
      </c>
      <c r="AF620" s="530">
        <v>0</v>
      </c>
      <c r="AG620" s="531" t="s">
        <v>1248</v>
      </c>
    </row>
    <row r="621" spans="1:33" s="4" customFormat="1" ht="15.75" customHeight="1">
      <c r="A621" s="892"/>
      <c r="B621" s="895"/>
      <c r="C621" s="898"/>
      <c r="D621" s="903" t="s">
        <v>16</v>
      </c>
      <c r="E621" s="904"/>
      <c r="F621" s="904"/>
      <c r="G621" s="905"/>
      <c r="H621" s="532">
        <f>H619+H620</f>
        <v>0</v>
      </c>
      <c r="I621" s="532">
        <f t="shared" ref="I621:J621" si="533">I619+I620</f>
        <v>0</v>
      </c>
      <c r="J621" s="532">
        <f t="shared" si="533"/>
        <v>0</v>
      </c>
      <c r="K621" s="532"/>
      <c r="L621" s="532">
        <f t="shared" ref="L621:Q621" si="534">L619+L620</f>
        <v>0</v>
      </c>
      <c r="M621" s="532">
        <f t="shared" si="534"/>
        <v>0</v>
      </c>
      <c r="N621" s="532">
        <f t="shared" si="534"/>
        <v>0</v>
      </c>
      <c r="O621" s="532">
        <f t="shared" si="534"/>
        <v>0</v>
      </c>
      <c r="P621" s="532">
        <f t="shared" si="534"/>
        <v>0</v>
      </c>
      <c r="Q621" s="532">
        <f t="shared" si="534"/>
        <v>0</v>
      </c>
      <c r="R621" s="532">
        <f>R619+R620</f>
        <v>0</v>
      </c>
      <c r="S621" s="532">
        <f t="shared" ref="S621:T621" si="535">S619+S620</f>
        <v>0</v>
      </c>
      <c r="T621" s="532">
        <f t="shared" si="535"/>
        <v>0</v>
      </c>
      <c r="U621" s="532"/>
      <c r="V621" s="532">
        <f t="shared" ref="V621:AA621" si="536">V619+V620</f>
        <v>0</v>
      </c>
      <c r="W621" s="532">
        <f t="shared" si="536"/>
        <v>0</v>
      </c>
      <c r="X621" s="532">
        <f t="shared" si="536"/>
        <v>0</v>
      </c>
      <c r="Y621" s="532">
        <f t="shared" si="536"/>
        <v>0</v>
      </c>
      <c r="Z621" s="532">
        <f t="shared" si="536"/>
        <v>0</v>
      </c>
      <c r="AA621" s="532">
        <f t="shared" si="536"/>
        <v>0</v>
      </c>
      <c r="AB621" s="816"/>
      <c r="AC621" s="817"/>
      <c r="AD621" s="817"/>
      <c r="AE621" s="817"/>
      <c r="AF621" s="817"/>
      <c r="AG621" s="818"/>
    </row>
    <row r="622" spans="1:33" s="72" customFormat="1" ht="27.75" customHeight="1">
      <c r="A622" s="890" t="s">
        <v>216</v>
      </c>
      <c r="B622" s="893" t="s">
        <v>151</v>
      </c>
      <c r="C622" s="896" t="s">
        <v>151</v>
      </c>
      <c r="D622" s="899" t="s">
        <v>152</v>
      </c>
      <c r="E622" s="901" t="s">
        <v>675</v>
      </c>
      <c r="F622" s="902"/>
      <c r="G622" s="522"/>
      <c r="H622" s="523"/>
      <c r="I622" s="523"/>
      <c r="J622" s="523"/>
      <c r="K622" s="523"/>
      <c r="L622" s="523"/>
      <c r="M622" s="523"/>
      <c r="N622" s="523"/>
      <c r="O622" s="523"/>
      <c r="P622" s="523"/>
      <c r="Q622" s="523"/>
      <c r="R622" s="523"/>
      <c r="S622" s="523"/>
      <c r="T622" s="523"/>
      <c r="U622" s="523"/>
      <c r="V622" s="523"/>
      <c r="W622" s="523"/>
      <c r="X622" s="523"/>
      <c r="Y622" s="523"/>
      <c r="Z622" s="523"/>
      <c r="AA622" s="523"/>
      <c r="AB622" s="533"/>
      <c r="AC622" s="534"/>
      <c r="AD622" s="535"/>
      <c r="AE622" s="535"/>
      <c r="AF622" s="535"/>
      <c r="AG622" s="536"/>
    </row>
    <row r="623" spans="1:33" s="72" customFormat="1" ht="16.5" customHeight="1">
      <c r="A623" s="891"/>
      <c r="B623" s="894"/>
      <c r="C623" s="897"/>
      <c r="D623" s="906"/>
      <c r="E623" s="163" t="s">
        <v>11</v>
      </c>
      <c r="F623" s="162" t="s">
        <v>676</v>
      </c>
      <c r="G623" s="517" t="s">
        <v>15</v>
      </c>
      <c r="H623" s="516">
        <f>I623+J623+L623+M623+N623+O623+P623+Q623</f>
        <v>0.1</v>
      </c>
      <c r="I623" s="527">
        <v>0.1</v>
      </c>
      <c r="J623" s="528"/>
      <c r="K623" s="528"/>
      <c r="L623" s="528"/>
      <c r="M623" s="528"/>
      <c r="N623" s="528"/>
      <c r="O623" s="528"/>
      <c r="P623" s="528"/>
      <c r="Q623" s="527"/>
      <c r="R623" s="516">
        <f>S623+T623+V623+W623+X623+Y623+Z623+AA623</f>
        <v>0.1</v>
      </c>
      <c r="S623" s="527">
        <v>0.1</v>
      </c>
      <c r="T623" s="528"/>
      <c r="U623" s="528"/>
      <c r="V623" s="528"/>
      <c r="W623" s="528"/>
      <c r="X623" s="528"/>
      <c r="Y623" s="528"/>
      <c r="Z623" s="528"/>
      <c r="AA623" s="527"/>
      <c r="AB623" s="266" t="s">
        <v>672</v>
      </c>
      <c r="AC623" s="529" t="s">
        <v>677</v>
      </c>
      <c r="AD623" s="530" t="s">
        <v>159</v>
      </c>
      <c r="AE623" s="530">
        <v>1</v>
      </c>
      <c r="AF623" s="530">
        <v>1</v>
      </c>
      <c r="AG623" s="531"/>
    </row>
    <row r="624" spans="1:33" s="72" customFormat="1" ht="22.5" customHeight="1">
      <c r="A624" s="891"/>
      <c r="B624" s="894"/>
      <c r="C624" s="897"/>
      <c r="D624" s="906"/>
      <c r="E624" s="163" t="s">
        <v>12</v>
      </c>
      <c r="F624" s="162" t="s">
        <v>678</v>
      </c>
      <c r="G624" s="517" t="s">
        <v>679</v>
      </c>
      <c r="H624" s="516">
        <f>I624+J624+L624+M624+N624+O624+P624+Q624</f>
        <v>3.5</v>
      </c>
      <c r="I624" s="527"/>
      <c r="J624" s="528"/>
      <c r="K624" s="528"/>
      <c r="L624" s="528"/>
      <c r="M624" s="528"/>
      <c r="N624" s="528"/>
      <c r="O624" s="528">
        <v>3</v>
      </c>
      <c r="P624" s="528"/>
      <c r="Q624" s="527">
        <v>0.5</v>
      </c>
      <c r="R624" s="516">
        <f>S624+T624+V624+W624+X624+Y624+Z624+AA624</f>
        <v>3.5</v>
      </c>
      <c r="S624" s="527"/>
      <c r="T624" s="528"/>
      <c r="U624" s="528"/>
      <c r="V624" s="528"/>
      <c r="W624" s="528"/>
      <c r="X624" s="528"/>
      <c r="Y624" s="528">
        <v>3</v>
      </c>
      <c r="Z624" s="528"/>
      <c r="AA624" s="527">
        <v>0.5</v>
      </c>
      <c r="AB624" s="266" t="s">
        <v>672</v>
      </c>
      <c r="AC624" s="529" t="s">
        <v>680</v>
      </c>
      <c r="AD624" s="530" t="s">
        <v>159</v>
      </c>
      <c r="AE624" s="530">
        <v>1</v>
      </c>
      <c r="AF624" s="530">
        <v>1</v>
      </c>
      <c r="AG624" s="531"/>
    </row>
    <row r="625" spans="1:33" s="4" customFormat="1" ht="18.75" customHeight="1">
      <c r="A625" s="892"/>
      <c r="B625" s="895"/>
      <c r="C625" s="898"/>
      <c r="D625" s="903" t="s">
        <v>16</v>
      </c>
      <c r="E625" s="904"/>
      <c r="F625" s="904"/>
      <c r="G625" s="905"/>
      <c r="H625" s="532">
        <f>H623+H624</f>
        <v>3.6</v>
      </c>
      <c r="I625" s="532">
        <f t="shared" ref="I625:J625" si="537">I623+I624</f>
        <v>0.1</v>
      </c>
      <c r="J625" s="532">
        <f t="shared" si="537"/>
        <v>0</v>
      </c>
      <c r="K625" s="532"/>
      <c r="L625" s="532">
        <f t="shared" ref="L625:Q625" si="538">L623+L624</f>
        <v>0</v>
      </c>
      <c r="M625" s="532">
        <f t="shared" si="538"/>
        <v>0</v>
      </c>
      <c r="N625" s="532">
        <f t="shared" si="538"/>
        <v>0</v>
      </c>
      <c r="O625" s="532">
        <f t="shared" si="538"/>
        <v>3</v>
      </c>
      <c r="P625" s="532">
        <f t="shared" si="538"/>
        <v>0</v>
      </c>
      <c r="Q625" s="532">
        <f t="shared" si="538"/>
        <v>0.5</v>
      </c>
      <c r="R625" s="532">
        <f>R623+R624</f>
        <v>3.6</v>
      </c>
      <c r="S625" s="532">
        <f t="shared" ref="S625:T625" si="539">S623+S624</f>
        <v>0.1</v>
      </c>
      <c r="T625" s="532">
        <f t="shared" si="539"/>
        <v>0</v>
      </c>
      <c r="U625" s="532"/>
      <c r="V625" s="532">
        <f t="shared" ref="V625:AA625" si="540">V623+V624</f>
        <v>0</v>
      </c>
      <c r="W625" s="532">
        <f t="shared" si="540"/>
        <v>0</v>
      </c>
      <c r="X625" s="532">
        <f t="shared" si="540"/>
        <v>0</v>
      </c>
      <c r="Y625" s="532">
        <f t="shared" si="540"/>
        <v>3</v>
      </c>
      <c r="Z625" s="532">
        <f t="shared" si="540"/>
        <v>0</v>
      </c>
      <c r="AA625" s="532">
        <f t="shared" si="540"/>
        <v>0.5</v>
      </c>
      <c r="AB625" s="816"/>
      <c r="AC625" s="817"/>
      <c r="AD625" s="817"/>
      <c r="AE625" s="817"/>
      <c r="AF625" s="817"/>
      <c r="AG625" s="818"/>
    </row>
    <row r="626" spans="1:33" s="72" customFormat="1" ht="40.5" customHeight="1">
      <c r="A626" s="890" t="s">
        <v>216</v>
      </c>
      <c r="B626" s="893" t="s">
        <v>151</v>
      </c>
      <c r="C626" s="896" t="s">
        <v>151</v>
      </c>
      <c r="D626" s="899" t="s">
        <v>162</v>
      </c>
      <c r="E626" s="901" t="s">
        <v>681</v>
      </c>
      <c r="F626" s="902"/>
      <c r="G626" s="522"/>
      <c r="H626" s="523"/>
      <c r="I626" s="523"/>
      <c r="J626" s="523"/>
      <c r="K626" s="523"/>
      <c r="L626" s="523"/>
      <c r="M626" s="523"/>
      <c r="N626" s="523"/>
      <c r="O626" s="523"/>
      <c r="P626" s="523"/>
      <c r="Q626" s="523"/>
      <c r="R626" s="523"/>
      <c r="S626" s="523"/>
      <c r="T626" s="523"/>
      <c r="U626" s="523"/>
      <c r="V626" s="523"/>
      <c r="W626" s="523"/>
      <c r="X626" s="523"/>
      <c r="Y626" s="523"/>
      <c r="Z626" s="523"/>
      <c r="AA626" s="523"/>
      <c r="AB626" s="533"/>
      <c r="AC626" s="534"/>
      <c r="AD626" s="535"/>
      <c r="AE626" s="535"/>
      <c r="AF626" s="535"/>
      <c r="AG626" s="536"/>
    </row>
    <row r="627" spans="1:33" s="72" customFormat="1" ht="15" customHeight="1">
      <c r="A627" s="891"/>
      <c r="B627" s="894"/>
      <c r="C627" s="897"/>
      <c r="D627" s="906"/>
      <c r="E627" s="163" t="s">
        <v>11</v>
      </c>
      <c r="F627" s="162" t="s">
        <v>676</v>
      </c>
      <c r="G627" s="517" t="s">
        <v>15</v>
      </c>
      <c r="H627" s="516">
        <f>I627+J627+L627+M627+N627+O627+P627+Q627</f>
        <v>0.2</v>
      </c>
      <c r="I627" s="527">
        <v>0.2</v>
      </c>
      <c r="J627" s="528"/>
      <c r="K627" s="528"/>
      <c r="L627" s="528"/>
      <c r="M627" s="528"/>
      <c r="N627" s="528"/>
      <c r="O627" s="528"/>
      <c r="P627" s="528"/>
      <c r="Q627" s="527"/>
      <c r="R627" s="516">
        <f>S627+T627+V627+W627+X627+Y627+Z627+AA627</f>
        <v>0.2</v>
      </c>
      <c r="S627" s="527">
        <v>0.2</v>
      </c>
      <c r="T627" s="528"/>
      <c r="U627" s="528"/>
      <c r="V627" s="528"/>
      <c r="W627" s="528"/>
      <c r="X627" s="528"/>
      <c r="Y627" s="528"/>
      <c r="Z627" s="528"/>
      <c r="AA627" s="527"/>
      <c r="AB627" s="266" t="s">
        <v>672</v>
      </c>
      <c r="AC627" s="529" t="s">
        <v>677</v>
      </c>
      <c r="AD627" s="530" t="s">
        <v>159</v>
      </c>
      <c r="AE627" s="530">
        <v>1</v>
      </c>
      <c r="AF627" s="530">
        <v>1</v>
      </c>
      <c r="AG627" s="531"/>
    </row>
    <row r="628" spans="1:33" s="72" customFormat="1" ht="25.5" customHeight="1">
      <c r="A628" s="891"/>
      <c r="B628" s="894"/>
      <c r="C628" s="897"/>
      <c r="D628" s="906"/>
      <c r="E628" s="163" t="s">
        <v>12</v>
      </c>
      <c r="F628" s="162" t="s">
        <v>678</v>
      </c>
      <c r="G628" s="517" t="s">
        <v>145</v>
      </c>
      <c r="H628" s="516">
        <f>I628+J628+L628+M628+N628+O628+P628+Q628</f>
        <v>0.5</v>
      </c>
      <c r="I628" s="527"/>
      <c r="J628" s="528"/>
      <c r="K628" s="528"/>
      <c r="L628" s="528"/>
      <c r="M628" s="528"/>
      <c r="N628" s="528"/>
      <c r="O628" s="528"/>
      <c r="P628" s="528"/>
      <c r="Q628" s="527">
        <v>0.5</v>
      </c>
      <c r="R628" s="516">
        <f>S628+T628+V628+W628+X628+Y628+Z628+AA628</f>
        <v>0.5</v>
      </c>
      <c r="S628" s="527"/>
      <c r="T628" s="528"/>
      <c r="U628" s="528"/>
      <c r="V628" s="528"/>
      <c r="W628" s="528"/>
      <c r="X628" s="528"/>
      <c r="Y628" s="528"/>
      <c r="Z628" s="528"/>
      <c r="AA628" s="527">
        <v>0.5</v>
      </c>
      <c r="AB628" s="266" t="s">
        <v>672</v>
      </c>
      <c r="AC628" s="529" t="s">
        <v>680</v>
      </c>
      <c r="AD628" s="530" t="s">
        <v>159</v>
      </c>
      <c r="AE628" s="530">
        <v>1</v>
      </c>
      <c r="AF628" s="530">
        <v>0</v>
      </c>
      <c r="AG628" s="531" t="s">
        <v>1249</v>
      </c>
    </row>
    <row r="629" spans="1:33" s="4" customFormat="1" ht="15.75" customHeight="1">
      <c r="A629" s="892"/>
      <c r="B629" s="895"/>
      <c r="C629" s="898"/>
      <c r="D629" s="903" t="s">
        <v>16</v>
      </c>
      <c r="E629" s="904"/>
      <c r="F629" s="904"/>
      <c r="G629" s="905"/>
      <c r="H629" s="532">
        <f>H627+H628</f>
        <v>0.7</v>
      </c>
      <c r="I629" s="532">
        <f t="shared" ref="I629:J629" si="541">I627+I628</f>
        <v>0.2</v>
      </c>
      <c r="J629" s="532">
        <f t="shared" si="541"/>
        <v>0</v>
      </c>
      <c r="K629" s="532"/>
      <c r="L629" s="532">
        <f t="shared" ref="L629:Q629" si="542">L627+L628</f>
        <v>0</v>
      </c>
      <c r="M629" s="532">
        <f t="shared" si="542"/>
        <v>0</v>
      </c>
      <c r="N629" s="532">
        <f t="shared" si="542"/>
        <v>0</v>
      </c>
      <c r="O629" s="532">
        <f t="shared" si="542"/>
        <v>0</v>
      </c>
      <c r="P629" s="532">
        <f t="shared" si="542"/>
        <v>0</v>
      </c>
      <c r="Q629" s="532">
        <f t="shared" si="542"/>
        <v>0.5</v>
      </c>
      <c r="R629" s="532">
        <f>R627+R628</f>
        <v>0.7</v>
      </c>
      <c r="S629" s="532">
        <f t="shared" ref="S629:T629" si="543">S627+S628</f>
        <v>0.2</v>
      </c>
      <c r="T629" s="532">
        <f t="shared" si="543"/>
        <v>0</v>
      </c>
      <c r="U629" s="532"/>
      <c r="V629" s="532">
        <f t="shared" ref="V629:AA629" si="544">V627+V628</f>
        <v>0</v>
      </c>
      <c r="W629" s="532">
        <f t="shared" si="544"/>
        <v>0</v>
      </c>
      <c r="X629" s="532">
        <f t="shared" si="544"/>
        <v>0</v>
      </c>
      <c r="Y629" s="532">
        <f t="shared" si="544"/>
        <v>0</v>
      </c>
      <c r="Z629" s="532">
        <f t="shared" si="544"/>
        <v>0</v>
      </c>
      <c r="AA629" s="532">
        <f t="shared" si="544"/>
        <v>0.5</v>
      </c>
      <c r="AB629" s="816"/>
      <c r="AC629" s="817"/>
      <c r="AD629" s="817"/>
      <c r="AE629" s="817"/>
      <c r="AF629" s="817"/>
      <c r="AG629" s="818"/>
    </row>
    <row r="630" spans="1:33" s="72" customFormat="1" ht="39" customHeight="1">
      <c r="A630" s="890" t="s">
        <v>216</v>
      </c>
      <c r="B630" s="893" t="s">
        <v>151</v>
      </c>
      <c r="C630" s="896" t="s">
        <v>151</v>
      </c>
      <c r="D630" s="899" t="s">
        <v>170</v>
      </c>
      <c r="E630" s="901" t="s">
        <v>682</v>
      </c>
      <c r="F630" s="902"/>
      <c r="G630" s="522"/>
      <c r="H630" s="523"/>
      <c r="I630" s="523"/>
      <c r="J630" s="523"/>
      <c r="K630" s="523"/>
      <c r="L630" s="523"/>
      <c r="M630" s="523"/>
      <c r="N630" s="523"/>
      <c r="O630" s="523"/>
      <c r="P630" s="523"/>
      <c r="Q630" s="523"/>
      <c r="R630" s="523"/>
      <c r="S630" s="523"/>
      <c r="T630" s="523"/>
      <c r="U630" s="523"/>
      <c r="V630" s="523"/>
      <c r="W630" s="523"/>
      <c r="X630" s="523"/>
      <c r="Y630" s="523"/>
      <c r="Z630" s="523"/>
      <c r="AA630" s="523"/>
      <c r="AB630" s="533"/>
      <c r="AC630" s="534"/>
      <c r="AD630" s="525"/>
      <c r="AE630" s="525"/>
      <c r="AF630" s="525"/>
      <c r="AG630" s="526"/>
    </row>
    <row r="631" spans="1:33" s="72" customFormat="1" ht="28.5" customHeight="1">
      <c r="A631" s="891"/>
      <c r="B631" s="894"/>
      <c r="C631" s="897"/>
      <c r="D631" s="906"/>
      <c r="E631" s="163" t="s">
        <v>11</v>
      </c>
      <c r="F631" s="162" t="s">
        <v>683</v>
      </c>
      <c r="G631" s="517" t="s">
        <v>15</v>
      </c>
      <c r="H631" s="516">
        <f>I631+J631+L631+M631+N631+O631+P631+Q631</f>
        <v>0.4</v>
      </c>
      <c r="I631" s="527">
        <v>0.4</v>
      </c>
      <c r="J631" s="528"/>
      <c r="K631" s="528"/>
      <c r="L631" s="528"/>
      <c r="M631" s="528"/>
      <c r="N631" s="528"/>
      <c r="O631" s="528"/>
      <c r="P631" s="528"/>
      <c r="Q631" s="527"/>
      <c r="R631" s="516">
        <f>S631+T631+V631+W631+X631+Y631+Z631+AA631</f>
        <v>0.4</v>
      </c>
      <c r="S631" s="527">
        <v>0.4</v>
      </c>
      <c r="T631" s="528"/>
      <c r="U631" s="528"/>
      <c r="V631" s="528"/>
      <c r="W631" s="528"/>
      <c r="X631" s="528"/>
      <c r="Y631" s="528"/>
      <c r="Z631" s="528"/>
      <c r="AA631" s="527"/>
      <c r="AB631" s="266" t="s">
        <v>672</v>
      </c>
      <c r="AC631" s="529" t="s">
        <v>1074</v>
      </c>
      <c r="AD631" s="530" t="s">
        <v>159</v>
      </c>
      <c r="AE631" s="530">
        <v>1</v>
      </c>
      <c r="AF631" s="530">
        <v>1</v>
      </c>
      <c r="AG631" s="531"/>
    </row>
    <row r="632" spans="1:33" s="4" customFormat="1" ht="15.75" customHeight="1">
      <c r="A632" s="892"/>
      <c r="B632" s="895"/>
      <c r="C632" s="898"/>
      <c r="D632" s="903" t="s">
        <v>16</v>
      </c>
      <c r="E632" s="904"/>
      <c r="F632" s="904"/>
      <c r="G632" s="905"/>
      <c r="H632" s="532">
        <f>H631</f>
        <v>0.4</v>
      </c>
      <c r="I632" s="532">
        <f t="shared" ref="I632:J632" si="545">I631</f>
        <v>0.4</v>
      </c>
      <c r="J632" s="532">
        <f t="shared" si="545"/>
        <v>0</v>
      </c>
      <c r="K632" s="532"/>
      <c r="L632" s="532">
        <f t="shared" ref="L632:Q632" si="546">L631</f>
        <v>0</v>
      </c>
      <c r="M632" s="532">
        <f t="shared" si="546"/>
        <v>0</v>
      </c>
      <c r="N632" s="532">
        <f t="shared" si="546"/>
        <v>0</v>
      </c>
      <c r="O632" s="532">
        <f t="shared" si="546"/>
        <v>0</v>
      </c>
      <c r="P632" s="532">
        <f t="shared" si="546"/>
        <v>0</v>
      </c>
      <c r="Q632" s="532">
        <f t="shared" si="546"/>
        <v>0</v>
      </c>
      <c r="R632" s="532">
        <f>R631</f>
        <v>0.4</v>
      </c>
      <c r="S632" s="532">
        <f t="shared" ref="S632:T632" si="547">S631</f>
        <v>0.4</v>
      </c>
      <c r="T632" s="532">
        <f t="shared" si="547"/>
        <v>0</v>
      </c>
      <c r="U632" s="532"/>
      <c r="V632" s="532">
        <f t="shared" ref="V632:AA632" si="548">V631</f>
        <v>0</v>
      </c>
      <c r="W632" s="532">
        <f t="shared" si="548"/>
        <v>0</v>
      </c>
      <c r="X632" s="532">
        <f t="shared" si="548"/>
        <v>0</v>
      </c>
      <c r="Y632" s="532">
        <f t="shared" si="548"/>
        <v>0</v>
      </c>
      <c r="Z632" s="532">
        <f t="shared" si="548"/>
        <v>0</v>
      </c>
      <c r="AA632" s="532">
        <f t="shared" si="548"/>
        <v>0</v>
      </c>
      <c r="AB632" s="816"/>
      <c r="AC632" s="817"/>
      <c r="AD632" s="817"/>
      <c r="AE632" s="817"/>
      <c r="AF632" s="817"/>
      <c r="AG632" s="818"/>
    </row>
    <row r="633" spans="1:33" s="72" customFormat="1" ht="17.25" customHeight="1">
      <c r="A633" s="890" t="s">
        <v>216</v>
      </c>
      <c r="B633" s="893" t="s">
        <v>151</v>
      </c>
      <c r="C633" s="896" t="s">
        <v>151</v>
      </c>
      <c r="D633" s="899" t="s">
        <v>178</v>
      </c>
      <c r="E633" s="901" t="s">
        <v>684</v>
      </c>
      <c r="F633" s="902"/>
      <c r="G633" s="522"/>
      <c r="H633" s="523"/>
      <c r="I633" s="523"/>
      <c r="J633" s="523"/>
      <c r="K633" s="523"/>
      <c r="L633" s="523"/>
      <c r="M633" s="523"/>
      <c r="N633" s="523"/>
      <c r="O633" s="523"/>
      <c r="P633" s="523"/>
      <c r="Q633" s="523"/>
      <c r="R633" s="523"/>
      <c r="S633" s="523"/>
      <c r="T633" s="523"/>
      <c r="U633" s="523"/>
      <c r="V633" s="523"/>
      <c r="W633" s="523"/>
      <c r="X633" s="523"/>
      <c r="Y633" s="523"/>
      <c r="Z633" s="523"/>
      <c r="AA633" s="523"/>
      <c r="AB633" s="266"/>
      <c r="AC633" s="524"/>
      <c r="AD633" s="525"/>
      <c r="AE633" s="525"/>
      <c r="AF633" s="525"/>
      <c r="AG633" s="526"/>
    </row>
    <row r="634" spans="1:33" s="72" customFormat="1" ht="30" customHeight="1">
      <c r="A634" s="891"/>
      <c r="B634" s="894"/>
      <c r="C634" s="897"/>
      <c r="D634" s="906"/>
      <c r="E634" s="163" t="s">
        <v>11</v>
      </c>
      <c r="F634" s="162" t="s">
        <v>685</v>
      </c>
      <c r="G634" s="517" t="s">
        <v>15</v>
      </c>
      <c r="H634" s="516">
        <f>I634+J634+L634+M634+N634+O634+P634+Q634</f>
        <v>0.2</v>
      </c>
      <c r="I634" s="527">
        <v>0.2</v>
      </c>
      <c r="J634" s="528"/>
      <c r="K634" s="528"/>
      <c r="L634" s="528"/>
      <c r="M634" s="528"/>
      <c r="N634" s="528"/>
      <c r="O634" s="528"/>
      <c r="P634" s="528"/>
      <c r="Q634" s="527"/>
      <c r="R634" s="516">
        <f>S634+T634+V634+W634+X634+Y634+Z634+AA634</f>
        <v>0.2</v>
      </c>
      <c r="S634" s="527">
        <v>0.2</v>
      </c>
      <c r="T634" s="528"/>
      <c r="U634" s="528"/>
      <c r="V634" s="528"/>
      <c r="W634" s="528"/>
      <c r="X634" s="528"/>
      <c r="Y634" s="528"/>
      <c r="Z634" s="528"/>
      <c r="AA634" s="527"/>
      <c r="AB634" s="537" t="s">
        <v>672</v>
      </c>
      <c r="AC634" s="529" t="s">
        <v>1052</v>
      </c>
      <c r="AD634" s="517" t="s">
        <v>159</v>
      </c>
      <c r="AE634" s="517">
        <v>3</v>
      </c>
      <c r="AF634" s="517">
        <v>4</v>
      </c>
      <c r="AG634" s="531" t="s">
        <v>1250</v>
      </c>
    </row>
    <row r="635" spans="1:33" s="72" customFormat="1" ht="42.75" customHeight="1">
      <c r="A635" s="891"/>
      <c r="B635" s="894"/>
      <c r="C635" s="897"/>
      <c r="D635" s="906"/>
      <c r="E635" s="163" t="s">
        <v>12</v>
      </c>
      <c r="F635" s="162" t="s">
        <v>686</v>
      </c>
      <c r="G635" s="517" t="s">
        <v>145</v>
      </c>
      <c r="H635" s="516">
        <f>I635+J635+L635+M635+N635+O635+P635+Q635</f>
        <v>0.4</v>
      </c>
      <c r="I635" s="527"/>
      <c r="J635" s="528"/>
      <c r="K635" s="528"/>
      <c r="L635" s="528"/>
      <c r="M635" s="528"/>
      <c r="N635" s="528"/>
      <c r="O635" s="528"/>
      <c r="P635" s="528"/>
      <c r="Q635" s="527">
        <v>0.4</v>
      </c>
      <c r="R635" s="516">
        <f>S635+T635+V635+W635+X635+Y635+Z635+AA635</f>
        <v>0.4</v>
      </c>
      <c r="S635" s="527"/>
      <c r="T635" s="528"/>
      <c r="U635" s="528"/>
      <c r="V635" s="528"/>
      <c r="W635" s="528"/>
      <c r="X635" s="528"/>
      <c r="Y635" s="528"/>
      <c r="Z635" s="528"/>
      <c r="AA635" s="527">
        <v>0.4</v>
      </c>
      <c r="AB635" s="537" t="s">
        <v>672</v>
      </c>
      <c r="AC635" s="529" t="s">
        <v>687</v>
      </c>
      <c r="AD635" s="530" t="s">
        <v>159</v>
      </c>
      <c r="AE635" s="530">
        <v>1</v>
      </c>
      <c r="AF635" s="530">
        <v>2</v>
      </c>
      <c r="AG635" s="531" t="s">
        <v>1250</v>
      </c>
    </row>
    <row r="636" spans="1:33" s="72" customFormat="1" ht="23.25" customHeight="1">
      <c r="A636" s="891"/>
      <c r="B636" s="894"/>
      <c r="C636" s="897"/>
      <c r="D636" s="900"/>
      <c r="E636" s="163" t="s">
        <v>13</v>
      </c>
      <c r="F636" s="161" t="s">
        <v>688</v>
      </c>
      <c r="G636" s="538" t="s">
        <v>145</v>
      </c>
      <c r="H636" s="516">
        <f>I636+J636+L636+M636+N636+O636+P636+Q636</f>
        <v>0.4</v>
      </c>
      <c r="I636" s="539"/>
      <c r="J636" s="540"/>
      <c r="K636" s="540"/>
      <c r="L636" s="540"/>
      <c r="M636" s="540"/>
      <c r="N636" s="540"/>
      <c r="O636" s="540"/>
      <c r="P636" s="540"/>
      <c r="Q636" s="539">
        <v>0.4</v>
      </c>
      <c r="R636" s="516">
        <f>S636+T636+V636+W636+X636+Y636+Z636+AA636</f>
        <v>0.4</v>
      </c>
      <c r="S636" s="539"/>
      <c r="T636" s="540"/>
      <c r="U636" s="540"/>
      <c r="V636" s="540"/>
      <c r="W636" s="540"/>
      <c r="X636" s="540"/>
      <c r="Y636" s="540"/>
      <c r="Z636" s="540"/>
      <c r="AA636" s="539">
        <v>0.4</v>
      </c>
      <c r="AB636" s="537" t="s">
        <v>672</v>
      </c>
      <c r="AC636" s="529" t="s">
        <v>1075</v>
      </c>
      <c r="AD636" s="517" t="s">
        <v>159</v>
      </c>
      <c r="AE636" s="541">
        <v>3</v>
      </c>
      <c r="AF636" s="541">
        <v>4</v>
      </c>
      <c r="AG636" s="531" t="s">
        <v>1250</v>
      </c>
    </row>
    <row r="637" spans="1:33" s="4" customFormat="1" ht="15.75" customHeight="1">
      <c r="A637" s="892"/>
      <c r="B637" s="895"/>
      <c r="C637" s="898"/>
      <c r="D637" s="903" t="s">
        <v>16</v>
      </c>
      <c r="E637" s="904"/>
      <c r="F637" s="904"/>
      <c r="G637" s="905"/>
      <c r="H637" s="532">
        <f t="shared" ref="H637:T637" si="549">H634+H635+H636</f>
        <v>1</v>
      </c>
      <c r="I637" s="532">
        <f t="shared" si="549"/>
        <v>0.2</v>
      </c>
      <c r="J637" s="532">
        <f t="shared" si="549"/>
        <v>0</v>
      </c>
      <c r="K637" s="532"/>
      <c r="L637" s="532">
        <f t="shared" si="549"/>
        <v>0</v>
      </c>
      <c r="M637" s="532">
        <f t="shared" si="549"/>
        <v>0</v>
      </c>
      <c r="N637" s="532">
        <f t="shared" si="549"/>
        <v>0</v>
      </c>
      <c r="O637" s="532">
        <f t="shared" si="549"/>
        <v>0</v>
      </c>
      <c r="P637" s="532">
        <f t="shared" si="549"/>
        <v>0</v>
      </c>
      <c r="Q637" s="532">
        <f t="shared" si="549"/>
        <v>0.8</v>
      </c>
      <c r="R637" s="532">
        <f t="shared" si="549"/>
        <v>1</v>
      </c>
      <c r="S637" s="532">
        <f t="shared" si="549"/>
        <v>0.2</v>
      </c>
      <c r="T637" s="532">
        <f t="shared" si="549"/>
        <v>0</v>
      </c>
      <c r="U637" s="532"/>
      <c r="V637" s="532">
        <f t="shared" ref="V637:AA637" si="550">V634+V635+V636</f>
        <v>0</v>
      </c>
      <c r="W637" s="532">
        <f t="shared" si="550"/>
        <v>0</v>
      </c>
      <c r="X637" s="532">
        <f t="shared" si="550"/>
        <v>0</v>
      </c>
      <c r="Y637" s="532">
        <f t="shared" si="550"/>
        <v>0</v>
      </c>
      <c r="Z637" s="532">
        <f t="shared" si="550"/>
        <v>0</v>
      </c>
      <c r="AA637" s="532">
        <f t="shared" si="550"/>
        <v>0.8</v>
      </c>
      <c r="AB637" s="816"/>
      <c r="AC637" s="817"/>
      <c r="AD637" s="817"/>
      <c r="AE637" s="817"/>
      <c r="AF637" s="817"/>
      <c r="AG637" s="818"/>
    </row>
    <row r="638" spans="1:33" s="72" customFormat="1" ht="27" customHeight="1">
      <c r="A638" s="890" t="s">
        <v>216</v>
      </c>
      <c r="B638" s="893" t="s">
        <v>151</v>
      </c>
      <c r="C638" s="896" t="s">
        <v>151</v>
      </c>
      <c r="D638" s="899" t="s">
        <v>197</v>
      </c>
      <c r="E638" s="901" t="s">
        <v>689</v>
      </c>
      <c r="F638" s="902"/>
      <c r="G638" s="522"/>
      <c r="H638" s="523"/>
      <c r="I638" s="523"/>
      <c r="J638" s="523"/>
      <c r="K638" s="523"/>
      <c r="L638" s="523"/>
      <c r="M638" s="523"/>
      <c r="N638" s="523"/>
      <c r="O638" s="523"/>
      <c r="P638" s="523"/>
      <c r="Q638" s="523"/>
      <c r="R638" s="523"/>
      <c r="S638" s="523"/>
      <c r="T638" s="523"/>
      <c r="U638" s="523"/>
      <c r="V638" s="523"/>
      <c r="W638" s="523"/>
      <c r="X638" s="523"/>
      <c r="Y638" s="523"/>
      <c r="Z638" s="523"/>
      <c r="AA638" s="523"/>
      <c r="AB638" s="266"/>
      <c r="AC638" s="524"/>
      <c r="AD638" s="525"/>
      <c r="AE638" s="525"/>
      <c r="AF638" s="525"/>
      <c r="AG638" s="526"/>
    </row>
    <row r="639" spans="1:33" s="72" customFormat="1" ht="24.75" customHeight="1">
      <c r="A639" s="891"/>
      <c r="B639" s="894"/>
      <c r="C639" s="897"/>
      <c r="D639" s="906"/>
      <c r="E639" s="163" t="s">
        <v>11</v>
      </c>
      <c r="F639" s="162" t="s">
        <v>690</v>
      </c>
      <c r="G639" s="517" t="s">
        <v>15</v>
      </c>
      <c r="H639" s="516">
        <f>I639+J639+L639+M639+N639+O639+P639+Q639</f>
        <v>0.5</v>
      </c>
      <c r="I639" s="527">
        <v>0.5</v>
      </c>
      <c r="J639" s="528"/>
      <c r="K639" s="528"/>
      <c r="L639" s="528"/>
      <c r="M639" s="528"/>
      <c r="N639" s="528"/>
      <c r="O639" s="528"/>
      <c r="P639" s="528"/>
      <c r="Q639" s="527"/>
      <c r="R639" s="516">
        <f>S639+T639+V639+W639+X639+Y639+Z639+AA639</f>
        <v>0.5</v>
      </c>
      <c r="S639" s="527">
        <v>0.5</v>
      </c>
      <c r="T639" s="528"/>
      <c r="U639" s="528"/>
      <c r="V639" s="528"/>
      <c r="W639" s="528"/>
      <c r="X639" s="528"/>
      <c r="Y639" s="528"/>
      <c r="Z639" s="528"/>
      <c r="AA639" s="527"/>
      <c r="AB639" s="537" t="s">
        <v>672</v>
      </c>
      <c r="AC639" s="529" t="s">
        <v>1084</v>
      </c>
      <c r="AD639" s="517" t="s">
        <v>159</v>
      </c>
      <c r="AE639" s="517">
        <v>1</v>
      </c>
      <c r="AF639" s="517">
        <v>1</v>
      </c>
      <c r="AG639" s="542"/>
    </row>
    <row r="640" spans="1:33" s="72" customFormat="1" ht="16.5" customHeight="1">
      <c r="A640" s="891"/>
      <c r="B640" s="894"/>
      <c r="C640" s="897"/>
      <c r="D640" s="906"/>
      <c r="E640" s="163" t="s">
        <v>12</v>
      </c>
      <c r="F640" s="162" t="s">
        <v>688</v>
      </c>
      <c r="G640" s="517" t="s">
        <v>145</v>
      </c>
      <c r="H640" s="516">
        <f>I640+J640+L640+M640+N640+O640+P640+Q640</f>
        <v>0.5</v>
      </c>
      <c r="I640" s="527"/>
      <c r="J640" s="528"/>
      <c r="K640" s="528"/>
      <c r="L640" s="528"/>
      <c r="M640" s="528"/>
      <c r="N640" s="528"/>
      <c r="O640" s="528"/>
      <c r="P640" s="528"/>
      <c r="Q640" s="527">
        <v>0.5</v>
      </c>
      <c r="R640" s="516">
        <f>S640+T640+V640+W640+X640+Y640+Z640+AA640</f>
        <v>0.5</v>
      </c>
      <c r="S640" s="527"/>
      <c r="T640" s="528"/>
      <c r="U640" s="528"/>
      <c r="V640" s="528"/>
      <c r="W640" s="528"/>
      <c r="X640" s="528"/>
      <c r="Y640" s="528"/>
      <c r="Z640" s="528"/>
      <c r="AA640" s="527">
        <v>0.5</v>
      </c>
      <c r="AB640" s="537" t="s">
        <v>672</v>
      </c>
      <c r="AC640" s="529" t="s">
        <v>1075</v>
      </c>
      <c r="AD640" s="517" t="s">
        <v>159</v>
      </c>
      <c r="AE640" s="517">
        <v>1</v>
      </c>
      <c r="AF640" s="517">
        <v>1</v>
      </c>
      <c r="AG640" s="542"/>
    </row>
    <row r="641" spans="1:33" s="4" customFormat="1" ht="15" customHeight="1">
      <c r="A641" s="892"/>
      <c r="B641" s="895"/>
      <c r="C641" s="898"/>
      <c r="D641" s="903" t="s">
        <v>16</v>
      </c>
      <c r="E641" s="904"/>
      <c r="F641" s="904"/>
      <c r="G641" s="905"/>
      <c r="H641" s="532">
        <f>H639+H640</f>
        <v>1</v>
      </c>
      <c r="I641" s="532">
        <f t="shared" ref="I641:J641" si="551">I639+I640</f>
        <v>0.5</v>
      </c>
      <c r="J641" s="532">
        <f t="shared" si="551"/>
        <v>0</v>
      </c>
      <c r="K641" s="532"/>
      <c r="L641" s="532">
        <f t="shared" ref="L641:Q641" si="552">L639+L640</f>
        <v>0</v>
      </c>
      <c r="M641" s="532">
        <f t="shared" si="552"/>
        <v>0</v>
      </c>
      <c r="N641" s="532">
        <f t="shared" si="552"/>
        <v>0</v>
      </c>
      <c r="O641" s="532">
        <f t="shared" si="552"/>
        <v>0</v>
      </c>
      <c r="P641" s="532">
        <f t="shared" si="552"/>
        <v>0</v>
      </c>
      <c r="Q641" s="532">
        <f t="shared" si="552"/>
        <v>0.5</v>
      </c>
      <c r="R641" s="532">
        <f>R639+R640</f>
        <v>1</v>
      </c>
      <c r="S641" s="532">
        <f t="shared" ref="S641:T641" si="553">S639+S640</f>
        <v>0.5</v>
      </c>
      <c r="T641" s="532">
        <f t="shared" si="553"/>
        <v>0</v>
      </c>
      <c r="U641" s="532"/>
      <c r="V641" s="532">
        <f t="shared" ref="V641:AA641" si="554">V639+V640</f>
        <v>0</v>
      </c>
      <c r="W641" s="532">
        <f t="shared" si="554"/>
        <v>0</v>
      </c>
      <c r="X641" s="532">
        <f t="shared" si="554"/>
        <v>0</v>
      </c>
      <c r="Y641" s="532">
        <f t="shared" si="554"/>
        <v>0</v>
      </c>
      <c r="Z641" s="532">
        <f t="shared" si="554"/>
        <v>0</v>
      </c>
      <c r="AA641" s="532">
        <f t="shared" si="554"/>
        <v>0.5</v>
      </c>
      <c r="AB641" s="816"/>
      <c r="AC641" s="817"/>
      <c r="AD641" s="817"/>
      <c r="AE641" s="817"/>
      <c r="AF641" s="817"/>
      <c r="AG641" s="818"/>
    </row>
    <row r="642" spans="1:33" s="72" customFormat="1" ht="51" customHeight="1">
      <c r="A642" s="890" t="s">
        <v>216</v>
      </c>
      <c r="B642" s="893" t="s">
        <v>151</v>
      </c>
      <c r="C642" s="896" t="s">
        <v>151</v>
      </c>
      <c r="D642" s="899" t="s">
        <v>202</v>
      </c>
      <c r="E642" s="901" t="s">
        <v>691</v>
      </c>
      <c r="F642" s="902"/>
      <c r="G642" s="522"/>
      <c r="H642" s="523"/>
      <c r="I642" s="523"/>
      <c r="J642" s="523"/>
      <c r="K642" s="523"/>
      <c r="L642" s="523"/>
      <c r="M642" s="523"/>
      <c r="N642" s="523"/>
      <c r="O642" s="523"/>
      <c r="P642" s="523"/>
      <c r="Q642" s="523"/>
      <c r="R642" s="523"/>
      <c r="S642" s="523"/>
      <c r="T642" s="523"/>
      <c r="U642" s="523"/>
      <c r="V642" s="523"/>
      <c r="W642" s="523"/>
      <c r="X642" s="523"/>
      <c r="Y642" s="523"/>
      <c r="Z642" s="523"/>
      <c r="AA642" s="523"/>
      <c r="AB642" s="266"/>
      <c r="AC642" s="524"/>
      <c r="AD642" s="525"/>
      <c r="AE642" s="525"/>
      <c r="AF642" s="525"/>
      <c r="AG642" s="526"/>
    </row>
    <row r="643" spans="1:33" s="72" customFormat="1" ht="38.25" customHeight="1">
      <c r="A643" s="891"/>
      <c r="B643" s="894"/>
      <c r="C643" s="897"/>
      <c r="D643" s="906"/>
      <c r="E643" s="163" t="s">
        <v>11</v>
      </c>
      <c r="F643" s="162" t="s">
        <v>692</v>
      </c>
      <c r="G643" s="517" t="s">
        <v>15</v>
      </c>
      <c r="H643" s="516">
        <f>I643+J643+L643+M643+N643+O643+P643+Q643</f>
        <v>0.5</v>
      </c>
      <c r="I643" s="527">
        <v>0.5</v>
      </c>
      <c r="J643" s="528"/>
      <c r="K643" s="528"/>
      <c r="L643" s="528"/>
      <c r="M643" s="528"/>
      <c r="N643" s="528"/>
      <c r="O643" s="528"/>
      <c r="P643" s="528"/>
      <c r="Q643" s="527"/>
      <c r="R643" s="516">
        <f>S643+T643+V643+W643+X643+Y643+Z643+AA643</f>
        <v>0.5</v>
      </c>
      <c r="S643" s="527">
        <v>0.5</v>
      </c>
      <c r="T643" s="528"/>
      <c r="U643" s="528"/>
      <c r="V643" s="528"/>
      <c r="W643" s="528"/>
      <c r="X643" s="528"/>
      <c r="Y643" s="528"/>
      <c r="Z643" s="528"/>
      <c r="AA643" s="527"/>
      <c r="AB643" s="537" t="s">
        <v>672</v>
      </c>
      <c r="AC643" s="529" t="s">
        <v>1083</v>
      </c>
      <c r="AD643" s="517" t="s">
        <v>159</v>
      </c>
      <c r="AE643" s="517">
        <v>2600</v>
      </c>
      <c r="AF643" s="517">
        <v>2181</v>
      </c>
      <c r="AG643" s="531" t="s">
        <v>1251</v>
      </c>
    </row>
    <row r="644" spans="1:33" s="72" customFormat="1" ht="27" customHeight="1">
      <c r="A644" s="891"/>
      <c r="B644" s="894"/>
      <c r="C644" s="897"/>
      <c r="D644" s="906"/>
      <c r="E644" s="163" t="s">
        <v>12</v>
      </c>
      <c r="F644" s="162" t="s">
        <v>693</v>
      </c>
      <c r="G644" s="517" t="s">
        <v>145</v>
      </c>
      <c r="H644" s="516">
        <f>I644+J644+L644+M644+N644+O644+P644+Q644</f>
        <v>0.25</v>
      </c>
      <c r="I644" s="527"/>
      <c r="J644" s="528"/>
      <c r="K644" s="528"/>
      <c r="L644" s="528"/>
      <c r="M644" s="528"/>
      <c r="N644" s="528"/>
      <c r="O644" s="528"/>
      <c r="P644" s="528"/>
      <c r="Q644" s="527">
        <v>0.25</v>
      </c>
      <c r="R644" s="516">
        <f>S644+T644+V644+W644+X644+Y644+Z644+AA644</f>
        <v>0.25</v>
      </c>
      <c r="S644" s="527"/>
      <c r="T644" s="528"/>
      <c r="U644" s="528"/>
      <c r="V644" s="528"/>
      <c r="W644" s="528"/>
      <c r="X644" s="528"/>
      <c r="Y644" s="528"/>
      <c r="Z644" s="528"/>
      <c r="AA644" s="527">
        <v>0.25</v>
      </c>
      <c r="AB644" s="537" t="s">
        <v>672</v>
      </c>
      <c r="AC644" s="529" t="s">
        <v>1082</v>
      </c>
      <c r="AD644" s="517" t="s">
        <v>159</v>
      </c>
      <c r="AE644" s="517">
        <v>200</v>
      </c>
      <c r="AF644" s="517">
        <v>250</v>
      </c>
      <c r="AG644" s="531" t="s">
        <v>1252</v>
      </c>
    </row>
    <row r="645" spans="1:33" s="72" customFormat="1" ht="32.25" customHeight="1">
      <c r="A645" s="891"/>
      <c r="B645" s="894"/>
      <c r="C645" s="897"/>
      <c r="D645" s="900"/>
      <c r="E645" s="163" t="s">
        <v>13</v>
      </c>
      <c r="F645" s="161" t="s">
        <v>694</v>
      </c>
      <c r="G645" s="538" t="s">
        <v>145</v>
      </c>
      <c r="H645" s="516">
        <f>I645+J645+L645+M645+N645+O645+P645+Q645</f>
        <v>0.25</v>
      </c>
      <c r="I645" s="539">
        <v>0.25</v>
      </c>
      <c r="J645" s="539"/>
      <c r="K645" s="539"/>
      <c r="L645" s="540"/>
      <c r="M645" s="540"/>
      <c r="N645" s="540"/>
      <c r="O645" s="539"/>
      <c r="P645" s="539"/>
      <c r="Q645" s="539"/>
      <c r="R645" s="516">
        <f>S645+T645+V645+W645+X645+Y645+Z645+AA645</f>
        <v>0.25</v>
      </c>
      <c r="S645" s="539">
        <v>0.25</v>
      </c>
      <c r="T645" s="539"/>
      <c r="U645" s="539"/>
      <c r="V645" s="540"/>
      <c r="W645" s="540"/>
      <c r="X645" s="540"/>
      <c r="Y645" s="539"/>
      <c r="Z645" s="539"/>
      <c r="AA645" s="539"/>
      <c r="AB645" s="537" t="s">
        <v>672</v>
      </c>
      <c r="AC645" s="529" t="s">
        <v>1081</v>
      </c>
      <c r="AD645" s="517" t="s">
        <v>159</v>
      </c>
      <c r="AE645" s="517">
        <v>200</v>
      </c>
      <c r="AF645" s="517">
        <v>250</v>
      </c>
      <c r="AG645" s="531" t="s">
        <v>1252</v>
      </c>
    </row>
    <row r="646" spans="1:33" s="4" customFormat="1" ht="15" customHeight="1">
      <c r="A646" s="892"/>
      <c r="B646" s="895"/>
      <c r="C646" s="898"/>
      <c r="D646" s="903" t="s">
        <v>16</v>
      </c>
      <c r="E646" s="904"/>
      <c r="F646" s="904"/>
      <c r="G646" s="905"/>
      <c r="H646" s="532">
        <f t="shared" ref="H646:T646" si="555">H643+H644+H645</f>
        <v>1</v>
      </c>
      <c r="I646" s="532">
        <f t="shared" si="555"/>
        <v>0.75</v>
      </c>
      <c r="J646" s="532">
        <f t="shared" si="555"/>
        <v>0</v>
      </c>
      <c r="K646" s="532"/>
      <c r="L646" s="532">
        <f t="shared" si="555"/>
        <v>0</v>
      </c>
      <c r="M646" s="532">
        <f t="shared" si="555"/>
        <v>0</v>
      </c>
      <c r="N646" s="532">
        <f t="shared" si="555"/>
        <v>0</v>
      </c>
      <c r="O646" s="532">
        <f t="shared" si="555"/>
        <v>0</v>
      </c>
      <c r="P646" s="532">
        <f t="shared" si="555"/>
        <v>0</v>
      </c>
      <c r="Q646" s="532">
        <f t="shared" si="555"/>
        <v>0.25</v>
      </c>
      <c r="R646" s="532">
        <f t="shared" si="555"/>
        <v>1</v>
      </c>
      <c r="S646" s="532">
        <f t="shared" si="555"/>
        <v>0.75</v>
      </c>
      <c r="T646" s="532">
        <f t="shared" si="555"/>
        <v>0</v>
      </c>
      <c r="U646" s="532"/>
      <c r="V646" s="532">
        <f t="shared" ref="V646:AA646" si="556">V643+V644+V645</f>
        <v>0</v>
      </c>
      <c r="W646" s="532">
        <f t="shared" si="556"/>
        <v>0</v>
      </c>
      <c r="X646" s="532">
        <f t="shared" si="556"/>
        <v>0</v>
      </c>
      <c r="Y646" s="532">
        <f t="shared" si="556"/>
        <v>0</v>
      </c>
      <c r="Z646" s="532">
        <f t="shared" si="556"/>
        <v>0</v>
      </c>
      <c r="AA646" s="532">
        <f t="shared" si="556"/>
        <v>0.25</v>
      </c>
      <c r="AB646" s="816"/>
      <c r="AC646" s="817"/>
      <c r="AD646" s="817"/>
      <c r="AE646" s="817"/>
      <c r="AF646" s="817"/>
      <c r="AG646" s="818"/>
    </row>
    <row r="647" spans="1:33" s="72" customFormat="1" ht="64.5" customHeight="1">
      <c r="A647" s="890" t="s">
        <v>216</v>
      </c>
      <c r="B647" s="893" t="s">
        <v>151</v>
      </c>
      <c r="C647" s="896" t="s">
        <v>151</v>
      </c>
      <c r="D647" s="899" t="s">
        <v>273</v>
      </c>
      <c r="E647" s="901" t="s">
        <v>695</v>
      </c>
      <c r="F647" s="902"/>
      <c r="G647" s="522"/>
      <c r="H647" s="523"/>
      <c r="I647" s="523"/>
      <c r="J647" s="523"/>
      <c r="K647" s="523"/>
      <c r="L647" s="523"/>
      <c r="M647" s="523"/>
      <c r="N647" s="523"/>
      <c r="O647" s="523"/>
      <c r="P647" s="523"/>
      <c r="Q647" s="523"/>
      <c r="R647" s="523"/>
      <c r="S647" s="523"/>
      <c r="T647" s="523"/>
      <c r="U647" s="523"/>
      <c r="V647" s="523"/>
      <c r="W647" s="523"/>
      <c r="X647" s="523"/>
      <c r="Y647" s="523"/>
      <c r="Z647" s="523"/>
      <c r="AA647" s="523"/>
      <c r="AB647" s="266"/>
      <c r="AC647" s="524"/>
      <c r="AD647" s="525"/>
      <c r="AE647" s="525"/>
      <c r="AF647" s="525"/>
      <c r="AG647" s="526"/>
    </row>
    <row r="648" spans="1:33" s="72" customFormat="1" ht="25.5" customHeight="1">
      <c r="A648" s="891"/>
      <c r="B648" s="894"/>
      <c r="C648" s="897"/>
      <c r="D648" s="906"/>
      <c r="E648" s="163" t="s">
        <v>11</v>
      </c>
      <c r="F648" s="162" t="s">
        <v>696</v>
      </c>
      <c r="G648" s="517" t="s">
        <v>15</v>
      </c>
      <c r="H648" s="516">
        <f>I648+J648+L648+M648+N648+O648+P648+Q648</f>
        <v>0.25</v>
      </c>
      <c r="I648" s="527">
        <v>0.25</v>
      </c>
      <c r="J648" s="528"/>
      <c r="K648" s="528"/>
      <c r="L648" s="528"/>
      <c r="M648" s="528"/>
      <c r="N648" s="528"/>
      <c r="O648" s="528"/>
      <c r="P648" s="528"/>
      <c r="Q648" s="527"/>
      <c r="R648" s="516">
        <f>S648+T648+V648+W648+X648+Y648+Z648+AA648</f>
        <v>0.25</v>
      </c>
      <c r="S648" s="527">
        <v>0.25</v>
      </c>
      <c r="T648" s="528"/>
      <c r="U648" s="528"/>
      <c r="V648" s="528"/>
      <c r="W648" s="528"/>
      <c r="X648" s="528"/>
      <c r="Y648" s="528"/>
      <c r="Z648" s="528"/>
      <c r="AA648" s="527"/>
      <c r="AB648" s="537" t="s">
        <v>672</v>
      </c>
      <c r="AC648" s="529" t="s">
        <v>1078</v>
      </c>
      <c r="AD648" s="517" t="s">
        <v>159</v>
      </c>
      <c r="AE648" s="517">
        <v>2</v>
      </c>
      <c r="AF648" s="517">
        <v>3</v>
      </c>
      <c r="AG648" s="531" t="s">
        <v>1253</v>
      </c>
    </row>
    <row r="649" spans="1:33" s="72" customFormat="1" ht="34.5" customHeight="1">
      <c r="A649" s="891"/>
      <c r="B649" s="894"/>
      <c r="C649" s="897"/>
      <c r="D649" s="906"/>
      <c r="E649" s="163" t="s">
        <v>12</v>
      </c>
      <c r="F649" s="162" t="s">
        <v>697</v>
      </c>
      <c r="G649" s="517" t="s">
        <v>15</v>
      </c>
      <c r="H649" s="516">
        <f>I649+J649+L649+M649+N649+O649+P649+Q649</f>
        <v>0.25</v>
      </c>
      <c r="I649" s="527">
        <v>0.25</v>
      </c>
      <c r="J649" s="528"/>
      <c r="K649" s="528"/>
      <c r="L649" s="528"/>
      <c r="M649" s="528"/>
      <c r="N649" s="528"/>
      <c r="O649" s="528"/>
      <c r="P649" s="528"/>
      <c r="Q649" s="527"/>
      <c r="R649" s="516">
        <f>S649+T649+V649+W649+X649+Y649+Z649+AA649</f>
        <v>0.25</v>
      </c>
      <c r="S649" s="527">
        <v>0.25</v>
      </c>
      <c r="T649" s="528"/>
      <c r="U649" s="528"/>
      <c r="V649" s="528"/>
      <c r="W649" s="528"/>
      <c r="X649" s="528"/>
      <c r="Y649" s="528"/>
      <c r="Z649" s="528"/>
      <c r="AA649" s="527"/>
      <c r="AB649" s="537" t="s">
        <v>672</v>
      </c>
      <c r="AC649" s="529" t="s">
        <v>1079</v>
      </c>
      <c r="AD649" s="517" t="s">
        <v>159</v>
      </c>
      <c r="AE649" s="517">
        <v>2</v>
      </c>
      <c r="AF649" s="517">
        <v>3</v>
      </c>
      <c r="AG649" s="531" t="s">
        <v>1253</v>
      </c>
    </row>
    <row r="650" spans="1:33" s="72" customFormat="1" ht="28.5" customHeight="1">
      <c r="A650" s="891"/>
      <c r="B650" s="894"/>
      <c r="C650" s="897"/>
      <c r="D650" s="900"/>
      <c r="E650" s="163" t="s">
        <v>13</v>
      </c>
      <c r="F650" s="161" t="s">
        <v>698</v>
      </c>
      <c r="G650" s="538"/>
      <c r="H650" s="516">
        <f>I650+J650+L650+M650+N650+O650+P650+Q650</f>
        <v>0</v>
      </c>
      <c r="I650" s="539"/>
      <c r="J650" s="540"/>
      <c r="K650" s="540"/>
      <c r="L650" s="540"/>
      <c r="M650" s="540"/>
      <c r="N650" s="540"/>
      <c r="O650" s="540"/>
      <c r="P650" s="540"/>
      <c r="Q650" s="539"/>
      <c r="R650" s="516">
        <f>S650+T650+V650+W650+X650+Y650+Z650+AA650</f>
        <v>0</v>
      </c>
      <c r="S650" s="539"/>
      <c r="T650" s="540"/>
      <c r="U650" s="540"/>
      <c r="V650" s="540"/>
      <c r="W650" s="540"/>
      <c r="X650" s="540"/>
      <c r="Y650" s="540"/>
      <c r="Z650" s="540"/>
      <c r="AA650" s="539"/>
      <c r="AB650" s="537" t="s">
        <v>672</v>
      </c>
      <c r="AC650" s="529" t="s">
        <v>1080</v>
      </c>
      <c r="AD650" s="517" t="s">
        <v>159</v>
      </c>
      <c r="AE650" s="517">
        <v>50</v>
      </c>
      <c r="AF650" s="517">
        <v>100</v>
      </c>
      <c r="AG650" s="531" t="s">
        <v>1254</v>
      </c>
    </row>
    <row r="651" spans="1:33" s="4" customFormat="1" ht="15" customHeight="1">
      <c r="A651" s="892"/>
      <c r="B651" s="895"/>
      <c r="C651" s="898"/>
      <c r="D651" s="903" t="s">
        <v>16</v>
      </c>
      <c r="E651" s="904"/>
      <c r="F651" s="904"/>
      <c r="G651" s="905"/>
      <c r="H651" s="532">
        <f t="shared" ref="H651:T651" si="557">H648+H649+H650</f>
        <v>0.5</v>
      </c>
      <c r="I651" s="532">
        <f t="shared" si="557"/>
        <v>0.5</v>
      </c>
      <c r="J651" s="532">
        <f t="shared" si="557"/>
        <v>0</v>
      </c>
      <c r="K651" s="532"/>
      <c r="L651" s="532">
        <f t="shared" si="557"/>
        <v>0</v>
      </c>
      <c r="M651" s="532">
        <f t="shared" si="557"/>
        <v>0</v>
      </c>
      <c r="N651" s="532">
        <f t="shared" si="557"/>
        <v>0</v>
      </c>
      <c r="O651" s="532">
        <f t="shared" si="557"/>
        <v>0</v>
      </c>
      <c r="P651" s="532">
        <f t="shared" si="557"/>
        <v>0</v>
      </c>
      <c r="Q651" s="532">
        <f t="shared" si="557"/>
        <v>0</v>
      </c>
      <c r="R651" s="532">
        <f t="shared" si="557"/>
        <v>0.5</v>
      </c>
      <c r="S651" s="532">
        <f t="shared" si="557"/>
        <v>0.5</v>
      </c>
      <c r="T651" s="532">
        <f t="shared" si="557"/>
        <v>0</v>
      </c>
      <c r="U651" s="532"/>
      <c r="V651" s="532">
        <f t="shared" ref="V651:AA651" si="558">V648+V649+V650</f>
        <v>0</v>
      </c>
      <c r="W651" s="532">
        <f t="shared" si="558"/>
        <v>0</v>
      </c>
      <c r="X651" s="532">
        <f t="shared" si="558"/>
        <v>0</v>
      </c>
      <c r="Y651" s="532">
        <f t="shared" si="558"/>
        <v>0</v>
      </c>
      <c r="Z651" s="532">
        <f t="shared" si="558"/>
        <v>0</v>
      </c>
      <c r="AA651" s="532">
        <f t="shared" si="558"/>
        <v>0</v>
      </c>
      <c r="AB651" s="816"/>
      <c r="AC651" s="817"/>
      <c r="AD651" s="817"/>
      <c r="AE651" s="817"/>
      <c r="AF651" s="817"/>
      <c r="AG651" s="818"/>
    </row>
    <row r="652" spans="1:33" s="72" customFormat="1" ht="54.75" customHeight="1">
      <c r="A652" s="890" t="s">
        <v>216</v>
      </c>
      <c r="B652" s="893" t="s">
        <v>151</v>
      </c>
      <c r="C652" s="896" t="s">
        <v>151</v>
      </c>
      <c r="D652" s="899" t="s">
        <v>210</v>
      </c>
      <c r="E652" s="901" t="s">
        <v>699</v>
      </c>
      <c r="F652" s="902"/>
      <c r="G652" s="522"/>
      <c r="H652" s="523"/>
      <c r="I652" s="523"/>
      <c r="J652" s="523"/>
      <c r="K652" s="523"/>
      <c r="L652" s="523"/>
      <c r="M652" s="523"/>
      <c r="N652" s="523"/>
      <c r="O652" s="523"/>
      <c r="P652" s="523"/>
      <c r="Q652" s="523"/>
      <c r="R652" s="523"/>
      <c r="S652" s="523"/>
      <c r="T652" s="523"/>
      <c r="U652" s="523"/>
      <c r="V652" s="523"/>
      <c r="W652" s="523"/>
      <c r="X652" s="523"/>
      <c r="Y652" s="523"/>
      <c r="Z652" s="523"/>
      <c r="AA652" s="523"/>
      <c r="AB652" s="266"/>
      <c r="AC652" s="524"/>
      <c r="AD652" s="525"/>
      <c r="AE652" s="525"/>
      <c r="AF652" s="525"/>
      <c r="AG652" s="526"/>
    </row>
    <row r="653" spans="1:33" s="72" customFormat="1" ht="28.5" customHeight="1">
      <c r="A653" s="891"/>
      <c r="B653" s="894"/>
      <c r="C653" s="897"/>
      <c r="D653" s="906"/>
      <c r="E653" s="163" t="s">
        <v>11</v>
      </c>
      <c r="F653" s="162" t="s">
        <v>700</v>
      </c>
      <c r="G653" s="517" t="s">
        <v>15</v>
      </c>
      <c r="H653" s="516">
        <f>I653+J653+L653+M653+N653+O653+P653+Q653</f>
        <v>0.5</v>
      </c>
      <c r="I653" s="527">
        <v>0.5</v>
      </c>
      <c r="J653" s="528"/>
      <c r="K653" s="528"/>
      <c r="L653" s="528"/>
      <c r="M653" s="528"/>
      <c r="N653" s="528"/>
      <c r="O653" s="528"/>
      <c r="P653" s="528"/>
      <c r="Q653" s="527"/>
      <c r="R653" s="516">
        <f>S653+T653+V653+W653+X653+Y653+Z653+AA653</f>
        <v>0.5</v>
      </c>
      <c r="S653" s="527">
        <v>0.5</v>
      </c>
      <c r="T653" s="528"/>
      <c r="U653" s="528"/>
      <c r="V653" s="528"/>
      <c r="W653" s="528"/>
      <c r="X653" s="528"/>
      <c r="Y653" s="528"/>
      <c r="Z653" s="528"/>
      <c r="AA653" s="527"/>
      <c r="AB653" s="537" t="s">
        <v>672</v>
      </c>
      <c r="AC653" s="529" t="s">
        <v>1106</v>
      </c>
      <c r="AD653" s="517" t="s">
        <v>159</v>
      </c>
      <c r="AE653" s="517">
        <v>4</v>
      </c>
      <c r="AF653" s="517">
        <v>4</v>
      </c>
      <c r="AG653" s="542"/>
    </row>
    <row r="654" spans="1:33" s="72" customFormat="1" ht="32.25" customHeight="1">
      <c r="A654" s="891"/>
      <c r="B654" s="894"/>
      <c r="C654" s="897"/>
      <c r="D654" s="906"/>
      <c r="E654" s="163" t="s">
        <v>12</v>
      </c>
      <c r="F654" s="162" t="s">
        <v>698</v>
      </c>
      <c r="G654" s="517" t="s">
        <v>145</v>
      </c>
      <c r="H654" s="516">
        <f>I654+J654+L654+M654+N654+O654+P654+Q654</f>
        <v>0.5</v>
      </c>
      <c r="I654" s="527"/>
      <c r="J654" s="528"/>
      <c r="K654" s="528"/>
      <c r="L654" s="528"/>
      <c r="M654" s="528"/>
      <c r="N654" s="528"/>
      <c r="O654" s="528"/>
      <c r="P654" s="528"/>
      <c r="Q654" s="527">
        <v>0.5</v>
      </c>
      <c r="R654" s="516">
        <f>S654+T654+V654+W654+X654+Y654+Z654+AA654</f>
        <v>0.5</v>
      </c>
      <c r="S654" s="527"/>
      <c r="T654" s="528"/>
      <c r="U654" s="528"/>
      <c r="V654" s="528"/>
      <c r="W654" s="528"/>
      <c r="X654" s="528"/>
      <c r="Y654" s="528"/>
      <c r="Z654" s="528"/>
      <c r="AA654" s="527">
        <v>0.5</v>
      </c>
      <c r="AB654" s="537" t="s">
        <v>672</v>
      </c>
      <c r="AC654" s="529" t="s">
        <v>1085</v>
      </c>
      <c r="AD654" s="517" t="s">
        <v>159</v>
      </c>
      <c r="AE654" s="517">
        <v>50</v>
      </c>
      <c r="AF654" s="517">
        <v>100</v>
      </c>
      <c r="AG654" s="531" t="s">
        <v>1255</v>
      </c>
    </row>
    <row r="655" spans="1:33" s="4" customFormat="1" ht="15" customHeight="1">
      <c r="A655" s="892"/>
      <c r="B655" s="895"/>
      <c r="C655" s="898"/>
      <c r="D655" s="903" t="s">
        <v>16</v>
      </c>
      <c r="E655" s="904"/>
      <c r="F655" s="904"/>
      <c r="G655" s="905"/>
      <c r="H655" s="532">
        <f>H653+H654</f>
        <v>1</v>
      </c>
      <c r="I655" s="532">
        <f t="shared" ref="I655:J655" si="559">I653+I654</f>
        <v>0.5</v>
      </c>
      <c r="J655" s="532">
        <f t="shared" si="559"/>
        <v>0</v>
      </c>
      <c r="K655" s="532"/>
      <c r="L655" s="532">
        <f t="shared" ref="L655:Q655" si="560">L653+L654</f>
        <v>0</v>
      </c>
      <c r="M655" s="532">
        <f t="shared" si="560"/>
        <v>0</v>
      </c>
      <c r="N655" s="532">
        <f t="shared" si="560"/>
        <v>0</v>
      </c>
      <c r="O655" s="532">
        <f t="shared" si="560"/>
        <v>0</v>
      </c>
      <c r="P655" s="532">
        <f t="shared" si="560"/>
        <v>0</v>
      </c>
      <c r="Q655" s="532">
        <f t="shared" si="560"/>
        <v>0.5</v>
      </c>
      <c r="R655" s="532">
        <f>R653+R654</f>
        <v>1</v>
      </c>
      <c r="S655" s="532">
        <f t="shared" ref="S655:T655" si="561">S653+S654</f>
        <v>0.5</v>
      </c>
      <c r="T655" s="532">
        <f t="shared" si="561"/>
        <v>0</v>
      </c>
      <c r="U655" s="532"/>
      <c r="V655" s="532">
        <f t="shared" ref="V655:AA655" si="562">V653+V654</f>
        <v>0</v>
      </c>
      <c r="W655" s="532">
        <f t="shared" si="562"/>
        <v>0</v>
      </c>
      <c r="X655" s="532">
        <f t="shared" si="562"/>
        <v>0</v>
      </c>
      <c r="Y655" s="532">
        <f t="shared" si="562"/>
        <v>0</v>
      </c>
      <c r="Z655" s="532">
        <f t="shared" si="562"/>
        <v>0</v>
      </c>
      <c r="AA655" s="532">
        <f t="shared" si="562"/>
        <v>0.5</v>
      </c>
      <c r="AB655" s="816"/>
      <c r="AC655" s="817"/>
      <c r="AD655" s="817"/>
      <c r="AE655" s="817"/>
      <c r="AF655" s="817"/>
      <c r="AG655" s="818"/>
    </row>
    <row r="656" spans="1:33" s="72" customFormat="1" ht="39" customHeight="1">
      <c r="A656" s="890" t="s">
        <v>216</v>
      </c>
      <c r="B656" s="921" t="s">
        <v>151</v>
      </c>
      <c r="C656" s="919" t="s">
        <v>151</v>
      </c>
      <c r="D656" s="899" t="s">
        <v>216</v>
      </c>
      <c r="E656" s="901" t="s">
        <v>701</v>
      </c>
      <c r="F656" s="902"/>
      <c r="G656" s="522"/>
      <c r="H656" s="523"/>
      <c r="I656" s="523"/>
      <c r="J656" s="523"/>
      <c r="K656" s="523"/>
      <c r="L656" s="523"/>
      <c r="M656" s="523"/>
      <c r="N656" s="523"/>
      <c r="O656" s="523"/>
      <c r="P656" s="523"/>
      <c r="Q656" s="523"/>
      <c r="R656" s="523"/>
      <c r="S656" s="523"/>
      <c r="T656" s="523"/>
      <c r="U656" s="523"/>
      <c r="V656" s="523"/>
      <c r="W656" s="523"/>
      <c r="X656" s="523"/>
      <c r="Y656" s="523"/>
      <c r="Z656" s="523"/>
      <c r="AA656" s="523"/>
      <c r="AB656" s="266"/>
      <c r="AC656" s="524"/>
      <c r="AD656" s="525"/>
      <c r="AE656" s="525"/>
      <c r="AF656" s="525"/>
      <c r="AG656" s="526"/>
    </row>
    <row r="657" spans="1:33" s="72" customFormat="1" ht="15" customHeight="1">
      <c r="A657" s="891"/>
      <c r="B657" s="921"/>
      <c r="C657" s="919"/>
      <c r="D657" s="906"/>
      <c r="E657" s="163" t="s">
        <v>11</v>
      </c>
      <c r="F657" s="162" t="s">
        <v>702</v>
      </c>
      <c r="G657" s="517" t="s">
        <v>15</v>
      </c>
      <c r="H657" s="516">
        <f>I657+J657+L657+M657+N657+O657+P657+Q657</f>
        <v>0.5</v>
      </c>
      <c r="I657" s="527">
        <v>0.5</v>
      </c>
      <c r="J657" s="528"/>
      <c r="K657" s="528"/>
      <c r="L657" s="528"/>
      <c r="M657" s="528"/>
      <c r="N657" s="528"/>
      <c r="O657" s="528"/>
      <c r="P657" s="528"/>
      <c r="Q657" s="527"/>
      <c r="R657" s="516">
        <f>S657+T657+V657+W657+X657+Y657+Z657+AA657</f>
        <v>0.5</v>
      </c>
      <c r="S657" s="527">
        <v>0.5</v>
      </c>
      <c r="T657" s="528"/>
      <c r="U657" s="528"/>
      <c r="V657" s="528"/>
      <c r="W657" s="528"/>
      <c r="X657" s="528"/>
      <c r="Y657" s="528"/>
      <c r="Z657" s="528"/>
      <c r="AA657" s="527"/>
      <c r="AB657" s="537" t="s">
        <v>672</v>
      </c>
      <c r="AC657" s="529" t="s">
        <v>441</v>
      </c>
      <c r="AD657" s="517" t="s">
        <v>159</v>
      </c>
      <c r="AE657" s="517">
        <v>2</v>
      </c>
      <c r="AF657" s="517">
        <v>2</v>
      </c>
      <c r="AG657" s="542"/>
    </row>
    <row r="658" spans="1:33" s="72" customFormat="1" ht="15" customHeight="1">
      <c r="A658" s="891"/>
      <c r="B658" s="921"/>
      <c r="C658" s="919"/>
      <c r="D658" s="906"/>
      <c r="E658" s="163" t="s">
        <v>12</v>
      </c>
      <c r="F658" s="162" t="s">
        <v>703</v>
      </c>
      <c r="G658" s="517" t="s">
        <v>15</v>
      </c>
      <c r="H658" s="516">
        <f>I658+J658+L658+M658+N658+O658+P658+Q658</f>
        <v>0.5</v>
      </c>
      <c r="I658" s="527">
        <v>0.5</v>
      </c>
      <c r="J658" s="528"/>
      <c r="K658" s="528"/>
      <c r="L658" s="528"/>
      <c r="M658" s="528"/>
      <c r="N658" s="528"/>
      <c r="O658" s="528"/>
      <c r="P658" s="528"/>
      <c r="Q658" s="527"/>
      <c r="R658" s="516">
        <f>S658+T658+V658+W658+X658+Y658+Z658+AA658</f>
        <v>0.5</v>
      </c>
      <c r="S658" s="527">
        <v>0.5</v>
      </c>
      <c r="T658" s="528"/>
      <c r="U658" s="528"/>
      <c r="V658" s="528"/>
      <c r="W658" s="528"/>
      <c r="X658" s="528"/>
      <c r="Y658" s="528"/>
      <c r="Z658" s="528"/>
      <c r="AA658" s="527"/>
      <c r="AB658" s="537" t="s">
        <v>672</v>
      </c>
      <c r="AC658" s="529" t="s">
        <v>1107</v>
      </c>
      <c r="AD658" s="517" t="s">
        <v>159</v>
      </c>
      <c r="AE658" s="517">
        <v>2</v>
      </c>
      <c r="AF658" s="517">
        <v>2</v>
      </c>
      <c r="AG658" s="542"/>
    </row>
    <row r="659" spans="1:33" s="72" customFormat="1" ht="24" customHeight="1">
      <c r="A659" s="891"/>
      <c r="B659" s="921"/>
      <c r="C659" s="919"/>
      <c r="D659" s="900"/>
      <c r="E659" s="163" t="s">
        <v>13</v>
      </c>
      <c r="F659" s="161" t="s">
        <v>704</v>
      </c>
      <c r="G659" s="538" t="s">
        <v>145</v>
      </c>
      <c r="H659" s="516">
        <f>I659+J659+L659+M659+N659+O659+P659+Q659</f>
        <v>0.5</v>
      </c>
      <c r="I659" s="539"/>
      <c r="J659" s="540"/>
      <c r="K659" s="540"/>
      <c r="L659" s="540"/>
      <c r="M659" s="540"/>
      <c r="N659" s="540"/>
      <c r="O659" s="540"/>
      <c r="P659" s="540"/>
      <c r="Q659" s="539">
        <v>0.5</v>
      </c>
      <c r="R659" s="516">
        <f>S659+T659+V659+W659+X659+Y659+Z659+AA659</f>
        <v>0.5</v>
      </c>
      <c r="S659" s="539"/>
      <c r="T659" s="540"/>
      <c r="U659" s="540"/>
      <c r="V659" s="540"/>
      <c r="W659" s="540"/>
      <c r="X659" s="540"/>
      <c r="Y659" s="540"/>
      <c r="Z659" s="540"/>
      <c r="AA659" s="539">
        <v>0.5</v>
      </c>
      <c r="AB659" s="537" t="s">
        <v>672</v>
      </c>
      <c r="AC659" s="529" t="s">
        <v>1086</v>
      </c>
      <c r="AD659" s="517" t="s">
        <v>159</v>
      </c>
      <c r="AE659" s="517">
        <v>2</v>
      </c>
      <c r="AF659" s="517">
        <v>2</v>
      </c>
      <c r="AG659" s="542"/>
    </row>
    <row r="660" spans="1:33" s="4" customFormat="1" ht="15" customHeight="1">
      <c r="A660" s="892"/>
      <c r="B660" s="921"/>
      <c r="C660" s="919"/>
      <c r="D660" s="903" t="s">
        <v>16</v>
      </c>
      <c r="E660" s="904"/>
      <c r="F660" s="904"/>
      <c r="G660" s="905"/>
      <c r="H660" s="532">
        <f t="shared" ref="H660:T660" si="563">H657+H658+H659</f>
        <v>1.5</v>
      </c>
      <c r="I660" s="532">
        <f t="shared" si="563"/>
        <v>1</v>
      </c>
      <c r="J660" s="532">
        <f t="shared" si="563"/>
        <v>0</v>
      </c>
      <c r="K660" s="532"/>
      <c r="L660" s="532">
        <f t="shared" si="563"/>
        <v>0</v>
      </c>
      <c r="M660" s="532">
        <f t="shared" si="563"/>
        <v>0</v>
      </c>
      <c r="N660" s="532">
        <f t="shared" si="563"/>
        <v>0</v>
      </c>
      <c r="O660" s="532">
        <f t="shared" si="563"/>
        <v>0</v>
      </c>
      <c r="P660" s="532">
        <f t="shared" si="563"/>
        <v>0</v>
      </c>
      <c r="Q660" s="532">
        <f t="shared" si="563"/>
        <v>0.5</v>
      </c>
      <c r="R660" s="532">
        <f t="shared" si="563"/>
        <v>1.5</v>
      </c>
      <c r="S660" s="532">
        <f t="shared" si="563"/>
        <v>1</v>
      </c>
      <c r="T660" s="532">
        <f t="shared" si="563"/>
        <v>0</v>
      </c>
      <c r="U660" s="532"/>
      <c r="V660" s="532">
        <f t="shared" ref="V660:AA660" si="564">V657+V658+V659</f>
        <v>0</v>
      </c>
      <c r="W660" s="532">
        <f t="shared" si="564"/>
        <v>0</v>
      </c>
      <c r="X660" s="532">
        <f t="shared" si="564"/>
        <v>0</v>
      </c>
      <c r="Y660" s="532">
        <f t="shared" si="564"/>
        <v>0</v>
      </c>
      <c r="Z660" s="532">
        <f t="shared" si="564"/>
        <v>0</v>
      </c>
      <c r="AA660" s="532">
        <f t="shared" si="564"/>
        <v>0.5</v>
      </c>
      <c r="AB660" s="816"/>
      <c r="AC660" s="817"/>
      <c r="AD660" s="817"/>
      <c r="AE660" s="817"/>
      <c r="AF660" s="817"/>
      <c r="AG660" s="818"/>
    </row>
    <row r="661" spans="1:33" s="72" customFormat="1" ht="27" customHeight="1">
      <c r="A661" s="890" t="s">
        <v>216</v>
      </c>
      <c r="B661" s="921" t="s">
        <v>151</v>
      </c>
      <c r="C661" s="919" t="s">
        <v>151</v>
      </c>
      <c r="D661" s="899" t="s">
        <v>384</v>
      </c>
      <c r="E661" s="901" t="s">
        <v>705</v>
      </c>
      <c r="F661" s="902"/>
      <c r="G661" s="522"/>
      <c r="H661" s="523"/>
      <c r="I661" s="523"/>
      <c r="J661" s="523"/>
      <c r="K661" s="523"/>
      <c r="L661" s="523"/>
      <c r="M661" s="523"/>
      <c r="N661" s="523"/>
      <c r="O661" s="523"/>
      <c r="P661" s="523"/>
      <c r="Q661" s="523"/>
      <c r="R661" s="523"/>
      <c r="S661" s="523"/>
      <c r="T661" s="523"/>
      <c r="U661" s="523"/>
      <c r="V661" s="523"/>
      <c r="W661" s="523"/>
      <c r="X661" s="523"/>
      <c r="Y661" s="523"/>
      <c r="Z661" s="523"/>
      <c r="AA661" s="523"/>
      <c r="AB661" s="266"/>
      <c r="AC661" s="524"/>
      <c r="AD661" s="525"/>
      <c r="AE661" s="525"/>
      <c r="AF661" s="525"/>
      <c r="AG661" s="526"/>
    </row>
    <row r="662" spans="1:33" s="72" customFormat="1" ht="15" customHeight="1">
      <c r="A662" s="891"/>
      <c r="B662" s="921"/>
      <c r="C662" s="919"/>
      <c r="D662" s="906"/>
      <c r="E662" s="163" t="s">
        <v>11</v>
      </c>
      <c r="F662" s="162" t="s">
        <v>706</v>
      </c>
      <c r="G662" s="517" t="s">
        <v>15</v>
      </c>
      <c r="H662" s="516">
        <f>I662+J662+L662+M662+N662+O662+P662+Q662</f>
        <v>0.25</v>
      </c>
      <c r="I662" s="527">
        <v>0.25</v>
      </c>
      <c r="J662" s="528"/>
      <c r="K662" s="528"/>
      <c r="L662" s="528"/>
      <c r="M662" s="528"/>
      <c r="N662" s="528"/>
      <c r="O662" s="528"/>
      <c r="P662" s="528"/>
      <c r="Q662" s="527"/>
      <c r="R662" s="516">
        <f>S662+T662+V662+W662+X662+Y662+Z662+AA662</f>
        <v>0.25</v>
      </c>
      <c r="S662" s="527">
        <v>0.25</v>
      </c>
      <c r="T662" s="528"/>
      <c r="U662" s="528"/>
      <c r="V662" s="528"/>
      <c r="W662" s="528"/>
      <c r="X662" s="528"/>
      <c r="Y662" s="528"/>
      <c r="Z662" s="528"/>
      <c r="AA662" s="527"/>
      <c r="AB662" s="537" t="s">
        <v>672</v>
      </c>
      <c r="AC662" s="529" t="s">
        <v>1087</v>
      </c>
      <c r="AD662" s="517" t="s">
        <v>159</v>
      </c>
      <c r="AE662" s="517">
        <v>2</v>
      </c>
      <c r="AF662" s="517">
        <v>2</v>
      </c>
      <c r="AG662" s="542"/>
    </row>
    <row r="663" spans="1:33" s="72" customFormat="1" ht="15" customHeight="1">
      <c r="A663" s="891"/>
      <c r="B663" s="921"/>
      <c r="C663" s="919"/>
      <c r="D663" s="906"/>
      <c r="E663" s="163" t="s">
        <v>12</v>
      </c>
      <c r="F663" s="162" t="s">
        <v>707</v>
      </c>
      <c r="G663" s="517" t="s">
        <v>15</v>
      </c>
      <c r="H663" s="516">
        <f>I663+J663+L663+M663+N663+O663+P663+Q663</f>
        <v>1.25</v>
      </c>
      <c r="I663" s="527">
        <v>1.25</v>
      </c>
      <c r="J663" s="528"/>
      <c r="K663" s="528"/>
      <c r="L663" s="528"/>
      <c r="M663" s="528"/>
      <c r="N663" s="528"/>
      <c r="O663" s="528"/>
      <c r="P663" s="528"/>
      <c r="Q663" s="527"/>
      <c r="R663" s="516">
        <f>S663+T663+V663+W663+X663+Y663+Z663+AA663</f>
        <v>1.25</v>
      </c>
      <c r="S663" s="527">
        <v>1.25</v>
      </c>
      <c r="T663" s="528"/>
      <c r="U663" s="528"/>
      <c r="V663" s="528"/>
      <c r="W663" s="528"/>
      <c r="X663" s="528"/>
      <c r="Y663" s="528"/>
      <c r="Z663" s="528"/>
      <c r="AA663" s="527"/>
      <c r="AB663" s="537" t="s">
        <v>672</v>
      </c>
      <c r="AC663" s="529" t="s">
        <v>1088</v>
      </c>
      <c r="AD663" s="517" t="s">
        <v>159</v>
      </c>
      <c r="AE663" s="517">
        <v>2</v>
      </c>
      <c r="AF663" s="517">
        <v>2</v>
      </c>
      <c r="AG663" s="542"/>
    </row>
    <row r="664" spans="1:33" s="72" customFormat="1" ht="15" customHeight="1">
      <c r="A664" s="891"/>
      <c r="B664" s="921"/>
      <c r="C664" s="919"/>
      <c r="D664" s="900"/>
      <c r="E664" s="163" t="s">
        <v>13</v>
      </c>
      <c r="F664" s="161" t="s">
        <v>708</v>
      </c>
      <c r="G664" s="538" t="s">
        <v>145</v>
      </c>
      <c r="H664" s="516">
        <f>I664+J664+L664+M664+N664+O664+P664+Q664</f>
        <v>0.3</v>
      </c>
      <c r="I664" s="539">
        <v>0.3</v>
      </c>
      <c r="J664" s="539"/>
      <c r="K664" s="539"/>
      <c r="L664" s="540"/>
      <c r="M664" s="540"/>
      <c r="N664" s="540"/>
      <c r="O664" s="539"/>
      <c r="P664" s="539"/>
      <c r="Q664" s="539"/>
      <c r="R664" s="516">
        <f>S664+T664+V664+W664+X664+Y664+Z664+AA664</f>
        <v>0.3</v>
      </c>
      <c r="S664" s="539">
        <v>0.3</v>
      </c>
      <c r="T664" s="539"/>
      <c r="U664" s="539"/>
      <c r="V664" s="540"/>
      <c r="W664" s="540"/>
      <c r="X664" s="540"/>
      <c r="Y664" s="539"/>
      <c r="Z664" s="539"/>
      <c r="AA664" s="539"/>
      <c r="AB664" s="537" t="s">
        <v>672</v>
      </c>
      <c r="AC664" s="529" t="s">
        <v>1089</v>
      </c>
      <c r="AD664" s="517" t="s">
        <v>159</v>
      </c>
      <c r="AE664" s="517">
        <v>2</v>
      </c>
      <c r="AF664" s="517">
        <v>2</v>
      </c>
      <c r="AG664" s="542"/>
    </row>
    <row r="665" spans="1:33" s="4" customFormat="1" ht="15" customHeight="1">
      <c r="A665" s="892"/>
      <c r="B665" s="921"/>
      <c r="C665" s="919"/>
      <c r="D665" s="903" t="s">
        <v>16</v>
      </c>
      <c r="E665" s="904"/>
      <c r="F665" s="904"/>
      <c r="G665" s="905"/>
      <c r="H665" s="532">
        <f t="shared" ref="H665:T665" si="565">H662+H663+H664</f>
        <v>1.8</v>
      </c>
      <c r="I665" s="532">
        <f t="shared" si="565"/>
        <v>1.8</v>
      </c>
      <c r="J665" s="532">
        <f t="shared" si="565"/>
        <v>0</v>
      </c>
      <c r="K665" s="532"/>
      <c r="L665" s="532">
        <f t="shared" si="565"/>
        <v>0</v>
      </c>
      <c r="M665" s="532">
        <f t="shared" si="565"/>
        <v>0</v>
      </c>
      <c r="N665" s="532">
        <f t="shared" si="565"/>
        <v>0</v>
      </c>
      <c r="O665" s="532">
        <f t="shared" si="565"/>
        <v>0</v>
      </c>
      <c r="P665" s="532">
        <f t="shared" si="565"/>
        <v>0</v>
      </c>
      <c r="Q665" s="532">
        <f t="shared" si="565"/>
        <v>0</v>
      </c>
      <c r="R665" s="532">
        <f t="shared" si="565"/>
        <v>1.8</v>
      </c>
      <c r="S665" s="532">
        <f t="shared" si="565"/>
        <v>1.8</v>
      </c>
      <c r="T665" s="532">
        <f t="shared" si="565"/>
        <v>0</v>
      </c>
      <c r="U665" s="532"/>
      <c r="V665" s="532">
        <f t="shared" ref="V665:AA665" si="566">V662+V663+V664</f>
        <v>0</v>
      </c>
      <c r="W665" s="532">
        <f t="shared" si="566"/>
        <v>0</v>
      </c>
      <c r="X665" s="532">
        <f t="shared" si="566"/>
        <v>0</v>
      </c>
      <c r="Y665" s="532">
        <f t="shared" si="566"/>
        <v>0</v>
      </c>
      <c r="Z665" s="532">
        <f t="shared" si="566"/>
        <v>0</v>
      </c>
      <c r="AA665" s="532">
        <f t="shared" si="566"/>
        <v>0</v>
      </c>
      <c r="AB665" s="816"/>
      <c r="AC665" s="817"/>
      <c r="AD665" s="817"/>
      <c r="AE665" s="817"/>
      <c r="AF665" s="817"/>
      <c r="AG665" s="818"/>
    </row>
    <row r="666" spans="1:33" s="72" customFormat="1" ht="50.25" customHeight="1">
      <c r="A666" s="890" t="s">
        <v>216</v>
      </c>
      <c r="B666" s="921" t="s">
        <v>151</v>
      </c>
      <c r="C666" s="919" t="s">
        <v>151</v>
      </c>
      <c r="D666" s="899" t="s">
        <v>388</v>
      </c>
      <c r="E666" s="901" t="s">
        <v>709</v>
      </c>
      <c r="F666" s="902"/>
      <c r="G666" s="522"/>
      <c r="H666" s="523"/>
      <c r="I666" s="523"/>
      <c r="J666" s="523"/>
      <c r="K666" s="523"/>
      <c r="L666" s="523"/>
      <c r="M666" s="523"/>
      <c r="N666" s="523"/>
      <c r="O666" s="523"/>
      <c r="P666" s="523"/>
      <c r="Q666" s="523"/>
      <c r="R666" s="523"/>
      <c r="S666" s="523"/>
      <c r="T666" s="523"/>
      <c r="U666" s="523"/>
      <c r="V666" s="523"/>
      <c r="W666" s="523"/>
      <c r="X666" s="523"/>
      <c r="Y666" s="523"/>
      <c r="Z666" s="523"/>
      <c r="AA666" s="523"/>
      <c r="AB666" s="266"/>
      <c r="AC666" s="524"/>
      <c r="AD666" s="525"/>
      <c r="AE666" s="525"/>
      <c r="AF666" s="525"/>
      <c r="AG666" s="526"/>
    </row>
    <row r="667" spans="1:33" s="72" customFormat="1" ht="27" customHeight="1">
      <c r="A667" s="891"/>
      <c r="B667" s="921"/>
      <c r="C667" s="919"/>
      <c r="D667" s="906"/>
      <c r="E667" s="163" t="s">
        <v>11</v>
      </c>
      <c r="F667" s="162" t="s">
        <v>710</v>
      </c>
      <c r="G667" s="517" t="s">
        <v>15</v>
      </c>
      <c r="H667" s="516">
        <f>I667+J667+L667+M667+N667+O667+P667+Q667</f>
        <v>0.25</v>
      </c>
      <c r="I667" s="527">
        <v>0.25</v>
      </c>
      <c r="J667" s="528"/>
      <c r="K667" s="528"/>
      <c r="L667" s="528"/>
      <c r="M667" s="528"/>
      <c r="N667" s="528"/>
      <c r="O667" s="528"/>
      <c r="P667" s="528"/>
      <c r="Q667" s="527"/>
      <c r="R667" s="516">
        <f>S667+T667+V667+W667+X667+Y667+Z667+AA667</f>
        <v>0.25</v>
      </c>
      <c r="S667" s="527">
        <v>0.25</v>
      </c>
      <c r="T667" s="528"/>
      <c r="U667" s="528"/>
      <c r="V667" s="528"/>
      <c r="W667" s="528"/>
      <c r="X667" s="528"/>
      <c r="Y667" s="528"/>
      <c r="Z667" s="528"/>
      <c r="AA667" s="527"/>
      <c r="AB667" s="537" t="s">
        <v>672</v>
      </c>
      <c r="AC667" s="529" t="s">
        <v>711</v>
      </c>
      <c r="AD667" s="517" t="s">
        <v>159</v>
      </c>
      <c r="AE667" s="517">
        <v>4</v>
      </c>
      <c r="AF667" s="517">
        <v>11</v>
      </c>
      <c r="AG667" s="531" t="s">
        <v>1256</v>
      </c>
    </row>
    <row r="668" spans="1:33" s="72" customFormat="1" ht="24" customHeight="1">
      <c r="A668" s="891"/>
      <c r="B668" s="921"/>
      <c r="C668" s="919"/>
      <c r="D668" s="906"/>
      <c r="E668" s="163" t="s">
        <v>12</v>
      </c>
      <c r="F668" s="162" t="s">
        <v>712</v>
      </c>
      <c r="G668" s="517" t="s">
        <v>15</v>
      </c>
      <c r="H668" s="516">
        <f>I668+J668+L668+M668+N668+O668+P668+Q668</f>
        <v>0.25</v>
      </c>
      <c r="I668" s="527">
        <v>0.25</v>
      </c>
      <c r="J668" s="528"/>
      <c r="K668" s="528"/>
      <c r="L668" s="528"/>
      <c r="M668" s="528"/>
      <c r="N668" s="528"/>
      <c r="O668" s="528"/>
      <c r="P668" s="528"/>
      <c r="Q668" s="527"/>
      <c r="R668" s="516">
        <f>S668+T668+V668+W668+X668+Y668+Z668+AA668</f>
        <v>0.25</v>
      </c>
      <c r="S668" s="527">
        <v>0.25</v>
      </c>
      <c r="T668" s="528"/>
      <c r="U668" s="528"/>
      <c r="V668" s="528"/>
      <c r="W668" s="528"/>
      <c r="X668" s="528"/>
      <c r="Y668" s="528"/>
      <c r="Z668" s="528"/>
      <c r="AA668" s="527"/>
      <c r="AB668" s="537" t="s">
        <v>672</v>
      </c>
      <c r="AC668" s="529" t="s">
        <v>1090</v>
      </c>
      <c r="AD668" s="517" t="s">
        <v>159</v>
      </c>
      <c r="AE668" s="517">
        <v>4</v>
      </c>
      <c r="AF668" s="517">
        <v>11</v>
      </c>
      <c r="AG668" s="531" t="s">
        <v>1256</v>
      </c>
    </row>
    <row r="669" spans="1:33" s="4" customFormat="1" ht="15" customHeight="1">
      <c r="A669" s="892"/>
      <c r="B669" s="921"/>
      <c r="C669" s="919"/>
      <c r="D669" s="903" t="s">
        <v>16</v>
      </c>
      <c r="E669" s="904"/>
      <c r="F669" s="904"/>
      <c r="G669" s="905"/>
      <c r="H669" s="532">
        <f>H667+H668</f>
        <v>0.5</v>
      </c>
      <c r="I669" s="532">
        <f t="shared" ref="I669:J669" si="567">I667+I668</f>
        <v>0.5</v>
      </c>
      <c r="J669" s="532">
        <f t="shared" si="567"/>
        <v>0</v>
      </c>
      <c r="K669" s="532"/>
      <c r="L669" s="532">
        <f t="shared" ref="L669:Q669" si="568">L667+L668</f>
        <v>0</v>
      </c>
      <c r="M669" s="532">
        <f t="shared" si="568"/>
        <v>0</v>
      </c>
      <c r="N669" s="532">
        <f t="shared" si="568"/>
        <v>0</v>
      </c>
      <c r="O669" s="532">
        <f t="shared" si="568"/>
        <v>0</v>
      </c>
      <c r="P669" s="532">
        <f t="shared" si="568"/>
        <v>0</v>
      </c>
      <c r="Q669" s="532">
        <f t="shared" si="568"/>
        <v>0</v>
      </c>
      <c r="R669" s="532">
        <f>R667+R668</f>
        <v>0.5</v>
      </c>
      <c r="S669" s="532">
        <f t="shared" ref="S669:T669" si="569">S667+S668</f>
        <v>0.5</v>
      </c>
      <c r="T669" s="532">
        <f t="shared" si="569"/>
        <v>0</v>
      </c>
      <c r="U669" s="532"/>
      <c r="V669" s="532">
        <f t="shared" ref="V669:AA669" si="570">V667+V668</f>
        <v>0</v>
      </c>
      <c r="W669" s="532">
        <f t="shared" si="570"/>
        <v>0</v>
      </c>
      <c r="X669" s="532">
        <f t="shared" si="570"/>
        <v>0</v>
      </c>
      <c r="Y669" s="532">
        <f t="shared" si="570"/>
        <v>0</v>
      </c>
      <c r="Z669" s="532">
        <f t="shared" si="570"/>
        <v>0</v>
      </c>
      <c r="AA669" s="532">
        <f t="shared" si="570"/>
        <v>0</v>
      </c>
      <c r="AB669" s="816"/>
      <c r="AC669" s="817"/>
      <c r="AD669" s="817"/>
      <c r="AE669" s="817"/>
      <c r="AF669" s="817"/>
      <c r="AG669" s="818"/>
    </row>
    <row r="670" spans="1:33" s="72" customFormat="1" ht="51" customHeight="1">
      <c r="A670" s="890" t="s">
        <v>216</v>
      </c>
      <c r="B670" s="921" t="s">
        <v>151</v>
      </c>
      <c r="C670" s="919" t="s">
        <v>151</v>
      </c>
      <c r="D670" s="899" t="s">
        <v>293</v>
      </c>
      <c r="E670" s="901" t="s">
        <v>713</v>
      </c>
      <c r="F670" s="902"/>
      <c r="G670" s="522"/>
      <c r="H670" s="523"/>
      <c r="I670" s="523"/>
      <c r="J670" s="523"/>
      <c r="K670" s="523"/>
      <c r="L670" s="523"/>
      <c r="M670" s="523"/>
      <c r="N670" s="523"/>
      <c r="O670" s="523"/>
      <c r="P670" s="523"/>
      <c r="Q670" s="523"/>
      <c r="R670" s="523"/>
      <c r="S670" s="523"/>
      <c r="T670" s="523"/>
      <c r="U670" s="523"/>
      <c r="V670" s="523"/>
      <c r="W670" s="523"/>
      <c r="X670" s="523"/>
      <c r="Y670" s="523"/>
      <c r="Z670" s="523"/>
      <c r="AA670" s="523"/>
      <c r="AB670" s="266"/>
      <c r="AC670" s="524"/>
      <c r="AD670" s="525"/>
      <c r="AE670" s="525"/>
      <c r="AF670" s="525"/>
      <c r="AG670" s="526"/>
    </row>
    <row r="671" spans="1:33" s="72" customFormat="1" ht="31.5" customHeight="1">
      <c r="A671" s="891"/>
      <c r="B671" s="921"/>
      <c r="C671" s="919"/>
      <c r="D671" s="906"/>
      <c r="E671" s="163" t="s">
        <v>11</v>
      </c>
      <c r="F671" s="162" t="s">
        <v>714</v>
      </c>
      <c r="G671" s="517" t="s">
        <v>15</v>
      </c>
      <c r="H671" s="516">
        <f>I671+J671+L671+M671+N671+O671+P671+Q671</f>
        <v>0.5</v>
      </c>
      <c r="I671" s="527">
        <v>0.5</v>
      </c>
      <c r="J671" s="528"/>
      <c r="K671" s="528"/>
      <c r="L671" s="528"/>
      <c r="M671" s="528"/>
      <c r="N671" s="528"/>
      <c r="O671" s="528"/>
      <c r="P671" s="528"/>
      <c r="Q671" s="527"/>
      <c r="R671" s="516">
        <f>S671+T671+V671+W671+X671+Y671+Z671+AA671</f>
        <v>0.5</v>
      </c>
      <c r="S671" s="527">
        <v>0.5</v>
      </c>
      <c r="T671" s="528"/>
      <c r="U671" s="528"/>
      <c r="V671" s="528"/>
      <c r="W671" s="528"/>
      <c r="X671" s="528"/>
      <c r="Y671" s="528"/>
      <c r="Z671" s="528"/>
      <c r="AA671" s="527"/>
      <c r="AB671" s="537" t="s">
        <v>672</v>
      </c>
      <c r="AC671" s="529" t="s">
        <v>1091</v>
      </c>
      <c r="AD671" s="517" t="s">
        <v>159</v>
      </c>
      <c r="AE671" s="517">
        <v>2</v>
      </c>
      <c r="AF671" s="517">
        <v>4</v>
      </c>
      <c r="AG671" s="531" t="s">
        <v>1256</v>
      </c>
    </row>
    <row r="672" spans="1:33" s="72" customFormat="1" ht="33.75" customHeight="1">
      <c r="A672" s="891"/>
      <c r="B672" s="921"/>
      <c r="C672" s="919"/>
      <c r="D672" s="906"/>
      <c r="E672" s="163" t="s">
        <v>12</v>
      </c>
      <c r="F672" s="162" t="s">
        <v>715</v>
      </c>
      <c r="G672" s="517" t="s">
        <v>145</v>
      </c>
      <c r="H672" s="516">
        <f>I672+J672+L672+M672+N672+O672+P672+Q672</f>
        <v>0.5</v>
      </c>
      <c r="I672" s="527">
        <v>0.5</v>
      </c>
      <c r="J672" s="527"/>
      <c r="K672" s="527"/>
      <c r="L672" s="528"/>
      <c r="M672" s="528"/>
      <c r="N672" s="528"/>
      <c r="O672" s="527"/>
      <c r="P672" s="527"/>
      <c r="Q672" s="527"/>
      <c r="R672" s="516">
        <f>S672+T672+V672+W672+X672+Y672+Z672+AA672</f>
        <v>0.5</v>
      </c>
      <c r="S672" s="527">
        <v>0.5</v>
      </c>
      <c r="T672" s="527"/>
      <c r="U672" s="527"/>
      <c r="V672" s="528"/>
      <c r="W672" s="528"/>
      <c r="X672" s="528"/>
      <c r="Y672" s="527"/>
      <c r="Z672" s="527"/>
      <c r="AA672" s="527"/>
      <c r="AB672" s="537" t="s">
        <v>672</v>
      </c>
      <c r="AC672" s="529" t="s">
        <v>1104</v>
      </c>
      <c r="AD672" s="517" t="s">
        <v>159</v>
      </c>
      <c r="AE672" s="517">
        <v>2</v>
      </c>
      <c r="AF672" s="517">
        <v>4</v>
      </c>
      <c r="AG672" s="531" t="s">
        <v>1256</v>
      </c>
    </row>
    <row r="673" spans="1:33" s="4" customFormat="1" ht="14.25" customHeight="1">
      <c r="A673" s="892"/>
      <c r="B673" s="921"/>
      <c r="C673" s="919"/>
      <c r="D673" s="903" t="s">
        <v>16</v>
      </c>
      <c r="E673" s="904"/>
      <c r="F673" s="904"/>
      <c r="G673" s="905"/>
      <c r="H673" s="532">
        <f>H671+H672</f>
        <v>1</v>
      </c>
      <c r="I673" s="532">
        <f t="shared" ref="I673:J673" si="571">I671+I672</f>
        <v>1</v>
      </c>
      <c r="J673" s="532">
        <f t="shared" si="571"/>
        <v>0</v>
      </c>
      <c r="K673" s="532"/>
      <c r="L673" s="532">
        <f t="shared" ref="L673:Q673" si="572">L671+L672</f>
        <v>0</v>
      </c>
      <c r="M673" s="532">
        <f t="shared" si="572"/>
        <v>0</v>
      </c>
      <c r="N673" s="532">
        <f t="shared" si="572"/>
        <v>0</v>
      </c>
      <c r="O673" s="532">
        <f t="shared" si="572"/>
        <v>0</v>
      </c>
      <c r="P673" s="532">
        <f t="shared" si="572"/>
        <v>0</v>
      </c>
      <c r="Q673" s="532">
        <f t="shared" si="572"/>
        <v>0</v>
      </c>
      <c r="R673" s="532">
        <f>R671+R672</f>
        <v>1</v>
      </c>
      <c r="S673" s="532">
        <f t="shared" ref="S673:T673" si="573">S671+S672</f>
        <v>1</v>
      </c>
      <c r="T673" s="532">
        <f t="shared" si="573"/>
        <v>0</v>
      </c>
      <c r="U673" s="532"/>
      <c r="V673" s="532">
        <f t="shared" ref="V673:AA673" si="574">V671+V672</f>
        <v>0</v>
      </c>
      <c r="W673" s="532">
        <f t="shared" si="574"/>
        <v>0</v>
      </c>
      <c r="X673" s="532">
        <f t="shared" si="574"/>
        <v>0</v>
      </c>
      <c r="Y673" s="532">
        <f t="shared" si="574"/>
        <v>0</v>
      </c>
      <c r="Z673" s="532">
        <f t="shared" si="574"/>
        <v>0</v>
      </c>
      <c r="AA673" s="532">
        <f t="shared" si="574"/>
        <v>0</v>
      </c>
      <c r="AB673" s="816"/>
      <c r="AC673" s="817"/>
      <c r="AD673" s="817"/>
      <c r="AE673" s="817"/>
      <c r="AF673" s="817"/>
      <c r="AG673" s="818"/>
    </row>
    <row r="674" spans="1:33" s="72" customFormat="1" ht="41.25" customHeight="1">
      <c r="A674" s="890" t="s">
        <v>216</v>
      </c>
      <c r="B674" s="921" t="s">
        <v>151</v>
      </c>
      <c r="C674" s="919" t="s">
        <v>151</v>
      </c>
      <c r="D674" s="899" t="s">
        <v>395</v>
      </c>
      <c r="E674" s="901" t="s">
        <v>716</v>
      </c>
      <c r="F674" s="902"/>
      <c r="G674" s="522"/>
      <c r="H674" s="523"/>
      <c r="I674" s="523"/>
      <c r="J674" s="523"/>
      <c r="K674" s="523"/>
      <c r="L674" s="523"/>
      <c r="M674" s="523"/>
      <c r="N674" s="523"/>
      <c r="O674" s="523"/>
      <c r="P674" s="523"/>
      <c r="Q674" s="523"/>
      <c r="R674" s="523"/>
      <c r="S674" s="523"/>
      <c r="T674" s="523"/>
      <c r="U674" s="523"/>
      <c r="V674" s="523"/>
      <c r="W674" s="523"/>
      <c r="X674" s="523"/>
      <c r="Y674" s="523"/>
      <c r="Z674" s="523"/>
      <c r="AA674" s="523"/>
      <c r="AB674" s="266"/>
      <c r="AC674" s="524"/>
      <c r="AD674" s="525"/>
      <c r="AE674" s="525"/>
      <c r="AF674" s="525"/>
      <c r="AG674" s="526"/>
    </row>
    <row r="675" spans="1:33" s="72" customFormat="1" ht="30.75" customHeight="1">
      <c r="A675" s="891"/>
      <c r="B675" s="921"/>
      <c r="C675" s="919"/>
      <c r="D675" s="906"/>
      <c r="E675" s="163" t="s">
        <v>11</v>
      </c>
      <c r="F675" s="162" t="s">
        <v>714</v>
      </c>
      <c r="G675" s="517" t="s">
        <v>15</v>
      </c>
      <c r="H675" s="516">
        <f>I675+J675+L675+M675+N675+O675+P675+Q675</f>
        <v>0.25</v>
      </c>
      <c r="I675" s="527">
        <v>0.25</v>
      </c>
      <c r="J675" s="528"/>
      <c r="K675" s="528"/>
      <c r="L675" s="528"/>
      <c r="M675" s="528"/>
      <c r="N675" s="528"/>
      <c r="O675" s="528"/>
      <c r="P675" s="528"/>
      <c r="Q675" s="527"/>
      <c r="R675" s="516">
        <f>S675+T675+V675+W675+X675+Y675+Z675+AA675</f>
        <v>0.25</v>
      </c>
      <c r="S675" s="527">
        <v>0.25</v>
      </c>
      <c r="T675" s="528"/>
      <c r="U675" s="528"/>
      <c r="V675" s="528"/>
      <c r="W675" s="528"/>
      <c r="X675" s="528"/>
      <c r="Y675" s="528"/>
      <c r="Z675" s="528"/>
      <c r="AA675" s="527"/>
      <c r="AB675" s="537" t="s">
        <v>672</v>
      </c>
      <c r="AC675" s="529" t="s">
        <v>1091</v>
      </c>
      <c r="AD675" s="517" t="s">
        <v>159</v>
      </c>
      <c r="AE675" s="517">
        <v>2</v>
      </c>
      <c r="AF675" s="517">
        <v>5</v>
      </c>
      <c r="AG675" s="531" t="s">
        <v>1256</v>
      </c>
    </row>
    <row r="676" spans="1:33" s="72" customFormat="1" ht="30.75" customHeight="1">
      <c r="A676" s="891"/>
      <c r="B676" s="921"/>
      <c r="C676" s="919"/>
      <c r="D676" s="906"/>
      <c r="E676" s="163" t="s">
        <v>12</v>
      </c>
      <c r="F676" s="162" t="s">
        <v>715</v>
      </c>
      <c r="G676" s="517" t="s">
        <v>145</v>
      </c>
      <c r="H676" s="516">
        <f>I676+J676+L676+M676+N676+O676+P676+Q676</f>
        <v>0.25</v>
      </c>
      <c r="I676" s="527"/>
      <c r="J676" s="528"/>
      <c r="K676" s="528"/>
      <c r="L676" s="528"/>
      <c r="M676" s="528"/>
      <c r="N676" s="528"/>
      <c r="O676" s="528"/>
      <c r="P676" s="528"/>
      <c r="Q676" s="527">
        <v>0.25</v>
      </c>
      <c r="R676" s="516">
        <f>S676+T676+V676+W676+X676+Y676+Z676+AA676</f>
        <v>0.25</v>
      </c>
      <c r="S676" s="527"/>
      <c r="T676" s="528"/>
      <c r="U676" s="528"/>
      <c r="V676" s="528"/>
      <c r="W676" s="528"/>
      <c r="X676" s="528"/>
      <c r="Y676" s="528"/>
      <c r="Z676" s="528"/>
      <c r="AA676" s="527">
        <v>0.25</v>
      </c>
      <c r="AB676" s="537" t="s">
        <v>672</v>
      </c>
      <c r="AC676" s="529" t="s">
        <v>1104</v>
      </c>
      <c r="AD676" s="517" t="s">
        <v>159</v>
      </c>
      <c r="AE676" s="517">
        <v>2</v>
      </c>
      <c r="AF676" s="517">
        <v>5</v>
      </c>
      <c r="AG676" s="531" t="s">
        <v>1256</v>
      </c>
    </row>
    <row r="677" spans="1:33" s="4" customFormat="1" ht="15" customHeight="1">
      <c r="A677" s="892"/>
      <c r="B677" s="921"/>
      <c r="C677" s="919"/>
      <c r="D677" s="903" t="s">
        <v>16</v>
      </c>
      <c r="E677" s="904"/>
      <c r="F677" s="904"/>
      <c r="G677" s="905"/>
      <c r="H677" s="532">
        <f>H675+H676</f>
        <v>0.5</v>
      </c>
      <c r="I677" s="532">
        <f t="shared" ref="I677:J677" si="575">I675+I676</f>
        <v>0.25</v>
      </c>
      <c r="J677" s="532">
        <f t="shared" si="575"/>
        <v>0</v>
      </c>
      <c r="K677" s="532"/>
      <c r="L677" s="532">
        <f t="shared" ref="L677:Q677" si="576">L675+L676</f>
        <v>0</v>
      </c>
      <c r="M677" s="532">
        <f t="shared" si="576"/>
        <v>0</v>
      </c>
      <c r="N677" s="532">
        <f t="shared" si="576"/>
        <v>0</v>
      </c>
      <c r="O677" s="532">
        <f t="shared" si="576"/>
        <v>0</v>
      </c>
      <c r="P677" s="532">
        <f t="shared" si="576"/>
        <v>0</v>
      </c>
      <c r="Q677" s="532">
        <f t="shared" si="576"/>
        <v>0.25</v>
      </c>
      <c r="R677" s="532">
        <f>R675+R676</f>
        <v>0.5</v>
      </c>
      <c r="S677" s="532">
        <f t="shared" ref="S677:T677" si="577">S675+S676</f>
        <v>0.25</v>
      </c>
      <c r="T677" s="532">
        <f t="shared" si="577"/>
        <v>0</v>
      </c>
      <c r="U677" s="532"/>
      <c r="V677" s="532">
        <f t="shared" ref="V677:AA677" si="578">V675+V676</f>
        <v>0</v>
      </c>
      <c r="W677" s="532">
        <f t="shared" si="578"/>
        <v>0</v>
      </c>
      <c r="X677" s="532">
        <f t="shared" si="578"/>
        <v>0</v>
      </c>
      <c r="Y677" s="532">
        <f t="shared" si="578"/>
        <v>0</v>
      </c>
      <c r="Z677" s="532">
        <f t="shared" si="578"/>
        <v>0</v>
      </c>
      <c r="AA677" s="532">
        <f t="shared" si="578"/>
        <v>0.25</v>
      </c>
      <c r="AB677" s="816"/>
      <c r="AC677" s="817"/>
      <c r="AD677" s="817"/>
      <c r="AE677" s="817"/>
      <c r="AF677" s="817"/>
      <c r="AG677" s="818"/>
    </row>
    <row r="678" spans="1:33" s="72" customFormat="1" ht="51" customHeight="1">
      <c r="A678" s="890" t="s">
        <v>216</v>
      </c>
      <c r="B678" s="921" t="s">
        <v>151</v>
      </c>
      <c r="C678" s="919" t="s">
        <v>151</v>
      </c>
      <c r="D678" s="899" t="s">
        <v>717</v>
      </c>
      <c r="E678" s="901" t="s">
        <v>1076</v>
      </c>
      <c r="F678" s="902"/>
      <c r="G678" s="522"/>
      <c r="H678" s="523"/>
      <c r="I678" s="523"/>
      <c r="J678" s="523"/>
      <c r="K678" s="523"/>
      <c r="L678" s="523"/>
      <c r="M678" s="523"/>
      <c r="N678" s="523"/>
      <c r="O678" s="523"/>
      <c r="P678" s="523"/>
      <c r="Q678" s="523"/>
      <c r="R678" s="523"/>
      <c r="S678" s="523"/>
      <c r="T678" s="523"/>
      <c r="U678" s="523"/>
      <c r="V678" s="523"/>
      <c r="W678" s="523"/>
      <c r="X678" s="523"/>
      <c r="Y678" s="523"/>
      <c r="Z678" s="523"/>
      <c r="AA678" s="523"/>
      <c r="AB678" s="266"/>
      <c r="AC678" s="524"/>
      <c r="AD678" s="525"/>
      <c r="AE678" s="525"/>
      <c r="AF678" s="525"/>
      <c r="AG678" s="526"/>
    </row>
    <row r="679" spans="1:33" s="72" customFormat="1" ht="15" customHeight="1">
      <c r="A679" s="891"/>
      <c r="B679" s="921"/>
      <c r="C679" s="919"/>
      <c r="D679" s="906"/>
      <c r="E679" s="163" t="s">
        <v>11</v>
      </c>
      <c r="F679" s="162" t="s">
        <v>718</v>
      </c>
      <c r="G679" s="517" t="s">
        <v>145</v>
      </c>
      <c r="H679" s="516">
        <f>I679+J679+L679+M679+N679+O679+P679+Q679</f>
        <v>0.5</v>
      </c>
      <c r="I679" s="527">
        <v>0.5</v>
      </c>
      <c r="J679" s="527"/>
      <c r="K679" s="527"/>
      <c r="L679" s="528"/>
      <c r="M679" s="528"/>
      <c r="N679" s="528"/>
      <c r="O679" s="527"/>
      <c r="P679" s="527"/>
      <c r="Q679" s="527"/>
      <c r="R679" s="516">
        <f>S679+T679+V679+W679+X679+Y679+Z679+AA679</f>
        <v>0.5</v>
      </c>
      <c r="S679" s="527">
        <v>0.5</v>
      </c>
      <c r="T679" s="527"/>
      <c r="U679" s="527"/>
      <c r="V679" s="528"/>
      <c r="W679" s="528"/>
      <c r="X679" s="528"/>
      <c r="Y679" s="527"/>
      <c r="Z679" s="527"/>
      <c r="AA679" s="527"/>
      <c r="AB679" s="537" t="s">
        <v>672</v>
      </c>
      <c r="AC679" s="529" t="s">
        <v>1104</v>
      </c>
      <c r="AD679" s="517" t="s">
        <v>159</v>
      </c>
      <c r="AE679" s="517">
        <v>1</v>
      </c>
      <c r="AF679" s="517">
        <v>1</v>
      </c>
      <c r="AG679" s="542"/>
    </row>
    <row r="680" spans="1:33" s="72" customFormat="1" ht="30.75" customHeight="1">
      <c r="A680" s="891"/>
      <c r="B680" s="921"/>
      <c r="C680" s="919"/>
      <c r="D680" s="906"/>
      <c r="E680" s="163" t="s">
        <v>12</v>
      </c>
      <c r="F680" s="162" t="s">
        <v>719</v>
      </c>
      <c r="G680" s="517" t="s">
        <v>15</v>
      </c>
      <c r="H680" s="516">
        <f>I680+J680+L680+M680+N680+O680+P680+Q680</f>
        <v>2</v>
      </c>
      <c r="I680" s="527">
        <v>2</v>
      </c>
      <c r="J680" s="528"/>
      <c r="K680" s="528"/>
      <c r="L680" s="528"/>
      <c r="M680" s="528"/>
      <c r="N680" s="528"/>
      <c r="O680" s="528"/>
      <c r="P680" s="528"/>
      <c r="Q680" s="527"/>
      <c r="R680" s="516">
        <f>S680+T680+V680+W680+X680+Y680+Z680+AA680</f>
        <v>2</v>
      </c>
      <c r="S680" s="527">
        <v>2</v>
      </c>
      <c r="T680" s="528"/>
      <c r="U680" s="528"/>
      <c r="V680" s="528"/>
      <c r="W680" s="528"/>
      <c r="X680" s="528"/>
      <c r="Y680" s="528"/>
      <c r="Z680" s="528"/>
      <c r="AA680" s="527"/>
      <c r="AB680" s="537" t="s">
        <v>672</v>
      </c>
      <c r="AC680" s="529" t="s">
        <v>1103</v>
      </c>
      <c r="AD680" s="517" t="s">
        <v>159</v>
      </c>
      <c r="AE680" s="517">
        <v>1</v>
      </c>
      <c r="AF680" s="517">
        <v>3</v>
      </c>
      <c r="AG680" s="531" t="s">
        <v>1257</v>
      </c>
    </row>
    <row r="681" spans="1:33" s="4" customFormat="1" ht="15" customHeight="1">
      <c r="A681" s="892"/>
      <c r="B681" s="921"/>
      <c r="C681" s="919"/>
      <c r="D681" s="903" t="s">
        <v>16</v>
      </c>
      <c r="E681" s="904"/>
      <c r="F681" s="904"/>
      <c r="G681" s="905"/>
      <c r="H681" s="532">
        <f>H679+H680</f>
        <v>2.5</v>
      </c>
      <c r="I681" s="532">
        <f t="shared" ref="I681:J681" si="579">I679+I680</f>
        <v>2.5</v>
      </c>
      <c r="J681" s="532">
        <f t="shared" si="579"/>
        <v>0</v>
      </c>
      <c r="K681" s="532"/>
      <c r="L681" s="532">
        <f t="shared" ref="L681:Q681" si="580">L679+L680</f>
        <v>0</v>
      </c>
      <c r="M681" s="532">
        <f t="shared" si="580"/>
        <v>0</v>
      </c>
      <c r="N681" s="532">
        <f t="shared" si="580"/>
        <v>0</v>
      </c>
      <c r="O681" s="532">
        <f t="shared" si="580"/>
        <v>0</v>
      </c>
      <c r="P681" s="532">
        <f t="shared" si="580"/>
        <v>0</v>
      </c>
      <c r="Q681" s="532">
        <f t="shared" si="580"/>
        <v>0</v>
      </c>
      <c r="R681" s="532">
        <f>R679+R680</f>
        <v>2.5</v>
      </c>
      <c r="S681" s="532">
        <f t="shared" ref="S681:T681" si="581">S679+S680</f>
        <v>2.5</v>
      </c>
      <c r="T681" s="532">
        <f t="shared" si="581"/>
        <v>0</v>
      </c>
      <c r="U681" s="532"/>
      <c r="V681" s="532">
        <f t="shared" ref="V681:AA681" si="582">V679+V680</f>
        <v>0</v>
      </c>
      <c r="W681" s="532">
        <f t="shared" si="582"/>
        <v>0</v>
      </c>
      <c r="X681" s="532">
        <f t="shared" si="582"/>
        <v>0</v>
      </c>
      <c r="Y681" s="532">
        <f t="shared" si="582"/>
        <v>0</v>
      </c>
      <c r="Z681" s="532">
        <f t="shared" si="582"/>
        <v>0</v>
      </c>
      <c r="AA681" s="532">
        <f t="shared" si="582"/>
        <v>0</v>
      </c>
      <c r="AB681" s="816"/>
      <c r="AC681" s="817"/>
      <c r="AD681" s="817"/>
      <c r="AE681" s="817"/>
      <c r="AF681" s="817"/>
      <c r="AG681" s="818"/>
    </row>
    <row r="682" spans="1:33" s="72" customFormat="1" ht="51" customHeight="1">
      <c r="A682" s="890" t="s">
        <v>216</v>
      </c>
      <c r="B682" s="921" t="s">
        <v>151</v>
      </c>
      <c r="C682" s="919" t="s">
        <v>151</v>
      </c>
      <c r="D682" s="899" t="s">
        <v>720</v>
      </c>
      <c r="E682" s="901" t="s">
        <v>721</v>
      </c>
      <c r="F682" s="902"/>
      <c r="G682" s="522"/>
      <c r="H682" s="523"/>
      <c r="I682" s="523"/>
      <c r="J682" s="523"/>
      <c r="K682" s="523"/>
      <c r="L682" s="523"/>
      <c r="M682" s="523"/>
      <c r="N682" s="523"/>
      <c r="O682" s="523"/>
      <c r="P682" s="523"/>
      <c r="Q682" s="523"/>
      <c r="R682" s="523"/>
      <c r="S682" s="523"/>
      <c r="T682" s="523"/>
      <c r="U682" s="523"/>
      <c r="V682" s="523"/>
      <c r="W682" s="523"/>
      <c r="X682" s="523"/>
      <c r="Y682" s="523"/>
      <c r="Z682" s="523"/>
      <c r="AA682" s="523"/>
      <c r="AB682" s="266"/>
      <c r="AC682" s="524"/>
      <c r="AD682" s="525"/>
      <c r="AE682" s="525"/>
      <c r="AF682" s="525"/>
      <c r="AG682" s="526"/>
    </row>
    <row r="683" spans="1:33" s="72" customFormat="1" ht="15" customHeight="1">
      <c r="A683" s="891"/>
      <c r="B683" s="921"/>
      <c r="C683" s="919"/>
      <c r="D683" s="906"/>
      <c r="E683" s="163" t="s">
        <v>11</v>
      </c>
      <c r="F683" s="162" t="s">
        <v>722</v>
      </c>
      <c r="G683" s="517" t="s">
        <v>15</v>
      </c>
      <c r="H683" s="516">
        <f>I683+J683+L683+M683+N683+O683+P683+Q683</f>
        <v>0.5</v>
      </c>
      <c r="I683" s="527">
        <v>0.5</v>
      </c>
      <c r="J683" s="528"/>
      <c r="K683" s="528"/>
      <c r="L683" s="528"/>
      <c r="M683" s="528"/>
      <c r="N683" s="528"/>
      <c r="O683" s="528"/>
      <c r="P683" s="528"/>
      <c r="Q683" s="527"/>
      <c r="R683" s="516">
        <f>S683+T683+V683+W683+X683+Y683+Z683+AA683</f>
        <v>0.5</v>
      </c>
      <c r="S683" s="527">
        <v>0.5</v>
      </c>
      <c r="T683" s="528"/>
      <c r="U683" s="528"/>
      <c r="V683" s="528"/>
      <c r="W683" s="528"/>
      <c r="X683" s="528"/>
      <c r="Y683" s="528"/>
      <c r="Z683" s="528"/>
      <c r="AA683" s="527"/>
      <c r="AB683" s="537" t="s">
        <v>672</v>
      </c>
      <c r="AC683" s="529" t="s">
        <v>1102</v>
      </c>
      <c r="AD683" s="517" t="s">
        <v>159</v>
      </c>
      <c r="AE683" s="517">
        <v>1</v>
      </c>
      <c r="AF683" s="517">
        <v>1</v>
      </c>
      <c r="AG683" s="542"/>
    </row>
    <row r="684" spans="1:33" s="72" customFormat="1" ht="28.5" customHeight="1">
      <c r="A684" s="891"/>
      <c r="B684" s="921"/>
      <c r="C684" s="919"/>
      <c r="D684" s="906"/>
      <c r="E684" s="163" t="s">
        <v>12</v>
      </c>
      <c r="F684" s="162" t="s">
        <v>723</v>
      </c>
      <c r="G684" s="517" t="s">
        <v>145</v>
      </c>
      <c r="H684" s="516">
        <f>I684+J684+L684+M684+N684+O684+P684+Q684</f>
        <v>1</v>
      </c>
      <c r="I684" s="527">
        <v>1</v>
      </c>
      <c r="J684" s="527"/>
      <c r="K684" s="527"/>
      <c r="L684" s="528"/>
      <c r="M684" s="528"/>
      <c r="N684" s="528"/>
      <c r="O684" s="527"/>
      <c r="P684" s="527"/>
      <c r="Q684" s="527"/>
      <c r="R684" s="516">
        <f>S684+T684+V684+W684+X684+Y684+Z684+AA684</f>
        <v>1</v>
      </c>
      <c r="S684" s="527">
        <v>1</v>
      </c>
      <c r="T684" s="527"/>
      <c r="U684" s="527"/>
      <c r="V684" s="528"/>
      <c r="W684" s="528"/>
      <c r="X684" s="528"/>
      <c r="Y684" s="527"/>
      <c r="Z684" s="527"/>
      <c r="AA684" s="527"/>
      <c r="AB684" s="537" t="s">
        <v>672</v>
      </c>
      <c r="AC684" s="529" t="s">
        <v>1101</v>
      </c>
      <c r="AD684" s="517" t="s">
        <v>159</v>
      </c>
      <c r="AE684" s="517">
        <v>1</v>
      </c>
      <c r="AF684" s="517">
        <v>1</v>
      </c>
      <c r="AG684" s="542"/>
    </row>
    <row r="685" spans="1:33" s="4" customFormat="1" ht="15" customHeight="1">
      <c r="A685" s="892"/>
      <c r="B685" s="921"/>
      <c r="C685" s="919"/>
      <c r="D685" s="903" t="s">
        <v>16</v>
      </c>
      <c r="E685" s="904"/>
      <c r="F685" s="904"/>
      <c r="G685" s="905"/>
      <c r="H685" s="532">
        <f>H683+H684</f>
        <v>1.5</v>
      </c>
      <c r="I685" s="532">
        <f t="shared" ref="I685:J685" si="583">I683+I684</f>
        <v>1.5</v>
      </c>
      <c r="J685" s="532">
        <f t="shared" si="583"/>
        <v>0</v>
      </c>
      <c r="K685" s="532"/>
      <c r="L685" s="532">
        <f t="shared" ref="L685:Q685" si="584">L683+L684</f>
        <v>0</v>
      </c>
      <c r="M685" s="532">
        <f t="shared" si="584"/>
        <v>0</v>
      </c>
      <c r="N685" s="532">
        <f t="shared" si="584"/>
        <v>0</v>
      </c>
      <c r="O685" s="532">
        <f t="shared" si="584"/>
        <v>0</v>
      </c>
      <c r="P685" s="532">
        <f t="shared" si="584"/>
        <v>0</v>
      </c>
      <c r="Q685" s="532">
        <f t="shared" si="584"/>
        <v>0</v>
      </c>
      <c r="R685" s="532">
        <f>R683+R684</f>
        <v>1.5</v>
      </c>
      <c r="S685" s="532">
        <f t="shared" ref="S685:T685" si="585">S683+S684</f>
        <v>1.5</v>
      </c>
      <c r="T685" s="532">
        <f t="shared" si="585"/>
        <v>0</v>
      </c>
      <c r="U685" s="532"/>
      <c r="V685" s="532">
        <f t="shared" ref="V685:AA685" si="586">V683+V684</f>
        <v>0</v>
      </c>
      <c r="W685" s="532">
        <f t="shared" si="586"/>
        <v>0</v>
      </c>
      <c r="X685" s="532">
        <f t="shared" si="586"/>
        <v>0</v>
      </c>
      <c r="Y685" s="532">
        <f t="shared" si="586"/>
        <v>0</v>
      </c>
      <c r="Z685" s="532">
        <f t="shared" si="586"/>
        <v>0</v>
      </c>
      <c r="AA685" s="532">
        <f t="shared" si="586"/>
        <v>0</v>
      </c>
      <c r="AB685" s="816"/>
      <c r="AC685" s="817"/>
      <c r="AD685" s="817"/>
      <c r="AE685" s="817"/>
      <c r="AF685" s="817"/>
      <c r="AG685" s="818"/>
    </row>
    <row r="686" spans="1:33" s="72" customFormat="1" ht="56.25" customHeight="1">
      <c r="A686" s="890" t="s">
        <v>216</v>
      </c>
      <c r="B686" s="921" t="s">
        <v>151</v>
      </c>
      <c r="C686" s="919" t="s">
        <v>151</v>
      </c>
      <c r="D686" s="899" t="s">
        <v>724</v>
      </c>
      <c r="E686" s="901" t="s">
        <v>725</v>
      </c>
      <c r="F686" s="902"/>
      <c r="G686" s="522"/>
      <c r="H686" s="523"/>
      <c r="I686" s="523"/>
      <c r="J686" s="523"/>
      <c r="K686" s="523"/>
      <c r="L686" s="523"/>
      <c r="M686" s="523"/>
      <c r="N686" s="523"/>
      <c r="O686" s="523"/>
      <c r="P686" s="523"/>
      <c r="Q686" s="523"/>
      <c r="R686" s="523"/>
      <c r="S686" s="523"/>
      <c r="T686" s="523"/>
      <c r="U686" s="523"/>
      <c r="V686" s="523"/>
      <c r="W686" s="523"/>
      <c r="X686" s="523"/>
      <c r="Y686" s="523"/>
      <c r="Z686" s="523"/>
      <c r="AA686" s="523"/>
      <c r="AB686" s="266"/>
      <c r="AC686" s="524"/>
      <c r="AD686" s="525"/>
      <c r="AE686" s="525"/>
      <c r="AF686" s="525"/>
      <c r="AG686" s="526"/>
    </row>
    <row r="687" spans="1:33" s="72" customFormat="1" ht="27.75" customHeight="1">
      <c r="A687" s="891"/>
      <c r="B687" s="921"/>
      <c r="C687" s="919"/>
      <c r="D687" s="906"/>
      <c r="E687" s="163" t="s">
        <v>11</v>
      </c>
      <c r="F687" s="162" t="s">
        <v>726</v>
      </c>
      <c r="G687" s="517" t="s">
        <v>145</v>
      </c>
      <c r="H687" s="516">
        <f>I687+J687+L687+M687+N687+O687+P687+Q687</f>
        <v>0.7</v>
      </c>
      <c r="I687" s="527"/>
      <c r="J687" s="528"/>
      <c r="K687" s="528"/>
      <c r="L687" s="528"/>
      <c r="M687" s="528"/>
      <c r="N687" s="528"/>
      <c r="O687" s="528"/>
      <c r="P687" s="528"/>
      <c r="Q687" s="527">
        <v>0.7</v>
      </c>
      <c r="R687" s="516">
        <f>S687+T687+V687+W687+X687+Y687+Z687+AA687</f>
        <v>0.7</v>
      </c>
      <c r="S687" s="527"/>
      <c r="T687" s="528"/>
      <c r="U687" s="528"/>
      <c r="V687" s="528"/>
      <c r="W687" s="528"/>
      <c r="X687" s="528"/>
      <c r="Y687" s="528"/>
      <c r="Z687" s="528"/>
      <c r="AA687" s="527">
        <v>0.7</v>
      </c>
      <c r="AB687" s="537" t="s">
        <v>672</v>
      </c>
      <c r="AC687" s="529" t="s">
        <v>1100</v>
      </c>
      <c r="AD687" s="517" t="s">
        <v>159</v>
      </c>
      <c r="AE687" s="517">
        <v>30</v>
      </c>
      <c r="AF687" s="517">
        <v>30</v>
      </c>
      <c r="AG687" s="542"/>
    </row>
    <row r="688" spans="1:33" s="72" customFormat="1" ht="15" customHeight="1">
      <c r="A688" s="891"/>
      <c r="B688" s="921"/>
      <c r="C688" s="919"/>
      <c r="D688" s="906"/>
      <c r="E688" s="163" t="s">
        <v>12</v>
      </c>
      <c r="F688" s="162" t="s">
        <v>727</v>
      </c>
      <c r="G688" s="517" t="s">
        <v>145</v>
      </c>
      <c r="H688" s="516">
        <f>I688+J688+L688+M688+N688+O688+P688+Q688</f>
        <v>0.3</v>
      </c>
      <c r="I688" s="527">
        <v>0.3</v>
      </c>
      <c r="J688" s="527"/>
      <c r="K688" s="527"/>
      <c r="L688" s="528"/>
      <c r="M688" s="528"/>
      <c r="N688" s="528"/>
      <c r="O688" s="527"/>
      <c r="P688" s="527"/>
      <c r="Q688" s="527"/>
      <c r="R688" s="516">
        <f>S688+T688+V688+W688+X688+Y688+Z688+AA688</f>
        <v>0.3</v>
      </c>
      <c r="S688" s="527">
        <v>0.3</v>
      </c>
      <c r="T688" s="527"/>
      <c r="U688" s="527"/>
      <c r="V688" s="528"/>
      <c r="W688" s="528"/>
      <c r="X688" s="528"/>
      <c r="Y688" s="527"/>
      <c r="Z688" s="527"/>
      <c r="AA688" s="527"/>
      <c r="AB688" s="537" t="s">
        <v>672</v>
      </c>
      <c r="AC688" s="529" t="s">
        <v>1099</v>
      </c>
      <c r="AD688" s="517" t="s">
        <v>159</v>
      </c>
      <c r="AE688" s="517">
        <v>4</v>
      </c>
      <c r="AF688" s="517">
        <v>4</v>
      </c>
      <c r="AG688" s="542"/>
    </row>
    <row r="689" spans="1:33" s="4" customFormat="1" ht="15" customHeight="1">
      <c r="A689" s="892"/>
      <c r="B689" s="921"/>
      <c r="C689" s="919"/>
      <c r="D689" s="903" t="s">
        <v>16</v>
      </c>
      <c r="E689" s="904"/>
      <c r="F689" s="904"/>
      <c r="G689" s="905"/>
      <c r="H689" s="532">
        <f>H687+H688</f>
        <v>1</v>
      </c>
      <c r="I689" s="532">
        <f t="shared" ref="I689:J689" si="587">I687+I688</f>
        <v>0.3</v>
      </c>
      <c r="J689" s="532">
        <f t="shared" si="587"/>
        <v>0</v>
      </c>
      <c r="K689" s="532"/>
      <c r="L689" s="532">
        <f t="shared" ref="L689:Q689" si="588">L687+L688</f>
        <v>0</v>
      </c>
      <c r="M689" s="532">
        <f t="shared" si="588"/>
        <v>0</v>
      </c>
      <c r="N689" s="532">
        <f t="shared" si="588"/>
        <v>0</v>
      </c>
      <c r="O689" s="532">
        <f t="shared" si="588"/>
        <v>0</v>
      </c>
      <c r="P689" s="532">
        <f t="shared" si="588"/>
        <v>0</v>
      </c>
      <c r="Q689" s="532">
        <f t="shared" si="588"/>
        <v>0.7</v>
      </c>
      <c r="R689" s="532">
        <f>R687+R688</f>
        <v>1</v>
      </c>
      <c r="S689" s="532">
        <f t="shared" ref="S689:T689" si="589">S687+S688</f>
        <v>0.3</v>
      </c>
      <c r="T689" s="532">
        <f t="shared" si="589"/>
        <v>0</v>
      </c>
      <c r="U689" s="532"/>
      <c r="V689" s="532">
        <f t="shared" ref="V689:AA689" si="590">V687+V688</f>
        <v>0</v>
      </c>
      <c r="W689" s="532">
        <f t="shared" si="590"/>
        <v>0</v>
      </c>
      <c r="X689" s="532">
        <f t="shared" si="590"/>
        <v>0</v>
      </c>
      <c r="Y689" s="532">
        <f t="shared" si="590"/>
        <v>0</v>
      </c>
      <c r="Z689" s="532">
        <f t="shared" si="590"/>
        <v>0</v>
      </c>
      <c r="AA689" s="532">
        <f t="shared" si="590"/>
        <v>0.7</v>
      </c>
      <c r="AB689" s="816"/>
      <c r="AC689" s="817"/>
      <c r="AD689" s="817"/>
      <c r="AE689" s="817"/>
      <c r="AF689" s="817"/>
      <c r="AG689" s="818"/>
    </row>
    <row r="690" spans="1:33" s="72" customFormat="1" ht="39.75" customHeight="1">
      <c r="A690" s="890" t="s">
        <v>216</v>
      </c>
      <c r="B690" s="921" t="s">
        <v>151</v>
      </c>
      <c r="C690" s="919" t="s">
        <v>151</v>
      </c>
      <c r="D690" s="899" t="s">
        <v>305</v>
      </c>
      <c r="E690" s="901" t="s">
        <v>728</v>
      </c>
      <c r="F690" s="902"/>
      <c r="G690" s="522"/>
      <c r="H690" s="523"/>
      <c r="I690" s="523"/>
      <c r="J690" s="523"/>
      <c r="K690" s="523"/>
      <c r="L690" s="523"/>
      <c r="M690" s="523"/>
      <c r="N690" s="523"/>
      <c r="O690" s="523"/>
      <c r="P690" s="523"/>
      <c r="Q690" s="523"/>
      <c r="R690" s="523"/>
      <c r="S690" s="523"/>
      <c r="T690" s="523"/>
      <c r="U690" s="523"/>
      <c r="V690" s="523"/>
      <c r="W690" s="523"/>
      <c r="X690" s="523"/>
      <c r="Y690" s="523"/>
      <c r="Z690" s="523"/>
      <c r="AA690" s="523"/>
      <c r="AB690" s="266"/>
      <c r="AC690" s="524"/>
      <c r="AD690" s="525"/>
      <c r="AE690" s="525"/>
      <c r="AF690" s="525"/>
      <c r="AG690" s="526"/>
    </row>
    <row r="691" spans="1:33" s="72" customFormat="1" ht="30.75" customHeight="1">
      <c r="A691" s="891"/>
      <c r="B691" s="921"/>
      <c r="C691" s="919"/>
      <c r="D691" s="906"/>
      <c r="E691" s="163" t="s">
        <v>11</v>
      </c>
      <c r="F691" s="162" t="s">
        <v>729</v>
      </c>
      <c r="G691" s="517" t="s">
        <v>15</v>
      </c>
      <c r="H691" s="516">
        <f>I691+J691+L691+M691+N691+O691+P691+Q691</f>
        <v>0.5</v>
      </c>
      <c r="I691" s="527">
        <v>0.5</v>
      </c>
      <c r="J691" s="528"/>
      <c r="K691" s="528"/>
      <c r="L691" s="528"/>
      <c r="M691" s="528"/>
      <c r="N691" s="528"/>
      <c r="O691" s="528"/>
      <c r="P691" s="528"/>
      <c r="Q691" s="527"/>
      <c r="R691" s="516">
        <f>S691+T691+V691+W691+X691+Y691+Z691+AA691</f>
        <v>0.5</v>
      </c>
      <c r="S691" s="527">
        <v>0.5</v>
      </c>
      <c r="T691" s="528"/>
      <c r="U691" s="528"/>
      <c r="V691" s="528"/>
      <c r="W691" s="528"/>
      <c r="X691" s="528"/>
      <c r="Y691" s="528"/>
      <c r="Z691" s="528"/>
      <c r="AA691" s="527"/>
      <c r="AB691" s="537" t="s">
        <v>672</v>
      </c>
      <c r="AC691" s="529" t="s">
        <v>1098</v>
      </c>
      <c r="AD691" s="517" t="s">
        <v>159</v>
      </c>
      <c r="AE691" s="517">
        <v>8</v>
      </c>
      <c r="AF691" s="517">
        <v>8</v>
      </c>
      <c r="AG691" s="531" t="s">
        <v>1258</v>
      </c>
    </row>
    <row r="692" spans="1:33" s="72" customFormat="1" ht="15" customHeight="1">
      <c r="A692" s="891"/>
      <c r="B692" s="921"/>
      <c r="C692" s="919"/>
      <c r="D692" s="906"/>
      <c r="E692" s="163" t="s">
        <v>12</v>
      </c>
      <c r="F692" s="162" t="s">
        <v>730</v>
      </c>
      <c r="G692" s="517" t="s">
        <v>145</v>
      </c>
      <c r="H692" s="516">
        <f>I692+J692+L692+M692+N692+O692+P692+Q692</f>
        <v>0.5</v>
      </c>
      <c r="I692" s="527">
        <v>0.5</v>
      </c>
      <c r="J692" s="527"/>
      <c r="K692" s="527"/>
      <c r="L692" s="528"/>
      <c r="M692" s="528"/>
      <c r="N692" s="528"/>
      <c r="O692" s="527"/>
      <c r="P692" s="527"/>
      <c r="Q692" s="527"/>
      <c r="R692" s="516">
        <f>S692+T692+V692+W692+X692+Y692+Z692+AA692</f>
        <v>0.5</v>
      </c>
      <c r="S692" s="527">
        <v>0.5</v>
      </c>
      <c r="T692" s="527"/>
      <c r="U692" s="527"/>
      <c r="V692" s="528"/>
      <c r="W692" s="528"/>
      <c r="X692" s="528"/>
      <c r="Y692" s="527"/>
      <c r="Z692" s="527"/>
      <c r="AA692" s="527"/>
      <c r="AB692" s="537" t="s">
        <v>672</v>
      </c>
      <c r="AC692" s="529" t="s">
        <v>1097</v>
      </c>
      <c r="AD692" s="517" t="s">
        <v>159</v>
      </c>
      <c r="AE692" s="517">
        <v>2</v>
      </c>
      <c r="AF692" s="517">
        <v>2</v>
      </c>
      <c r="AG692" s="542"/>
    </row>
    <row r="693" spans="1:33" s="4" customFormat="1" ht="15" customHeight="1">
      <c r="A693" s="892"/>
      <c r="B693" s="921"/>
      <c r="C693" s="919"/>
      <c r="D693" s="903" t="s">
        <v>16</v>
      </c>
      <c r="E693" s="904"/>
      <c r="F693" s="904"/>
      <c r="G693" s="905"/>
      <c r="H693" s="532">
        <f>H691+H692</f>
        <v>1</v>
      </c>
      <c r="I693" s="532">
        <f t="shared" ref="I693:J693" si="591">I691+I692</f>
        <v>1</v>
      </c>
      <c r="J693" s="532">
        <f t="shared" si="591"/>
        <v>0</v>
      </c>
      <c r="K693" s="532"/>
      <c r="L693" s="532">
        <f t="shared" ref="L693:Q693" si="592">L691+L692</f>
        <v>0</v>
      </c>
      <c r="M693" s="532">
        <f t="shared" si="592"/>
        <v>0</v>
      </c>
      <c r="N693" s="532">
        <f t="shared" si="592"/>
        <v>0</v>
      </c>
      <c r="O693" s="532">
        <f t="shared" si="592"/>
        <v>0</v>
      </c>
      <c r="P693" s="532">
        <f t="shared" si="592"/>
        <v>0</v>
      </c>
      <c r="Q693" s="532">
        <f t="shared" si="592"/>
        <v>0</v>
      </c>
      <c r="R693" s="532">
        <f>R691+R692</f>
        <v>1</v>
      </c>
      <c r="S693" s="532">
        <f t="shared" ref="S693:T693" si="593">S691+S692</f>
        <v>1</v>
      </c>
      <c r="T693" s="532">
        <f t="shared" si="593"/>
        <v>0</v>
      </c>
      <c r="U693" s="532"/>
      <c r="V693" s="532">
        <f t="shared" ref="V693:AA693" si="594">V691+V692</f>
        <v>0</v>
      </c>
      <c r="W693" s="532">
        <f t="shared" si="594"/>
        <v>0</v>
      </c>
      <c r="X693" s="532">
        <f t="shared" si="594"/>
        <v>0</v>
      </c>
      <c r="Y693" s="532">
        <f t="shared" si="594"/>
        <v>0</v>
      </c>
      <c r="Z693" s="532">
        <f t="shared" si="594"/>
        <v>0</v>
      </c>
      <c r="AA693" s="532">
        <f t="shared" si="594"/>
        <v>0</v>
      </c>
      <c r="AB693" s="816"/>
      <c r="AC693" s="817"/>
      <c r="AD693" s="817"/>
      <c r="AE693" s="817"/>
      <c r="AF693" s="817"/>
      <c r="AG693" s="818"/>
    </row>
    <row r="694" spans="1:33" s="72" customFormat="1" ht="40.5" customHeight="1">
      <c r="A694" s="890" t="s">
        <v>216</v>
      </c>
      <c r="B694" s="922" t="s">
        <v>151</v>
      </c>
      <c r="C694" s="919" t="s">
        <v>151</v>
      </c>
      <c r="D694" s="899" t="s">
        <v>328</v>
      </c>
      <c r="E694" s="901" t="s">
        <v>731</v>
      </c>
      <c r="F694" s="902"/>
      <c r="G694" s="522"/>
      <c r="H694" s="523"/>
      <c r="I694" s="523"/>
      <c r="J694" s="523"/>
      <c r="K694" s="523"/>
      <c r="L694" s="523"/>
      <c r="M694" s="523"/>
      <c r="N694" s="523"/>
      <c r="O694" s="523"/>
      <c r="P694" s="523"/>
      <c r="Q694" s="523"/>
      <c r="R694" s="523"/>
      <c r="S694" s="523"/>
      <c r="T694" s="523"/>
      <c r="U694" s="523"/>
      <c r="V694" s="523"/>
      <c r="W694" s="523"/>
      <c r="X694" s="523"/>
      <c r="Y694" s="523"/>
      <c r="Z694" s="523"/>
      <c r="AA694" s="523"/>
      <c r="AB694" s="266"/>
      <c r="AC694" s="524"/>
      <c r="AD694" s="525"/>
      <c r="AE694" s="525"/>
      <c r="AF694" s="525"/>
      <c r="AG694" s="526"/>
    </row>
    <row r="695" spans="1:33" s="72" customFormat="1" ht="25.5" customHeight="1">
      <c r="A695" s="891"/>
      <c r="B695" s="922"/>
      <c r="C695" s="919"/>
      <c r="D695" s="906"/>
      <c r="E695" s="163" t="s">
        <v>11</v>
      </c>
      <c r="F695" s="162" t="s">
        <v>732</v>
      </c>
      <c r="G695" s="517" t="s">
        <v>15</v>
      </c>
      <c r="H695" s="516">
        <f>I695+J695+L695+M695+N695+O695+P695+Q695</f>
        <v>0.5</v>
      </c>
      <c r="I695" s="527">
        <v>0.5</v>
      </c>
      <c r="J695" s="528"/>
      <c r="K695" s="528"/>
      <c r="L695" s="528"/>
      <c r="M695" s="528"/>
      <c r="N695" s="528"/>
      <c r="O695" s="528"/>
      <c r="P695" s="528"/>
      <c r="Q695" s="527"/>
      <c r="R695" s="516">
        <f>S695+T695+V695+W695+X695+Y695+Z695+AA695</f>
        <v>0.5</v>
      </c>
      <c r="S695" s="527">
        <v>0.5</v>
      </c>
      <c r="T695" s="528"/>
      <c r="U695" s="528"/>
      <c r="V695" s="528"/>
      <c r="W695" s="528"/>
      <c r="X695" s="528"/>
      <c r="Y695" s="528"/>
      <c r="Z695" s="528"/>
      <c r="AA695" s="527"/>
      <c r="AB695" s="537" t="s">
        <v>672</v>
      </c>
      <c r="AC695" s="529" t="s">
        <v>1096</v>
      </c>
      <c r="AD695" s="517" t="s">
        <v>159</v>
      </c>
      <c r="AE695" s="517">
        <v>8</v>
      </c>
      <c r="AF695" s="517">
        <v>8</v>
      </c>
      <c r="AG695" s="531"/>
    </row>
    <row r="696" spans="1:33" s="72" customFormat="1" ht="31.5" customHeight="1">
      <c r="A696" s="891"/>
      <c r="B696" s="922"/>
      <c r="C696" s="919"/>
      <c r="D696" s="906"/>
      <c r="E696" s="163" t="s">
        <v>12</v>
      </c>
      <c r="F696" s="162" t="s">
        <v>733</v>
      </c>
      <c r="G696" s="517" t="s">
        <v>145</v>
      </c>
      <c r="H696" s="516">
        <f>I696+J696+L696+M696+N696+O696+P696+Q696</f>
        <v>0.5</v>
      </c>
      <c r="I696" s="527">
        <v>0.5</v>
      </c>
      <c r="J696" s="528"/>
      <c r="K696" s="528"/>
      <c r="L696" s="528"/>
      <c r="M696" s="528"/>
      <c r="N696" s="528"/>
      <c r="O696" s="528"/>
      <c r="P696" s="528"/>
      <c r="Q696" s="527"/>
      <c r="R696" s="516">
        <f>S696+T696+V696+W696+X696+Y696+Z696+AA696</f>
        <v>0.5</v>
      </c>
      <c r="S696" s="527">
        <v>0.5</v>
      </c>
      <c r="T696" s="528"/>
      <c r="U696" s="528"/>
      <c r="V696" s="528"/>
      <c r="W696" s="528"/>
      <c r="X696" s="528"/>
      <c r="Y696" s="528"/>
      <c r="Z696" s="528"/>
      <c r="AA696" s="527"/>
      <c r="AB696" s="537" t="s">
        <v>672</v>
      </c>
      <c r="AC696" s="529" t="s">
        <v>1095</v>
      </c>
      <c r="AD696" s="517" t="s">
        <v>159</v>
      </c>
      <c r="AE696" s="517">
        <v>8</v>
      </c>
      <c r="AF696" s="517">
        <v>8</v>
      </c>
      <c r="AG696" s="542"/>
    </row>
    <row r="697" spans="1:33" s="4" customFormat="1" ht="15" customHeight="1">
      <c r="A697" s="892"/>
      <c r="B697" s="922"/>
      <c r="C697" s="919"/>
      <c r="D697" s="903" t="s">
        <v>16</v>
      </c>
      <c r="E697" s="904"/>
      <c r="F697" s="904"/>
      <c r="G697" s="905"/>
      <c r="H697" s="532">
        <f>H695+H696</f>
        <v>1</v>
      </c>
      <c r="I697" s="532">
        <f t="shared" ref="I697:J697" si="595">I695+I696</f>
        <v>1</v>
      </c>
      <c r="J697" s="532">
        <f t="shared" si="595"/>
        <v>0</v>
      </c>
      <c r="K697" s="532"/>
      <c r="L697" s="532">
        <f t="shared" ref="L697:Q697" si="596">L695+L696</f>
        <v>0</v>
      </c>
      <c r="M697" s="532">
        <f t="shared" si="596"/>
        <v>0</v>
      </c>
      <c r="N697" s="532">
        <f t="shared" si="596"/>
        <v>0</v>
      </c>
      <c r="O697" s="532">
        <f t="shared" si="596"/>
        <v>0</v>
      </c>
      <c r="P697" s="532">
        <f t="shared" si="596"/>
        <v>0</v>
      </c>
      <c r="Q697" s="532">
        <f t="shared" si="596"/>
        <v>0</v>
      </c>
      <c r="R697" s="532">
        <f>R695+R696</f>
        <v>1</v>
      </c>
      <c r="S697" s="532">
        <f t="shared" ref="S697:T697" si="597">S695+S696</f>
        <v>1</v>
      </c>
      <c r="T697" s="532">
        <f t="shared" si="597"/>
        <v>0</v>
      </c>
      <c r="U697" s="532"/>
      <c r="V697" s="532">
        <f t="shared" ref="V697:AA697" si="598">V695+V696</f>
        <v>0</v>
      </c>
      <c r="W697" s="532">
        <f t="shared" si="598"/>
        <v>0</v>
      </c>
      <c r="X697" s="532">
        <f t="shared" si="598"/>
        <v>0</v>
      </c>
      <c r="Y697" s="532">
        <f t="shared" si="598"/>
        <v>0</v>
      </c>
      <c r="Z697" s="532">
        <f t="shared" si="598"/>
        <v>0</v>
      </c>
      <c r="AA697" s="532">
        <f t="shared" si="598"/>
        <v>0</v>
      </c>
      <c r="AB697" s="816"/>
      <c r="AC697" s="817"/>
      <c r="AD697" s="817"/>
      <c r="AE697" s="817"/>
      <c r="AF697" s="817"/>
      <c r="AG697" s="818"/>
    </row>
    <row r="698" spans="1:33" s="4" customFormat="1" ht="15" customHeight="1">
      <c r="A698" s="229" t="s">
        <v>216</v>
      </c>
      <c r="B698" s="442" t="s">
        <v>151</v>
      </c>
      <c r="C698" s="443" t="s">
        <v>151</v>
      </c>
      <c r="D698" s="930" t="s">
        <v>17</v>
      </c>
      <c r="E698" s="931"/>
      <c r="F698" s="931"/>
      <c r="G698" s="932"/>
      <c r="H698" s="543">
        <f t="shared" ref="H698:T698" si="599">H621+H625+H629+H632+H637+H641+H646+H651+H655+H660+H665+H669+H673+H677+H681+H685+H689+H693+H697</f>
        <v>21.5</v>
      </c>
      <c r="I698" s="543">
        <f t="shared" si="599"/>
        <v>14</v>
      </c>
      <c r="J698" s="543">
        <f t="shared" si="599"/>
        <v>0</v>
      </c>
      <c r="K698" s="543"/>
      <c r="L698" s="543">
        <f t="shared" si="599"/>
        <v>0</v>
      </c>
      <c r="M698" s="543">
        <f t="shared" si="599"/>
        <v>0</v>
      </c>
      <c r="N698" s="543">
        <f t="shared" si="599"/>
        <v>0</v>
      </c>
      <c r="O698" s="543">
        <f t="shared" si="599"/>
        <v>3</v>
      </c>
      <c r="P698" s="543">
        <f t="shared" si="599"/>
        <v>0</v>
      </c>
      <c r="Q698" s="543">
        <f t="shared" si="599"/>
        <v>4.5</v>
      </c>
      <c r="R698" s="543">
        <f t="shared" si="599"/>
        <v>21.5</v>
      </c>
      <c r="S698" s="543">
        <f t="shared" si="599"/>
        <v>14</v>
      </c>
      <c r="T698" s="543">
        <f t="shared" si="599"/>
        <v>0</v>
      </c>
      <c r="U698" s="543"/>
      <c r="V698" s="543">
        <f t="shared" ref="V698:AA698" si="600">V621+V625+V629+V632+V637+V641+V646+V651+V655+V660+V665+V669+V673+V677+V681+V685+V689+V693+V697</f>
        <v>0</v>
      </c>
      <c r="W698" s="543">
        <f t="shared" si="600"/>
        <v>0</v>
      </c>
      <c r="X698" s="543">
        <f t="shared" si="600"/>
        <v>0</v>
      </c>
      <c r="Y698" s="543">
        <f t="shared" si="600"/>
        <v>3</v>
      </c>
      <c r="Z698" s="543">
        <f t="shared" si="600"/>
        <v>0</v>
      </c>
      <c r="AA698" s="543">
        <f t="shared" si="600"/>
        <v>4.5</v>
      </c>
      <c r="AB698" s="810"/>
      <c r="AC698" s="811"/>
      <c r="AD698" s="811"/>
      <c r="AE698" s="811"/>
      <c r="AF698" s="811"/>
      <c r="AG698" s="812"/>
    </row>
    <row r="699" spans="1:33" s="4" customFormat="1" ht="15" customHeight="1">
      <c r="A699" s="229" t="s">
        <v>216</v>
      </c>
      <c r="B699" s="442" t="s">
        <v>151</v>
      </c>
      <c r="C699" s="443" t="s">
        <v>152</v>
      </c>
      <c r="D699" s="813" t="s">
        <v>1105</v>
      </c>
      <c r="E699" s="814"/>
      <c r="F699" s="814"/>
      <c r="G699" s="814"/>
      <c r="H699" s="814"/>
      <c r="I699" s="814"/>
      <c r="J699" s="814"/>
      <c r="K699" s="814"/>
      <c r="L699" s="814"/>
      <c r="M699" s="814"/>
      <c r="N699" s="814"/>
      <c r="O699" s="814"/>
      <c r="P699" s="814"/>
      <c r="Q699" s="814"/>
      <c r="R699" s="814"/>
      <c r="S699" s="814"/>
      <c r="T699" s="814"/>
      <c r="U699" s="814"/>
      <c r="V699" s="814"/>
      <c r="W699" s="814"/>
      <c r="X699" s="814"/>
      <c r="Y699" s="814"/>
      <c r="Z699" s="814"/>
      <c r="AA699" s="814"/>
      <c r="AB699" s="814"/>
      <c r="AC699" s="814"/>
      <c r="AD699" s="814"/>
      <c r="AE699" s="814"/>
      <c r="AF699" s="814"/>
      <c r="AG699" s="815"/>
    </row>
    <row r="700" spans="1:33" s="4" customFormat="1" ht="18" customHeight="1">
      <c r="A700" s="913" t="s">
        <v>216</v>
      </c>
      <c r="B700" s="922" t="s">
        <v>151</v>
      </c>
      <c r="C700" s="923" t="s">
        <v>152</v>
      </c>
      <c r="D700" s="899" t="s">
        <v>322</v>
      </c>
      <c r="E700" s="901" t="s">
        <v>734</v>
      </c>
      <c r="F700" s="902"/>
      <c r="G700" s="522"/>
      <c r="H700" s="523"/>
      <c r="I700" s="523"/>
      <c r="J700" s="523"/>
      <c r="K700" s="523"/>
      <c r="L700" s="523"/>
      <c r="M700" s="523"/>
      <c r="N700" s="523"/>
      <c r="O700" s="523"/>
      <c r="P700" s="523"/>
      <c r="Q700" s="523"/>
      <c r="R700" s="523"/>
      <c r="S700" s="523"/>
      <c r="T700" s="523"/>
      <c r="U700" s="523"/>
      <c r="V700" s="523"/>
      <c r="W700" s="523"/>
      <c r="X700" s="523"/>
      <c r="Y700" s="523"/>
      <c r="Z700" s="523"/>
      <c r="AA700" s="523"/>
      <c r="AB700" s="266"/>
      <c r="AC700" s="524"/>
      <c r="AD700" s="525"/>
      <c r="AE700" s="525"/>
      <c r="AF700" s="525"/>
      <c r="AG700" s="526"/>
    </row>
    <row r="701" spans="1:33" s="4" customFormat="1" ht="28.5" customHeight="1">
      <c r="A701" s="913"/>
      <c r="B701" s="922"/>
      <c r="C701" s="923"/>
      <c r="D701" s="906"/>
      <c r="E701" s="163" t="s">
        <v>11</v>
      </c>
      <c r="F701" s="162" t="s">
        <v>735</v>
      </c>
      <c r="G701" s="544" t="s">
        <v>15</v>
      </c>
      <c r="H701" s="516">
        <f>I701+J701+L701+M701+N701+O701+P701+Q701</f>
        <v>0.25</v>
      </c>
      <c r="I701" s="527">
        <v>0.25</v>
      </c>
      <c r="J701" s="527"/>
      <c r="K701" s="527"/>
      <c r="L701" s="527"/>
      <c r="M701" s="527"/>
      <c r="N701" s="527"/>
      <c r="O701" s="527"/>
      <c r="P701" s="527"/>
      <c r="Q701" s="527"/>
      <c r="R701" s="516">
        <f>S701+T701+V701+W701+X701+Y701+Z701+AA701</f>
        <v>0.25</v>
      </c>
      <c r="S701" s="527">
        <v>0.25</v>
      </c>
      <c r="T701" s="527"/>
      <c r="U701" s="527"/>
      <c r="V701" s="527"/>
      <c r="W701" s="527"/>
      <c r="X701" s="527"/>
      <c r="Y701" s="527"/>
      <c r="Z701" s="527"/>
      <c r="AA701" s="527"/>
      <c r="AB701" s="545" t="s">
        <v>672</v>
      </c>
      <c r="AC701" s="258" t="s">
        <v>1094</v>
      </c>
      <c r="AD701" s="544" t="s">
        <v>159</v>
      </c>
      <c r="AE701" s="544">
        <v>1</v>
      </c>
      <c r="AF701" s="544">
        <v>2</v>
      </c>
      <c r="AG701" s="167" t="s">
        <v>1259</v>
      </c>
    </row>
    <row r="702" spans="1:33" s="4" customFormat="1" ht="27.75" customHeight="1">
      <c r="A702" s="913"/>
      <c r="B702" s="922"/>
      <c r="C702" s="923"/>
      <c r="D702" s="906"/>
      <c r="E702" s="163" t="s">
        <v>12</v>
      </c>
      <c r="F702" s="162" t="s">
        <v>736</v>
      </c>
      <c r="G702" s="544" t="s">
        <v>15</v>
      </c>
      <c r="H702" s="516">
        <f>I702+J702+L702+M702+N702+O702+P702+Q702</f>
        <v>0.25</v>
      </c>
      <c r="I702" s="527">
        <v>0.25</v>
      </c>
      <c r="J702" s="527"/>
      <c r="K702" s="527"/>
      <c r="L702" s="527"/>
      <c r="M702" s="527"/>
      <c r="N702" s="527"/>
      <c r="O702" s="527"/>
      <c r="P702" s="527"/>
      <c r="Q702" s="527"/>
      <c r="R702" s="516">
        <f>S702+T702+V702+W702+X702+Y702+Z702+AA702</f>
        <v>0.25</v>
      </c>
      <c r="S702" s="527">
        <v>0.25</v>
      </c>
      <c r="T702" s="527"/>
      <c r="U702" s="527"/>
      <c r="V702" s="527"/>
      <c r="W702" s="527"/>
      <c r="X702" s="527"/>
      <c r="Y702" s="527"/>
      <c r="Z702" s="527"/>
      <c r="AA702" s="527"/>
      <c r="AB702" s="545" t="s">
        <v>672</v>
      </c>
      <c r="AC702" s="258" t="s">
        <v>1093</v>
      </c>
      <c r="AD702" s="544" t="s">
        <v>159</v>
      </c>
      <c r="AE702" s="544">
        <v>1</v>
      </c>
      <c r="AF702" s="544">
        <v>2</v>
      </c>
      <c r="AG702" s="167" t="s">
        <v>1259</v>
      </c>
    </row>
    <row r="703" spans="1:33" s="4" customFormat="1" ht="19.5" customHeight="1">
      <c r="A703" s="913"/>
      <c r="B703" s="922"/>
      <c r="C703" s="923"/>
      <c r="D703" s="900"/>
      <c r="E703" s="163" t="s">
        <v>13</v>
      </c>
      <c r="F703" s="161" t="s">
        <v>737</v>
      </c>
      <c r="G703" s="546" t="s">
        <v>145</v>
      </c>
      <c r="H703" s="516">
        <f>I703+J703+L703+M703+N703+O703+P703+Q703</f>
        <v>0.5</v>
      </c>
      <c r="I703" s="539"/>
      <c r="J703" s="539"/>
      <c r="K703" s="539"/>
      <c r="L703" s="539"/>
      <c r="M703" s="539"/>
      <c r="N703" s="539"/>
      <c r="O703" s="539"/>
      <c r="P703" s="539"/>
      <c r="Q703" s="539">
        <v>0.5</v>
      </c>
      <c r="R703" s="516">
        <f>S703+T703+V703+W703+X703+Y703+Z703+AA703</f>
        <v>0.5</v>
      </c>
      <c r="S703" s="539"/>
      <c r="T703" s="539"/>
      <c r="U703" s="539"/>
      <c r="V703" s="539"/>
      <c r="W703" s="539"/>
      <c r="X703" s="539"/>
      <c r="Y703" s="539"/>
      <c r="Z703" s="539"/>
      <c r="AA703" s="539">
        <v>0.5</v>
      </c>
      <c r="AB703" s="545" t="s">
        <v>672</v>
      </c>
      <c r="AC703" s="258" t="s">
        <v>1092</v>
      </c>
      <c r="AD703" s="544" t="s">
        <v>159</v>
      </c>
      <c r="AE703" s="544">
        <v>1</v>
      </c>
      <c r="AF703" s="544">
        <v>1</v>
      </c>
      <c r="AG703" s="547"/>
    </row>
    <row r="704" spans="1:33" s="4" customFormat="1" ht="15" customHeight="1">
      <c r="A704" s="913"/>
      <c r="B704" s="922"/>
      <c r="C704" s="923"/>
      <c r="D704" s="924" t="s">
        <v>16</v>
      </c>
      <c r="E704" s="925"/>
      <c r="F704" s="925"/>
      <c r="G704" s="926"/>
      <c r="H704" s="548">
        <f>H701+H702+H703</f>
        <v>1</v>
      </c>
      <c r="I704" s="548">
        <f t="shared" ref="I704:Q704" si="601">I701+I702+I703</f>
        <v>0.5</v>
      </c>
      <c r="J704" s="548">
        <f t="shared" si="601"/>
        <v>0</v>
      </c>
      <c r="K704" s="548"/>
      <c r="L704" s="548">
        <f t="shared" si="601"/>
        <v>0</v>
      </c>
      <c r="M704" s="548">
        <f t="shared" si="601"/>
        <v>0</v>
      </c>
      <c r="N704" s="548">
        <f t="shared" si="601"/>
        <v>0</v>
      </c>
      <c r="O704" s="548">
        <f t="shared" si="601"/>
        <v>0</v>
      </c>
      <c r="P704" s="548">
        <f t="shared" si="601"/>
        <v>0</v>
      </c>
      <c r="Q704" s="548">
        <f t="shared" si="601"/>
        <v>0.5</v>
      </c>
      <c r="R704" s="548">
        <f>R701+R702+R703</f>
        <v>1</v>
      </c>
      <c r="S704" s="548">
        <f t="shared" ref="S704:T704" si="602">S701+S702+S703</f>
        <v>0.5</v>
      </c>
      <c r="T704" s="548">
        <f t="shared" si="602"/>
        <v>0</v>
      </c>
      <c r="U704" s="548"/>
      <c r="V704" s="548">
        <f t="shared" ref="V704:AA704" si="603">V701+V702+V703</f>
        <v>0</v>
      </c>
      <c r="W704" s="548">
        <f t="shared" si="603"/>
        <v>0</v>
      </c>
      <c r="X704" s="548">
        <f t="shared" si="603"/>
        <v>0</v>
      </c>
      <c r="Y704" s="548">
        <f t="shared" si="603"/>
        <v>0</v>
      </c>
      <c r="Z704" s="548">
        <f t="shared" si="603"/>
        <v>0</v>
      </c>
      <c r="AA704" s="548">
        <f t="shared" si="603"/>
        <v>0.5</v>
      </c>
      <c r="AB704" s="927"/>
      <c r="AC704" s="928"/>
      <c r="AD704" s="928"/>
      <c r="AE704" s="928"/>
      <c r="AF704" s="928"/>
      <c r="AG704" s="929"/>
    </row>
    <row r="705" spans="1:33" s="4" customFormat="1" ht="15" customHeight="1">
      <c r="A705" s="229">
        <v>10</v>
      </c>
      <c r="B705" s="432" t="s">
        <v>151</v>
      </c>
      <c r="C705" s="430" t="s">
        <v>152</v>
      </c>
      <c r="D705" s="845" t="s">
        <v>17</v>
      </c>
      <c r="E705" s="845"/>
      <c r="F705" s="845"/>
      <c r="G705" s="845"/>
      <c r="H705" s="519">
        <f>H704</f>
        <v>1</v>
      </c>
      <c r="I705" s="519">
        <f>I704</f>
        <v>0.5</v>
      </c>
      <c r="J705" s="519">
        <f t="shared" ref="J705:Q705" si="604">J704</f>
        <v>0</v>
      </c>
      <c r="K705" s="519"/>
      <c r="L705" s="519">
        <f t="shared" si="604"/>
        <v>0</v>
      </c>
      <c r="M705" s="519">
        <f t="shared" si="604"/>
        <v>0</v>
      </c>
      <c r="N705" s="519">
        <f t="shared" si="604"/>
        <v>0</v>
      </c>
      <c r="O705" s="519">
        <f t="shared" si="604"/>
        <v>0</v>
      </c>
      <c r="P705" s="519">
        <f t="shared" si="604"/>
        <v>0</v>
      </c>
      <c r="Q705" s="519">
        <f t="shared" si="604"/>
        <v>0.5</v>
      </c>
      <c r="R705" s="519">
        <f>R704</f>
        <v>1</v>
      </c>
      <c r="S705" s="519">
        <f>S704</f>
        <v>0.5</v>
      </c>
      <c r="T705" s="519">
        <f t="shared" ref="T705" si="605">T704</f>
        <v>0</v>
      </c>
      <c r="U705" s="519"/>
      <c r="V705" s="519">
        <f t="shared" ref="V705:AA705" si="606">V704</f>
        <v>0</v>
      </c>
      <c r="W705" s="519">
        <f t="shared" si="606"/>
        <v>0</v>
      </c>
      <c r="X705" s="519">
        <f t="shared" si="606"/>
        <v>0</v>
      </c>
      <c r="Y705" s="519">
        <f t="shared" si="606"/>
        <v>0</v>
      </c>
      <c r="Z705" s="519">
        <f t="shared" si="606"/>
        <v>0</v>
      </c>
      <c r="AA705" s="519">
        <f t="shared" si="606"/>
        <v>0.5</v>
      </c>
      <c r="AB705" s="810"/>
      <c r="AC705" s="811"/>
      <c r="AD705" s="811"/>
      <c r="AE705" s="811"/>
      <c r="AF705" s="811"/>
      <c r="AG705" s="812"/>
    </row>
    <row r="706" spans="1:33" s="72" customFormat="1" ht="15" customHeight="1">
      <c r="A706" s="229">
        <v>10</v>
      </c>
      <c r="B706" s="432" t="s">
        <v>151</v>
      </c>
      <c r="C706" s="883" t="s">
        <v>18</v>
      </c>
      <c r="D706" s="884"/>
      <c r="E706" s="884"/>
      <c r="F706" s="884"/>
      <c r="G706" s="884"/>
      <c r="H706" s="549">
        <f>H698+H705</f>
        <v>22.5</v>
      </c>
      <c r="I706" s="549">
        <f>I698+I705</f>
        <v>14.5</v>
      </c>
      <c r="J706" s="549">
        <f t="shared" ref="J706:Q706" si="607">J698+J705</f>
        <v>0</v>
      </c>
      <c r="K706" s="549"/>
      <c r="L706" s="549">
        <f t="shared" si="607"/>
        <v>0</v>
      </c>
      <c r="M706" s="549">
        <f t="shared" si="607"/>
        <v>0</v>
      </c>
      <c r="N706" s="549">
        <f t="shared" si="607"/>
        <v>0</v>
      </c>
      <c r="O706" s="549">
        <f t="shared" si="607"/>
        <v>3</v>
      </c>
      <c r="P706" s="549">
        <f t="shared" si="607"/>
        <v>0</v>
      </c>
      <c r="Q706" s="549">
        <f t="shared" si="607"/>
        <v>5</v>
      </c>
      <c r="R706" s="549">
        <f>R698+R705</f>
        <v>22.5</v>
      </c>
      <c r="S706" s="549">
        <f>S698+S705</f>
        <v>14.5</v>
      </c>
      <c r="T706" s="549">
        <f t="shared" ref="T706" si="608">T698+T705</f>
        <v>0</v>
      </c>
      <c r="U706" s="549"/>
      <c r="V706" s="549">
        <f t="shared" ref="V706:AA706" si="609">V698+V705</f>
        <v>0</v>
      </c>
      <c r="W706" s="549">
        <f t="shared" si="609"/>
        <v>0</v>
      </c>
      <c r="X706" s="549">
        <f t="shared" si="609"/>
        <v>0</v>
      </c>
      <c r="Y706" s="549">
        <f t="shared" si="609"/>
        <v>3</v>
      </c>
      <c r="Z706" s="549">
        <f t="shared" si="609"/>
        <v>0</v>
      </c>
      <c r="AA706" s="549">
        <f t="shared" si="609"/>
        <v>5</v>
      </c>
      <c r="AB706" s="886"/>
      <c r="AC706" s="887"/>
      <c r="AD706" s="887"/>
      <c r="AE706" s="887"/>
      <c r="AF706" s="887"/>
      <c r="AG706" s="888"/>
    </row>
    <row r="707" spans="1:33" s="72" customFormat="1" ht="15" customHeight="1">
      <c r="A707" s="229">
        <v>10</v>
      </c>
      <c r="B707" s="841" t="s">
        <v>1077</v>
      </c>
      <c r="C707" s="841"/>
      <c r="D707" s="841"/>
      <c r="E707" s="841"/>
      <c r="F707" s="841"/>
      <c r="G707" s="841"/>
      <c r="H707" s="521">
        <f>H706</f>
        <v>22.5</v>
      </c>
      <c r="I707" s="521">
        <f t="shared" ref="I707:Q707" si="610">I706</f>
        <v>14.5</v>
      </c>
      <c r="J707" s="521">
        <f t="shared" si="610"/>
        <v>0</v>
      </c>
      <c r="K707" s="521"/>
      <c r="L707" s="521">
        <f t="shared" si="610"/>
        <v>0</v>
      </c>
      <c r="M707" s="521">
        <f t="shared" si="610"/>
        <v>0</v>
      </c>
      <c r="N707" s="521">
        <f t="shared" si="610"/>
        <v>0</v>
      </c>
      <c r="O707" s="521">
        <f t="shared" si="610"/>
        <v>3</v>
      </c>
      <c r="P707" s="521">
        <f t="shared" si="610"/>
        <v>0</v>
      </c>
      <c r="Q707" s="521">
        <f t="shared" si="610"/>
        <v>5</v>
      </c>
      <c r="R707" s="521">
        <f>R706</f>
        <v>22.5</v>
      </c>
      <c r="S707" s="521">
        <f t="shared" ref="S707:T707" si="611">S706</f>
        <v>14.5</v>
      </c>
      <c r="T707" s="521">
        <f t="shared" si="611"/>
        <v>0</v>
      </c>
      <c r="U707" s="521"/>
      <c r="V707" s="521">
        <f t="shared" ref="V707:AA707" si="612">V706</f>
        <v>0</v>
      </c>
      <c r="W707" s="521">
        <f t="shared" si="612"/>
        <v>0</v>
      </c>
      <c r="X707" s="521">
        <f t="shared" si="612"/>
        <v>0</v>
      </c>
      <c r="Y707" s="521">
        <f t="shared" si="612"/>
        <v>3</v>
      </c>
      <c r="Z707" s="521">
        <f t="shared" si="612"/>
        <v>0</v>
      </c>
      <c r="AA707" s="521">
        <f t="shared" si="612"/>
        <v>5</v>
      </c>
      <c r="AB707" s="842"/>
      <c r="AC707" s="843"/>
      <c r="AD707" s="843"/>
      <c r="AE707" s="843"/>
      <c r="AF707" s="843"/>
      <c r="AG707" s="844"/>
    </row>
    <row r="708" spans="1:33" ht="18" customHeight="1">
      <c r="A708" s="833" t="s">
        <v>1039</v>
      </c>
      <c r="B708" s="833"/>
      <c r="C708" s="833"/>
      <c r="D708" s="833"/>
      <c r="E708" s="833"/>
      <c r="F708" s="833"/>
      <c r="G708" s="833"/>
      <c r="H708" s="833"/>
      <c r="I708" s="833"/>
      <c r="J708" s="833"/>
      <c r="K708" s="833"/>
      <c r="L708" s="833"/>
      <c r="M708" s="833"/>
      <c r="N708" s="833"/>
      <c r="O708" s="833"/>
      <c r="P708" s="833"/>
      <c r="Q708" s="833"/>
      <c r="R708" s="833"/>
      <c r="S708" s="833"/>
      <c r="T708" s="833"/>
      <c r="U708" s="833"/>
      <c r="V708" s="833"/>
      <c r="W708" s="833"/>
      <c r="X708" s="833"/>
      <c r="Y708" s="833"/>
      <c r="Z708" s="833"/>
      <c r="AA708" s="833"/>
      <c r="AB708" s="833"/>
      <c r="AC708" s="833"/>
      <c r="AD708" s="833"/>
      <c r="AE708" s="833"/>
      <c r="AF708" s="833"/>
      <c r="AG708" s="834"/>
    </row>
    <row r="709" spans="1:33" s="4" customFormat="1" ht="15" customHeight="1">
      <c r="A709" s="299">
        <v>11</v>
      </c>
      <c r="B709" s="853" t="s">
        <v>1038</v>
      </c>
      <c r="C709" s="854"/>
      <c r="D709" s="854"/>
      <c r="E709" s="854"/>
      <c r="F709" s="854"/>
      <c r="G709" s="854"/>
      <c r="H709" s="854"/>
      <c r="I709" s="854"/>
      <c r="J709" s="854"/>
      <c r="K709" s="854"/>
      <c r="L709" s="854"/>
      <c r="M709" s="854"/>
      <c r="N709" s="854"/>
      <c r="O709" s="854"/>
      <c r="P709" s="854"/>
      <c r="Q709" s="854"/>
      <c r="R709" s="854"/>
      <c r="S709" s="854"/>
      <c r="T709" s="854"/>
      <c r="U709" s="854"/>
      <c r="V709" s="854"/>
      <c r="W709" s="854"/>
      <c r="X709" s="854"/>
      <c r="Y709" s="854"/>
      <c r="Z709" s="854"/>
      <c r="AA709" s="854"/>
      <c r="AB709" s="854"/>
      <c r="AC709" s="854"/>
      <c r="AD709" s="854"/>
      <c r="AE709" s="854"/>
      <c r="AF709" s="854"/>
      <c r="AG709" s="855"/>
    </row>
    <row r="710" spans="1:33" s="4" customFormat="1" ht="15" customHeight="1">
      <c r="A710" s="300" t="s">
        <v>384</v>
      </c>
      <c r="B710" s="156" t="s">
        <v>11</v>
      </c>
      <c r="C710" s="838" t="s">
        <v>1111</v>
      </c>
      <c r="D710" s="839"/>
      <c r="E710" s="839"/>
      <c r="F710" s="839"/>
      <c r="G710" s="839"/>
      <c r="H710" s="839"/>
      <c r="I710" s="839"/>
      <c r="J710" s="839"/>
      <c r="K710" s="839"/>
      <c r="L710" s="839"/>
      <c r="M710" s="839"/>
      <c r="N710" s="839"/>
      <c r="O710" s="839"/>
      <c r="P710" s="839"/>
      <c r="Q710" s="839"/>
      <c r="R710" s="839"/>
      <c r="S710" s="839"/>
      <c r="T710" s="839"/>
      <c r="U710" s="839"/>
      <c r="V710" s="839"/>
      <c r="W710" s="839"/>
      <c r="X710" s="839"/>
      <c r="Y710" s="839"/>
      <c r="Z710" s="839"/>
      <c r="AA710" s="839"/>
      <c r="AB710" s="839"/>
      <c r="AC710" s="839"/>
      <c r="AD710" s="839"/>
      <c r="AE710" s="839"/>
      <c r="AF710" s="839"/>
      <c r="AG710" s="840"/>
    </row>
    <row r="711" spans="1:33" s="4" customFormat="1" ht="15" customHeight="1">
      <c r="A711" s="300" t="s">
        <v>384</v>
      </c>
      <c r="B711" s="432" t="s">
        <v>11</v>
      </c>
      <c r="C711" s="430" t="s">
        <v>11</v>
      </c>
      <c r="D711" s="850" t="s">
        <v>1112</v>
      </c>
      <c r="E711" s="851"/>
      <c r="F711" s="851"/>
      <c r="G711" s="851"/>
      <c r="H711" s="851"/>
      <c r="I711" s="851"/>
      <c r="J711" s="851"/>
      <c r="K711" s="851"/>
      <c r="L711" s="851"/>
      <c r="M711" s="851"/>
      <c r="N711" s="851"/>
      <c r="O711" s="851"/>
      <c r="P711" s="851"/>
      <c r="Q711" s="851"/>
      <c r="R711" s="851"/>
      <c r="S711" s="851"/>
      <c r="T711" s="851"/>
      <c r="U711" s="851"/>
      <c r="V711" s="851"/>
      <c r="W711" s="851"/>
      <c r="X711" s="851"/>
      <c r="Y711" s="851"/>
      <c r="Z711" s="851"/>
      <c r="AA711" s="851"/>
      <c r="AB711" s="851"/>
      <c r="AC711" s="851"/>
      <c r="AD711" s="851"/>
      <c r="AE711" s="851"/>
      <c r="AF711" s="851"/>
      <c r="AG711" s="852"/>
    </row>
    <row r="712" spans="1:33" s="72" customFormat="1" ht="121.5" customHeight="1">
      <c r="A712" s="992" t="s">
        <v>384</v>
      </c>
      <c r="B712" s="921" t="s">
        <v>11</v>
      </c>
      <c r="C712" s="919" t="s">
        <v>11</v>
      </c>
      <c r="D712" s="899" t="s">
        <v>11</v>
      </c>
      <c r="E712" s="901" t="s">
        <v>738</v>
      </c>
      <c r="F712" s="902"/>
      <c r="G712" s="522"/>
      <c r="H712" s="550"/>
      <c r="I712" s="550"/>
      <c r="J712" s="550"/>
      <c r="K712" s="550"/>
      <c r="L712" s="550"/>
      <c r="M712" s="550"/>
      <c r="N712" s="550"/>
      <c r="O712" s="550"/>
      <c r="P712" s="550"/>
      <c r="Q712" s="550"/>
      <c r="R712" s="550"/>
      <c r="S712" s="550"/>
      <c r="T712" s="550"/>
      <c r="U712" s="550"/>
      <c r="V712" s="550"/>
      <c r="W712" s="550"/>
      <c r="X712" s="550"/>
      <c r="Y712" s="550"/>
      <c r="Z712" s="550"/>
      <c r="AA712" s="550"/>
      <c r="AB712" s="551"/>
      <c r="AC712" s="524"/>
      <c r="AD712" s="157"/>
      <c r="AE712" s="157"/>
      <c r="AF712" s="157"/>
      <c r="AG712" s="157"/>
    </row>
    <row r="713" spans="1:33" s="72" customFormat="1" ht="121.5" customHeight="1">
      <c r="A713" s="993"/>
      <c r="B713" s="921"/>
      <c r="C713" s="919"/>
      <c r="D713" s="906"/>
      <c r="E713" s="163" t="s">
        <v>11</v>
      </c>
      <c r="F713" s="162" t="s">
        <v>738</v>
      </c>
      <c r="G713" s="517" t="s">
        <v>147</v>
      </c>
      <c r="H713" s="516">
        <f>I713+J713+L713+M713+N713+O713+P713+Q713</f>
        <v>4.78</v>
      </c>
      <c r="I713" s="544"/>
      <c r="J713" s="544"/>
      <c r="K713" s="544"/>
      <c r="L713" s="552">
        <v>4.78</v>
      </c>
      <c r="M713" s="544"/>
      <c r="N713" s="544"/>
      <c r="O713" s="544"/>
      <c r="P713" s="544"/>
      <c r="Q713" s="544"/>
      <c r="R713" s="516">
        <f>S713+T713+V713+W713+X713+Y713+Z713+AA713</f>
        <v>4.78</v>
      </c>
      <c r="S713" s="544"/>
      <c r="T713" s="544"/>
      <c r="U713" s="544"/>
      <c r="V713" s="552">
        <v>4.78</v>
      </c>
      <c r="W713" s="544"/>
      <c r="X713" s="544"/>
      <c r="Y713" s="544"/>
      <c r="Z713" s="544"/>
      <c r="AA713" s="544"/>
      <c r="AB713" s="537" t="s">
        <v>415</v>
      </c>
      <c r="AC713" s="529" t="s">
        <v>1108</v>
      </c>
      <c r="AD713" s="517" t="s">
        <v>255</v>
      </c>
      <c r="AE713" s="517">
        <v>92797.66</v>
      </c>
      <c r="AF713" s="517">
        <v>92797.66</v>
      </c>
      <c r="AG713" s="517"/>
    </row>
    <row r="714" spans="1:33" s="72" customFormat="1" ht="0.75" customHeight="1">
      <c r="A714" s="993"/>
      <c r="B714" s="921"/>
      <c r="C714" s="919"/>
      <c r="D714" s="906"/>
      <c r="E714" s="163" t="s">
        <v>12</v>
      </c>
      <c r="F714" s="157"/>
      <c r="G714" s="517"/>
      <c r="H714" s="553">
        <f>I714+J714+L714+M714+N714+O714+P714+Q714</f>
        <v>0</v>
      </c>
      <c r="I714" s="544"/>
      <c r="J714" s="544"/>
      <c r="K714" s="544"/>
      <c r="L714" s="544"/>
      <c r="M714" s="544"/>
      <c r="N714" s="544"/>
      <c r="O714" s="544"/>
      <c r="P714" s="544"/>
      <c r="Q714" s="544"/>
      <c r="R714" s="553">
        <f>S714+T714+V714+W714+X714+Y714+Z714+AA714</f>
        <v>0</v>
      </c>
      <c r="S714" s="544"/>
      <c r="T714" s="544"/>
      <c r="U714" s="544"/>
      <c r="V714" s="544"/>
      <c r="W714" s="544"/>
      <c r="X714" s="544"/>
      <c r="Y714" s="544"/>
      <c r="Z714" s="544"/>
      <c r="AA714" s="544"/>
      <c r="AB714" s="537"/>
      <c r="AC714" s="554"/>
      <c r="AD714" s="158"/>
      <c r="AE714" s="158"/>
      <c r="AF714" s="158"/>
      <c r="AG714" s="158"/>
    </row>
    <row r="715" spans="1:33" s="72" customFormat="1" ht="15" hidden="1" customHeight="1">
      <c r="A715" s="993"/>
      <c r="B715" s="921"/>
      <c r="C715" s="919"/>
      <c r="D715" s="900"/>
      <c r="E715" s="163" t="s">
        <v>13</v>
      </c>
      <c r="F715" s="159"/>
      <c r="G715" s="538"/>
      <c r="H715" s="553">
        <f>I715+J715+L715+M715+N715+O715+P715+Q715</f>
        <v>0</v>
      </c>
      <c r="I715" s="546"/>
      <c r="J715" s="546"/>
      <c r="K715" s="546"/>
      <c r="L715" s="546"/>
      <c r="M715" s="546"/>
      <c r="N715" s="546"/>
      <c r="O715" s="546"/>
      <c r="P715" s="546"/>
      <c r="Q715" s="546"/>
      <c r="R715" s="553">
        <f>S715+T715+V715+W715+X715+Y715+Z715+AA715</f>
        <v>0</v>
      </c>
      <c r="S715" s="546"/>
      <c r="T715" s="546"/>
      <c r="U715" s="546"/>
      <c r="V715" s="546"/>
      <c r="W715" s="546"/>
      <c r="X715" s="546"/>
      <c r="Y715" s="546"/>
      <c r="Z715" s="546"/>
      <c r="AA715" s="546"/>
      <c r="AB715" s="537"/>
      <c r="AC715" s="554"/>
      <c r="AD715" s="158"/>
      <c r="AE715" s="158"/>
      <c r="AF715" s="158"/>
      <c r="AG715" s="158"/>
    </row>
    <row r="716" spans="1:33" s="4" customFormat="1" ht="15" customHeight="1">
      <c r="A716" s="994"/>
      <c r="B716" s="921"/>
      <c r="C716" s="919"/>
      <c r="D716" s="915" t="s">
        <v>16</v>
      </c>
      <c r="E716" s="915"/>
      <c r="F716" s="915"/>
      <c r="G716" s="915"/>
      <c r="H716" s="555">
        <f>H713+H714+H715</f>
        <v>4.78</v>
      </c>
      <c r="I716" s="518">
        <f>I713+I714+I715</f>
        <v>0</v>
      </c>
      <c r="J716" s="518">
        <f>J713+J714+J715</f>
        <v>0</v>
      </c>
      <c r="K716" s="518"/>
      <c r="L716" s="518">
        <f t="shared" ref="L716:Q716" si="613">L713+L714+L715</f>
        <v>4.78</v>
      </c>
      <c r="M716" s="518">
        <f t="shared" si="613"/>
        <v>0</v>
      </c>
      <c r="N716" s="518">
        <f t="shared" si="613"/>
        <v>0</v>
      </c>
      <c r="O716" s="518">
        <f t="shared" si="613"/>
        <v>0</v>
      </c>
      <c r="P716" s="518">
        <f t="shared" si="613"/>
        <v>0</v>
      </c>
      <c r="Q716" s="518">
        <f t="shared" si="613"/>
        <v>0</v>
      </c>
      <c r="R716" s="555">
        <f>R713+R714+R715</f>
        <v>4.78</v>
      </c>
      <c r="S716" s="518">
        <f>S713+S714+S715</f>
        <v>0</v>
      </c>
      <c r="T716" s="518">
        <f>T713+T714+T715</f>
        <v>0</v>
      </c>
      <c r="U716" s="518"/>
      <c r="V716" s="518">
        <f t="shared" ref="V716:AA716" si="614">V713+V714+V715</f>
        <v>4.78</v>
      </c>
      <c r="W716" s="518">
        <f t="shared" si="614"/>
        <v>0</v>
      </c>
      <c r="X716" s="518">
        <f t="shared" si="614"/>
        <v>0</v>
      </c>
      <c r="Y716" s="518">
        <f t="shared" si="614"/>
        <v>0</v>
      </c>
      <c r="Z716" s="518">
        <f t="shared" si="614"/>
        <v>0</v>
      </c>
      <c r="AA716" s="518">
        <f t="shared" si="614"/>
        <v>0</v>
      </c>
      <c r="AB716" s="817"/>
      <c r="AC716" s="817"/>
      <c r="AD716" s="817"/>
      <c r="AE716" s="818"/>
      <c r="AF716" s="556"/>
      <c r="AG716" s="556"/>
    </row>
    <row r="717" spans="1:33" s="4" customFormat="1" ht="55.5" customHeight="1">
      <c r="A717" s="920" t="s">
        <v>384</v>
      </c>
      <c r="B717" s="921" t="s">
        <v>11</v>
      </c>
      <c r="C717" s="430" t="s">
        <v>11</v>
      </c>
      <c r="D717" s="433" t="s">
        <v>12</v>
      </c>
      <c r="E717" s="901" t="s">
        <v>740</v>
      </c>
      <c r="F717" s="902"/>
      <c r="G717" s="522"/>
      <c r="H717" s="550"/>
      <c r="I717" s="550"/>
      <c r="J717" s="550"/>
      <c r="K717" s="550"/>
      <c r="L717" s="550"/>
      <c r="M717" s="550"/>
      <c r="N717" s="550"/>
      <c r="O717" s="550"/>
      <c r="P717" s="550"/>
      <c r="Q717" s="550"/>
      <c r="R717" s="550"/>
      <c r="S717" s="550"/>
      <c r="T717" s="550"/>
      <c r="U717" s="550"/>
      <c r="V717" s="550"/>
      <c r="W717" s="550"/>
      <c r="X717" s="550"/>
      <c r="Y717" s="550"/>
      <c r="Z717" s="550"/>
      <c r="AA717" s="550"/>
      <c r="AB717" s="551"/>
      <c r="AC717" s="524"/>
      <c r="AD717" s="157"/>
      <c r="AE717" s="157"/>
      <c r="AF717" s="157"/>
      <c r="AG717" s="157"/>
    </row>
    <row r="718" spans="1:33" s="4" customFormat="1" ht="78.75" customHeight="1">
      <c r="A718" s="920"/>
      <c r="B718" s="921"/>
      <c r="C718" s="430"/>
      <c r="D718" s="434"/>
      <c r="E718" s="163" t="s">
        <v>11</v>
      </c>
      <c r="F718" s="162" t="s">
        <v>740</v>
      </c>
      <c r="G718" s="517" t="s">
        <v>147</v>
      </c>
      <c r="H718" s="516">
        <f>I718+J718+L718+M718+N718+O718+P718+Q718</f>
        <v>55.75</v>
      </c>
      <c r="I718" s="517"/>
      <c r="J718" s="517"/>
      <c r="K718" s="517"/>
      <c r="L718" s="552">
        <v>55.75</v>
      </c>
      <c r="M718" s="517"/>
      <c r="N718" s="517"/>
      <c r="O718" s="517"/>
      <c r="P718" s="517"/>
      <c r="Q718" s="517"/>
      <c r="R718" s="516">
        <f>S718+T718+V718+W718+X718+Y718+Z718+AA718</f>
        <v>55.75</v>
      </c>
      <c r="S718" s="517"/>
      <c r="T718" s="517"/>
      <c r="U718" s="517"/>
      <c r="V718" s="552">
        <v>55.75</v>
      </c>
      <c r="W718" s="517"/>
      <c r="X718" s="517"/>
      <c r="Y718" s="517"/>
      <c r="Z718" s="517"/>
      <c r="AA718" s="517"/>
      <c r="AB718" s="537" t="s">
        <v>415</v>
      </c>
      <c r="AC718" s="537" t="s">
        <v>741</v>
      </c>
      <c r="AD718" s="517" t="s">
        <v>159</v>
      </c>
      <c r="AE718" s="517">
        <v>30</v>
      </c>
      <c r="AF718" s="517">
        <v>77</v>
      </c>
      <c r="AG718" s="557" t="s">
        <v>1260</v>
      </c>
    </row>
    <row r="719" spans="1:33" s="4" customFormat="1" ht="27.75" hidden="1" customHeight="1">
      <c r="A719" s="920"/>
      <c r="B719" s="921"/>
      <c r="C719" s="430"/>
      <c r="D719" s="434"/>
      <c r="E719" s="163" t="s">
        <v>12</v>
      </c>
      <c r="F719" s="157"/>
      <c r="G719" s="517"/>
      <c r="H719" s="553">
        <f>I719+J719+L719+M719+N719+O719+P719+Q719</f>
        <v>0</v>
      </c>
      <c r="I719" s="517"/>
      <c r="J719" s="517"/>
      <c r="K719" s="517"/>
      <c r="L719" s="517"/>
      <c r="M719" s="517"/>
      <c r="N719" s="517"/>
      <c r="O719" s="517"/>
      <c r="P719" s="517"/>
      <c r="Q719" s="517"/>
      <c r="R719" s="553">
        <f>S719+T719+V719+W719+X719+Y719+Z719+AA719</f>
        <v>0</v>
      </c>
      <c r="S719" s="517"/>
      <c r="T719" s="517"/>
      <c r="U719" s="517"/>
      <c r="V719" s="517"/>
      <c r="W719" s="517"/>
      <c r="X719" s="517"/>
      <c r="Y719" s="517"/>
      <c r="Z719" s="517"/>
      <c r="AA719" s="517"/>
      <c r="AB719" s="537"/>
      <c r="AC719" s="554"/>
      <c r="AD719" s="517"/>
      <c r="AE719" s="517"/>
      <c r="AF719" s="517"/>
      <c r="AG719" s="517"/>
    </row>
    <row r="720" spans="1:33" s="4" customFormat="1" ht="14.25" hidden="1" customHeight="1">
      <c r="A720" s="920"/>
      <c r="B720" s="921"/>
      <c r="C720" s="430"/>
      <c r="D720" s="435"/>
      <c r="E720" s="163" t="s">
        <v>13</v>
      </c>
      <c r="F720" s="159"/>
      <c r="G720" s="538"/>
      <c r="H720" s="553">
        <f>I720+J720+L720+M720+N720+O720+P720+Q720</f>
        <v>0</v>
      </c>
      <c r="I720" s="538"/>
      <c r="J720" s="538"/>
      <c r="K720" s="538"/>
      <c r="L720" s="538"/>
      <c r="M720" s="538"/>
      <c r="N720" s="538"/>
      <c r="O720" s="538"/>
      <c r="P720" s="538"/>
      <c r="Q720" s="538"/>
      <c r="R720" s="553">
        <f>S720+T720+V720+W720+X720+Y720+Z720+AA720</f>
        <v>0</v>
      </c>
      <c r="S720" s="538"/>
      <c r="T720" s="538"/>
      <c r="U720" s="538"/>
      <c r="V720" s="538"/>
      <c r="W720" s="538"/>
      <c r="X720" s="538"/>
      <c r="Y720" s="538"/>
      <c r="Z720" s="538"/>
      <c r="AA720" s="538"/>
      <c r="AB720" s="537"/>
      <c r="AC720" s="554"/>
      <c r="AD720" s="517"/>
      <c r="AE720" s="517"/>
      <c r="AF720" s="517"/>
      <c r="AG720" s="517"/>
    </row>
    <row r="721" spans="1:33" s="4" customFormat="1" ht="15" customHeight="1">
      <c r="A721" s="920"/>
      <c r="B721" s="921"/>
      <c r="C721" s="430"/>
      <c r="D721" s="903" t="s">
        <v>16</v>
      </c>
      <c r="E721" s="904"/>
      <c r="F721" s="904"/>
      <c r="G721" s="905"/>
      <c r="H721" s="558">
        <f>H718+H719+H720</f>
        <v>55.75</v>
      </c>
      <c r="I721" s="559">
        <f t="shared" ref="I721:Q721" si="615">I718+I719+I720</f>
        <v>0</v>
      </c>
      <c r="J721" s="559">
        <f t="shared" si="615"/>
        <v>0</v>
      </c>
      <c r="K721" s="559"/>
      <c r="L721" s="559">
        <f t="shared" si="615"/>
        <v>55.75</v>
      </c>
      <c r="M721" s="559">
        <f t="shared" si="615"/>
        <v>0</v>
      </c>
      <c r="N721" s="559">
        <f t="shared" si="615"/>
        <v>0</v>
      </c>
      <c r="O721" s="559">
        <f t="shared" si="615"/>
        <v>0</v>
      </c>
      <c r="P721" s="559">
        <f t="shared" si="615"/>
        <v>0</v>
      </c>
      <c r="Q721" s="559">
        <f t="shared" si="615"/>
        <v>0</v>
      </c>
      <c r="R721" s="558">
        <f>R718+R719+R720</f>
        <v>55.75</v>
      </c>
      <c r="S721" s="559">
        <f>S718+S719+S720</f>
        <v>0</v>
      </c>
      <c r="T721" s="559">
        <f>T718+T719+T720</f>
        <v>0</v>
      </c>
      <c r="U721" s="559"/>
      <c r="V721" s="559">
        <f t="shared" ref="V721:AA721" si="616">V718+V719+V720</f>
        <v>55.75</v>
      </c>
      <c r="W721" s="559">
        <f t="shared" si="616"/>
        <v>0</v>
      </c>
      <c r="X721" s="559">
        <f t="shared" si="616"/>
        <v>0</v>
      </c>
      <c r="Y721" s="559">
        <f t="shared" si="616"/>
        <v>0</v>
      </c>
      <c r="Z721" s="559">
        <f t="shared" si="616"/>
        <v>0</v>
      </c>
      <c r="AA721" s="559">
        <f t="shared" si="616"/>
        <v>0</v>
      </c>
      <c r="AB721" s="826"/>
      <c r="AC721" s="826"/>
      <c r="AD721" s="826"/>
      <c r="AE721" s="827"/>
      <c r="AF721" s="505"/>
      <c r="AG721" s="505"/>
    </row>
    <row r="722" spans="1:33" s="4" customFormat="1" ht="39" customHeight="1">
      <c r="A722" s="920" t="s">
        <v>384</v>
      </c>
      <c r="B722" s="921" t="s">
        <v>11</v>
      </c>
      <c r="C722" s="919" t="s">
        <v>11</v>
      </c>
      <c r="D722" s="899" t="s">
        <v>13</v>
      </c>
      <c r="E722" s="901" t="s">
        <v>742</v>
      </c>
      <c r="F722" s="902"/>
      <c r="G722" s="522"/>
      <c r="H722" s="550"/>
      <c r="I722" s="550"/>
      <c r="J722" s="550"/>
      <c r="K722" s="550"/>
      <c r="L722" s="550"/>
      <c r="M722" s="550"/>
      <c r="N722" s="550"/>
      <c r="O722" s="550"/>
      <c r="P722" s="550"/>
      <c r="Q722" s="550"/>
      <c r="R722" s="550"/>
      <c r="S722" s="550"/>
      <c r="T722" s="550"/>
      <c r="U722" s="550"/>
      <c r="V722" s="550"/>
      <c r="W722" s="550"/>
      <c r="X722" s="550"/>
      <c r="Y722" s="550"/>
      <c r="Z722" s="550"/>
      <c r="AA722" s="550"/>
      <c r="AB722" s="551"/>
      <c r="AC722" s="524"/>
      <c r="AD722" s="525"/>
      <c r="AE722" s="525"/>
      <c r="AF722" s="525"/>
      <c r="AG722" s="525"/>
    </row>
    <row r="723" spans="1:33" s="4" customFormat="1" ht="27" customHeight="1">
      <c r="A723" s="920"/>
      <c r="B723" s="921"/>
      <c r="C723" s="919"/>
      <c r="D723" s="906"/>
      <c r="E723" s="164" t="s">
        <v>11</v>
      </c>
      <c r="F723" s="162" t="s">
        <v>743</v>
      </c>
      <c r="G723" s="541" t="s">
        <v>147</v>
      </c>
      <c r="H723" s="516">
        <f t="shared" ref="H723:H734" si="617">I723+J723+L723+M723+N723+O723+P723+Q723</f>
        <v>23.96</v>
      </c>
      <c r="I723" s="517"/>
      <c r="J723" s="517"/>
      <c r="K723" s="517"/>
      <c r="L723" s="544">
        <v>23.96</v>
      </c>
      <c r="M723" s="517"/>
      <c r="N723" s="517"/>
      <c r="O723" s="517"/>
      <c r="P723" s="517"/>
      <c r="Q723" s="517"/>
      <c r="R723" s="516">
        <f t="shared" ref="R723:R734" si="618">S723+T723+V723+W723+X723+Y723+Z723+AA723</f>
        <v>23.96</v>
      </c>
      <c r="S723" s="517"/>
      <c r="T723" s="517"/>
      <c r="U723" s="517"/>
      <c r="V723" s="544">
        <v>23.96</v>
      </c>
      <c r="W723" s="517"/>
      <c r="X723" s="517"/>
      <c r="Y723" s="517"/>
      <c r="Z723" s="517"/>
      <c r="AA723" s="517"/>
      <c r="AB723" s="537" t="s">
        <v>415</v>
      </c>
      <c r="AC723" s="560" t="s">
        <v>744</v>
      </c>
      <c r="AD723" s="561" t="s">
        <v>246</v>
      </c>
      <c r="AE723" s="562">
        <v>1.548</v>
      </c>
      <c r="AF723" s="562">
        <v>1.55</v>
      </c>
      <c r="AG723" s="517"/>
    </row>
    <row r="724" spans="1:33" s="301" customFormat="1" ht="40.5" customHeight="1">
      <c r="A724" s="920"/>
      <c r="B724" s="921"/>
      <c r="C724" s="919"/>
      <c r="D724" s="906"/>
      <c r="E724" s="164" t="s">
        <v>12</v>
      </c>
      <c r="F724" s="162" t="s">
        <v>745</v>
      </c>
      <c r="G724" s="541" t="s">
        <v>147</v>
      </c>
      <c r="H724" s="516">
        <f t="shared" si="617"/>
        <v>12.57</v>
      </c>
      <c r="I724" s="517"/>
      <c r="J724" s="517"/>
      <c r="K724" s="517"/>
      <c r="L724" s="544">
        <v>12.57</v>
      </c>
      <c r="M724" s="517"/>
      <c r="N724" s="517"/>
      <c r="O724" s="517"/>
      <c r="P724" s="517"/>
      <c r="Q724" s="517"/>
      <c r="R724" s="516">
        <f t="shared" si="618"/>
        <v>12.57</v>
      </c>
      <c r="S724" s="517"/>
      <c r="T724" s="517"/>
      <c r="U724" s="517"/>
      <c r="V724" s="544">
        <v>12.57</v>
      </c>
      <c r="W724" s="517"/>
      <c r="X724" s="517"/>
      <c r="Y724" s="517"/>
      <c r="Z724" s="517"/>
      <c r="AA724" s="517"/>
      <c r="AB724" s="537" t="s">
        <v>415</v>
      </c>
      <c r="AC724" s="560" t="s">
        <v>744</v>
      </c>
      <c r="AD724" s="561" t="s">
        <v>246</v>
      </c>
      <c r="AE724" s="562">
        <v>1.5960000000000001</v>
      </c>
      <c r="AF724" s="562">
        <v>1.6</v>
      </c>
      <c r="AG724" s="517"/>
    </row>
    <row r="725" spans="1:33" s="301" customFormat="1" ht="27" customHeight="1">
      <c r="A725" s="920"/>
      <c r="B725" s="921"/>
      <c r="C725" s="919"/>
      <c r="D725" s="906"/>
      <c r="E725" s="163" t="s">
        <v>13</v>
      </c>
      <c r="F725" s="226" t="s">
        <v>746</v>
      </c>
      <c r="G725" s="541" t="s">
        <v>147</v>
      </c>
      <c r="H725" s="516">
        <f t="shared" si="617"/>
        <v>27.9</v>
      </c>
      <c r="I725" s="538"/>
      <c r="J725" s="538"/>
      <c r="K725" s="538"/>
      <c r="L725" s="563">
        <v>27.9</v>
      </c>
      <c r="M725" s="538"/>
      <c r="N725" s="538"/>
      <c r="O725" s="538"/>
      <c r="P725" s="538"/>
      <c r="Q725" s="538"/>
      <c r="R725" s="516">
        <f t="shared" si="618"/>
        <v>27.9</v>
      </c>
      <c r="S725" s="538"/>
      <c r="T725" s="538"/>
      <c r="U725" s="538"/>
      <c r="V725" s="563">
        <v>27.9</v>
      </c>
      <c r="W725" s="538"/>
      <c r="X725" s="538"/>
      <c r="Y725" s="538"/>
      <c r="Z725" s="538"/>
      <c r="AA725" s="538"/>
      <c r="AB725" s="537" t="s">
        <v>415</v>
      </c>
      <c r="AC725" s="560" t="s">
        <v>744</v>
      </c>
      <c r="AD725" s="561" t="s">
        <v>246</v>
      </c>
      <c r="AE725" s="562">
        <v>3.198</v>
      </c>
      <c r="AF725" s="562">
        <v>3.2</v>
      </c>
      <c r="AG725" s="517"/>
    </row>
    <row r="726" spans="1:33" s="4" customFormat="1" ht="40.5" customHeight="1">
      <c r="A726" s="920"/>
      <c r="B726" s="921"/>
      <c r="C726" s="919"/>
      <c r="D726" s="906"/>
      <c r="E726" s="163" t="s">
        <v>14</v>
      </c>
      <c r="F726" s="162" t="s">
        <v>747</v>
      </c>
      <c r="G726" s="541" t="s">
        <v>147</v>
      </c>
      <c r="H726" s="516">
        <f t="shared" si="617"/>
        <v>28</v>
      </c>
      <c r="I726" s="538"/>
      <c r="J726" s="538"/>
      <c r="K726" s="538"/>
      <c r="L726" s="563">
        <v>28</v>
      </c>
      <c r="M726" s="538"/>
      <c r="N726" s="538"/>
      <c r="O726" s="538"/>
      <c r="P726" s="538"/>
      <c r="Q726" s="538"/>
      <c r="R726" s="516">
        <f t="shared" si="618"/>
        <v>28</v>
      </c>
      <c r="S726" s="538"/>
      <c r="T726" s="538"/>
      <c r="U726" s="538"/>
      <c r="V726" s="563">
        <v>28</v>
      </c>
      <c r="W726" s="538"/>
      <c r="X726" s="538"/>
      <c r="Y726" s="538"/>
      <c r="Z726" s="538"/>
      <c r="AA726" s="538"/>
      <c r="AB726" s="537" t="s">
        <v>415</v>
      </c>
      <c r="AC726" s="560" t="s">
        <v>744</v>
      </c>
      <c r="AD726" s="561" t="s">
        <v>246</v>
      </c>
      <c r="AE726" s="562">
        <v>2.65</v>
      </c>
      <c r="AF726" s="562">
        <v>2.65</v>
      </c>
      <c r="AG726" s="517"/>
    </row>
    <row r="727" spans="1:33" s="4" customFormat="1" ht="31.5" customHeight="1">
      <c r="A727" s="920"/>
      <c r="B727" s="921"/>
      <c r="C727" s="919"/>
      <c r="D727" s="900"/>
      <c r="E727" s="165" t="s">
        <v>23</v>
      </c>
      <c r="F727" s="160" t="s">
        <v>748</v>
      </c>
      <c r="G727" s="541" t="s">
        <v>147</v>
      </c>
      <c r="H727" s="516">
        <f t="shared" si="617"/>
        <v>41.4</v>
      </c>
      <c r="I727" s="538"/>
      <c r="J727" s="538"/>
      <c r="K727" s="538"/>
      <c r="L727" s="563">
        <v>41.4</v>
      </c>
      <c r="M727" s="538"/>
      <c r="N727" s="538"/>
      <c r="O727" s="538"/>
      <c r="P727" s="538"/>
      <c r="Q727" s="538"/>
      <c r="R727" s="516">
        <f t="shared" si="618"/>
        <v>41.4</v>
      </c>
      <c r="S727" s="538"/>
      <c r="T727" s="538"/>
      <c r="U727" s="538"/>
      <c r="V727" s="563">
        <v>41.4</v>
      </c>
      <c r="W727" s="538"/>
      <c r="X727" s="538"/>
      <c r="Y727" s="538"/>
      <c r="Z727" s="538"/>
      <c r="AA727" s="538"/>
      <c r="AB727" s="537" t="s">
        <v>415</v>
      </c>
      <c r="AC727" s="537" t="s">
        <v>749</v>
      </c>
      <c r="AD727" s="561" t="s">
        <v>159</v>
      </c>
      <c r="AE727" s="564">
        <v>1</v>
      </c>
      <c r="AF727" s="564">
        <v>1</v>
      </c>
      <c r="AG727" s="517"/>
    </row>
    <row r="728" spans="1:33" s="301" customFormat="1" ht="31.5" customHeight="1">
      <c r="A728" s="920"/>
      <c r="B728" s="921"/>
      <c r="C728" s="919"/>
      <c r="D728" s="565"/>
      <c r="E728" s="566" t="s">
        <v>25</v>
      </c>
      <c r="F728" s="228" t="s">
        <v>771</v>
      </c>
      <c r="G728" s="567" t="s">
        <v>147</v>
      </c>
      <c r="H728" s="516">
        <f t="shared" si="617"/>
        <v>1.78</v>
      </c>
      <c r="I728" s="538"/>
      <c r="J728" s="538"/>
      <c r="K728" s="538"/>
      <c r="L728" s="563">
        <v>1.78</v>
      </c>
      <c r="M728" s="538"/>
      <c r="N728" s="538"/>
      <c r="O728" s="538"/>
      <c r="P728" s="538"/>
      <c r="Q728" s="538"/>
      <c r="R728" s="516">
        <f t="shared" si="618"/>
        <v>1.78</v>
      </c>
      <c r="S728" s="538"/>
      <c r="T728" s="538"/>
      <c r="U728" s="538"/>
      <c r="V728" s="563">
        <v>1.78</v>
      </c>
      <c r="W728" s="538"/>
      <c r="X728" s="538"/>
      <c r="Y728" s="538"/>
      <c r="Z728" s="538"/>
      <c r="AA728" s="538"/>
      <c r="AB728" s="537" t="s">
        <v>415</v>
      </c>
      <c r="AC728" s="529" t="s">
        <v>1170</v>
      </c>
      <c r="AD728" s="561" t="s">
        <v>159</v>
      </c>
      <c r="AE728" s="564">
        <v>1</v>
      </c>
      <c r="AF728" s="564">
        <v>1</v>
      </c>
      <c r="AG728" s="517"/>
    </row>
    <row r="729" spans="1:33" s="301" customFormat="1" ht="31.5" customHeight="1">
      <c r="A729" s="920"/>
      <c r="B729" s="921"/>
      <c r="C729" s="919"/>
      <c r="D729" s="565"/>
      <c r="E729" s="566" t="s">
        <v>28</v>
      </c>
      <c r="F729" s="228" t="s">
        <v>773</v>
      </c>
      <c r="G729" s="567" t="s">
        <v>147</v>
      </c>
      <c r="H729" s="516">
        <f t="shared" si="617"/>
        <v>3.02</v>
      </c>
      <c r="I729" s="538"/>
      <c r="J729" s="538"/>
      <c r="K729" s="538"/>
      <c r="L729" s="563">
        <v>3.02</v>
      </c>
      <c r="M729" s="538"/>
      <c r="N729" s="538"/>
      <c r="O729" s="538"/>
      <c r="P729" s="538"/>
      <c r="Q729" s="538"/>
      <c r="R729" s="516">
        <f t="shared" si="618"/>
        <v>3.02</v>
      </c>
      <c r="S729" s="538"/>
      <c r="T729" s="538"/>
      <c r="U729" s="538"/>
      <c r="V729" s="563">
        <v>3.02</v>
      </c>
      <c r="W729" s="538"/>
      <c r="X729" s="538"/>
      <c r="Y729" s="538"/>
      <c r="Z729" s="538"/>
      <c r="AA729" s="538"/>
      <c r="AB729" s="537" t="s">
        <v>415</v>
      </c>
      <c r="AC729" s="529" t="s">
        <v>1170</v>
      </c>
      <c r="AD729" s="561" t="s">
        <v>159</v>
      </c>
      <c r="AE729" s="564">
        <v>1</v>
      </c>
      <c r="AF729" s="564">
        <v>1</v>
      </c>
      <c r="AG729" s="517"/>
    </row>
    <row r="730" spans="1:33" s="302" customFormat="1" ht="27.75" customHeight="1">
      <c r="A730" s="920"/>
      <c r="B730" s="921"/>
      <c r="C730" s="919"/>
      <c r="D730" s="259"/>
      <c r="E730" s="163" t="s">
        <v>29</v>
      </c>
      <c r="F730" s="158" t="s">
        <v>772</v>
      </c>
      <c r="G730" s="541" t="s">
        <v>147</v>
      </c>
      <c r="H730" s="516">
        <f t="shared" si="617"/>
        <v>4.04</v>
      </c>
      <c r="I730" s="538"/>
      <c r="J730" s="538"/>
      <c r="K730" s="538"/>
      <c r="L730" s="563">
        <v>4.04</v>
      </c>
      <c r="M730" s="538"/>
      <c r="N730" s="538"/>
      <c r="O730" s="538"/>
      <c r="P730" s="538"/>
      <c r="Q730" s="538"/>
      <c r="R730" s="516">
        <f t="shared" si="618"/>
        <v>4.04</v>
      </c>
      <c r="S730" s="538"/>
      <c r="T730" s="538"/>
      <c r="U730" s="538"/>
      <c r="V730" s="563">
        <v>4.04</v>
      </c>
      <c r="W730" s="538"/>
      <c r="X730" s="538"/>
      <c r="Y730" s="538"/>
      <c r="Z730" s="538"/>
      <c r="AA730" s="538"/>
      <c r="AB730" s="537" t="s">
        <v>415</v>
      </c>
      <c r="AC730" s="529" t="s">
        <v>1170</v>
      </c>
      <c r="AD730" s="561" t="s">
        <v>159</v>
      </c>
      <c r="AE730" s="564">
        <v>1</v>
      </c>
      <c r="AF730" s="564">
        <v>1</v>
      </c>
      <c r="AG730" s="517"/>
    </row>
    <row r="731" spans="1:33" s="302" customFormat="1" ht="30" customHeight="1">
      <c r="A731" s="920"/>
      <c r="B731" s="921"/>
      <c r="C731" s="919"/>
      <c r="D731" s="259"/>
      <c r="E731" s="163" t="s">
        <v>30</v>
      </c>
      <c r="F731" s="158" t="s">
        <v>767</v>
      </c>
      <c r="G731" s="541" t="s">
        <v>147</v>
      </c>
      <c r="H731" s="516">
        <f t="shared" si="617"/>
        <v>3.69</v>
      </c>
      <c r="I731" s="538"/>
      <c r="J731" s="538"/>
      <c r="K731" s="538"/>
      <c r="L731" s="563">
        <v>3.69</v>
      </c>
      <c r="M731" s="538"/>
      <c r="N731" s="538"/>
      <c r="O731" s="538"/>
      <c r="P731" s="538"/>
      <c r="Q731" s="538"/>
      <c r="R731" s="516">
        <f t="shared" si="618"/>
        <v>3.69</v>
      </c>
      <c r="S731" s="538"/>
      <c r="T731" s="538"/>
      <c r="U731" s="538"/>
      <c r="V731" s="563">
        <v>3.69</v>
      </c>
      <c r="W731" s="538"/>
      <c r="X731" s="538"/>
      <c r="Y731" s="538"/>
      <c r="Z731" s="538"/>
      <c r="AA731" s="538"/>
      <c r="AB731" s="537" t="s">
        <v>415</v>
      </c>
      <c r="AC731" s="529" t="s">
        <v>1170</v>
      </c>
      <c r="AD731" s="561" t="s">
        <v>159</v>
      </c>
      <c r="AE731" s="564">
        <v>1</v>
      </c>
      <c r="AF731" s="564">
        <v>1</v>
      </c>
      <c r="AG731" s="517"/>
    </row>
    <row r="732" spans="1:33" s="302" customFormat="1" ht="27.75" customHeight="1">
      <c r="A732" s="920"/>
      <c r="B732" s="921"/>
      <c r="C732" s="919"/>
      <c r="D732" s="259"/>
      <c r="E732" s="163" t="s">
        <v>24</v>
      </c>
      <c r="F732" s="158" t="s">
        <v>764</v>
      </c>
      <c r="G732" s="541" t="s">
        <v>147</v>
      </c>
      <c r="H732" s="516">
        <f t="shared" si="617"/>
        <v>1.98</v>
      </c>
      <c r="I732" s="538"/>
      <c r="J732" s="538"/>
      <c r="K732" s="538"/>
      <c r="L732" s="546">
        <v>1.98</v>
      </c>
      <c r="M732" s="538"/>
      <c r="N732" s="538"/>
      <c r="O732" s="538"/>
      <c r="P732" s="538"/>
      <c r="Q732" s="538"/>
      <c r="R732" s="516">
        <f t="shared" si="618"/>
        <v>1.98</v>
      </c>
      <c r="S732" s="538"/>
      <c r="T732" s="538"/>
      <c r="U732" s="538"/>
      <c r="V732" s="546">
        <v>1.98</v>
      </c>
      <c r="W732" s="538"/>
      <c r="X732" s="538"/>
      <c r="Y732" s="538"/>
      <c r="Z732" s="538"/>
      <c r="AA732" s="538"/>
      <c r="AB732" s="537" t="s">
        <v>415</v>
      </c>
      <c r="AC732" s="529" t="s">
        <v>1170</v>
      </c>
      <c r="AD732" s="561" t="s">
        <v>159</v>
      </c>
      <c r="AE732" s="564">
        <v>1</v>
      </c>
      <c r="AF732" s="564">
        <v>1</v>
      </c>
      <c r="AG732" s="517"/>
    </row>
    <row r="733" spans="1:33" s="302" customFormat="1" ht="31.5" customHeight="1">
      <c r="A733" s="920"/>
      <c r="B733" s="921"/>
      <c r="C733" s="919"/>
      <c r="D733" s="259"/>
      <c r="E733" s="163" t="s">
        <v>31</v>
      </c>
      <c r="F733" s="158" t="s">
        <v>768</v>
      </c>
      <c r="G733" s="541" t="s">
        <v>147</v>
      </c>
      <c r="H733" s="516">
        <f t="shared" si="617"/>
        <v>1.69</v>
      </c>
      <c r="I733" s="538"/>
      <c r="J733" s="538"/>
      <c r="K733" s="538"/>
      <c r="L733" s="546">
        <v>1.69</v>
      </c>
      <c r="M733" s="538"/>
      <c r="N733" s="538"/>
      <c r="O733" s="538"/>
      <c r="P733" s="538"/>
      <c r="Q733" s="538"/>
      <c r="R733" s="516">
        <f t="shared" si="618"/>
        <v>1.69</v>
      </c>
      <c r="S733" s="538"/>
      <c r="T733" s="538"/>
      <c r="U733" s="538"/>
      <c r="V733" s="546">
        <v>1.69</v>
      </c>
      <c r="W733" s="538"/>
      <c r="X733" s="538"/>
      <c r="Y733" s="538"/>
      <c r="Z733" s="538"/>
      <c r="AA733" s="538"/>
      <c r="AB733" s="537" t="s">
        <v>415</v>
      </c>
      <c r="AC733" s="529" t="s">
        <v>1170</v>
      </c>
      <c r="AD733" s="561" t="s">
        <v>159</v>
      </c>
      <c r="AE733" s="564">
        <v>1</v>
      </c>
      <c r="AF733" s="564">
        <v>1</v>
      </c>
      <c r="AG733" s="517"/>
    </row>
    <row r="734" spans="1:33" s="302" customFormat="1" ht="27" customHeight="1">
      <c r="A734" s="920"/>
      <c r="B734" s="921"/>
      <c r="C734" s="919"/>
      <c r="D734" s="259"/>
      <c r="E734" s="163" t="s">
        <v>32</v>
      </c>
      <c r="F734" s="158" t="s">
        <v>766</v>
      </c>
      <c r="G734" s="541" t="s">
        <v>147</v>
      </c>
      <c r="H734" s="516">
        <f t="shared" si="617"/>
        <v>0.47</v>
      </c>
      <c r="I734" s="538"/>
      <c r="J734" s="538"/>
      <c r="K734" s="538"/>
      <c r="L734" s="546">
        <v>0.47</v>
      </c>
      <c r="M734" s="538"/>
      <c r="N734" s="538"/>
      <c r="O734" s="538"/>
      <c r="P734" s="538"/>
      <c r="Q734" s="538"/>
      <c r="R734" s="516">
        <f t="shared" si="618"/>
        <v>0.47</v>
      </c>
      <c r="S734" s="538"/>
      <c r="T734" s="538"/>
      <c r="U734" s="538"/>
      <c r="V734" s="546">
        <v>0.47</v>
      </c>
      <c r="W734" s="538"/>
      <c r="X734" s="538"/>
      <c r="Y734" s="538"/>
      <c r="Z734" s="538"/>
      <c r="AA734" s="538"/>
      <c r="AB734" s="537" t="s">
        <v>415</v>
      </c>
      <c r="AC734" s="529" t="s">
        <v>1171</v>
      </c>
      <c r="AD734" s="561" t="s">
        <v>159</v>
      </c>
      <c r="AE734" s="564">
        <v>1</v>
      </c>
      <c r="AF734" s="564">
        <v>1</v>
      </c>
      <c r="AG734" s="517"/>
    </row>
    <row r="735" spans="1:33" s="4" customFormat="1" ht="15" customHeight="1">
      <c r="A735" s="920"/>
      <c r="B735" s="921"/>
      <c r="C735" s="919"/>
      <c r="D735" s="903" t="s">
        <v>16</v>
      </c>
      <c r="E735" s="904"/>
      <c r="F735" s="904"/>
      <c r="G735" s="905"/>
      <c r="H735" s="555">
        <f>SUM(H723:H734)</f>
        <v>150.5</v>
      </c>
      <c r="I735" s="518">
        <f>I723+I724+I725+I726+I727</f>
        <v>0</v>
      </c>
      <c r="J735" s="518">
        <f>J723+J724+J725+J726+J727</f>
        <v>0</v>
      </c>
      <c r="K735" s="518">
        <f>K723+K724+K725+K726+K727</f>
        <v>0</v>
      </c>
      <c r="L735" s="518">
        <f t="shared" ref="L735:Q735" si="619">L723+L724+L725+L726+L727</f>
        <v>133.83000000000001</v>
      </c>
      <c r="M735" s="518">
        <f t="shared" si="619"/>
        <v>0</v>
      </c>
      <c r="N735" s="518">
        <f t="shared" si="619"/>
        <v>0</v>
      </c>
      <c r="O735" s="518">
        <f t="shared" si="619"/>
        <v>0</v>
      </c>
      <c r="P735" s="518">
        <f t="shared" si="619"/>
        <v>0</v>
      </c>
      <c r="Q735" s="518">
        <f t="shared" si="619"/>
        <v>0</v>
      </c>
      <c r="R735" s="555">
        <f>SUM(R723:R734)</f>
        <v>150.5</v>
      </c>
      <c r="S735" s="518">
        <f>S723+S724+S725+S726+S727</f>
        <v>0</v>
      </c>
      <c r="T735" s="518">
        <f>T723+T724+T725+T726+T727</f>
        <v>0</v>
      </c>
      <c r="U735" s="518">
        <f>U723+U724+U725+U726+U727</f>
        <v>0</v>
      </c>
      <c r="V735" s="518">
        <f>SUM(V723:V734)</f>
        <v>150.5</v>
      </c>
      <c r="W735" s="518">
        <f>X735+Y735+AA735+AM735+AN735+AO735+AP735+AQ735</f>
        <v>0</v>
      </c>
      <c r="X735" s="518">
        <f>Y735+Z735+AM735+AN735+AO735+AP735+AQ735+AR735</f>
        <v>0</v>
      </c>
      <c r="Y735" s="518">
        <f>Z735+AA735+AN735+AO735+AP735+AQ735+AR735+AS735</f>
        <v>0</v>
      </c>
      <c r="Z735" s="518">
        <f>AA735+AM735+AO735+AP735+AQ735+AR735+AS735+AT735</f>
        <v>0</v>
      </c>
      <c r="AA735" s="518">
        <f>AM735+AN735+AP735+AQ735+AR735+AS735+AT735+AU735</f>
        <v>0</v>
      </c>
      <c r="AB735" s="816"/>
      <c r="AC735" s="817"/>
      <c r="AD735" s="817"/>
      <c r="AE735" s="817"/>
      <c r="AF735" s="817"/>
      <c r="AG735" s="818"/>
    </row>
    <row r="736" spans="1:33" s="4" customFormat="1" ht="15" customHeight="1">
      <c r="A736" s="920" t="s">
        <v>384</v>
      </c>
      <c r="B736" s="921" t="s">
        <v>11</v>
      </c>
      <c r="C736" s="919" t="s">
        <v>11</v>
      </c>
      <c r="D736" s="899" t="s">
        <v>14</v>
      </c>
      <c r="E736" s="901" t="s">
        <v>750</v>
      </c>
      <c r="F736" s="902"/>
      <c r="G736" s="522"/>
      <c r="H736" s="550"/>
      <c r="I736" s="550"/>
      <c r="J736" s="550"/>
      <c r="K736" s="550"/>
      <c r="L736" s="550"/>
      <c r="M736" s="550"/>
      <c r="N736" s="550"/>
      <c r="O736" s="550"/>
      <c r="P736" s="550"/>
      <c r="Q736" s="550"/>
      <c r="R736" s="550"/>
      <c r="S736" s="550"/>
      <c r="T736" s="550"/>
      <c r="U736" s="550"/>
      <c r="V736" s="550"/>
      <c r="W736" s="550"/>
      <c r="X736" s="550"/>
      <c r="Y736" s="550"/>
      <c r="Z736" s="550"/>
      <c r="AA736" s="550"/>
      <c r="AB736" s="551"/>
      <c r="AC736" s="524"/>
      <c r="AD736" s="525"/>
      <c r="AE736" s="525"/>
      <c r="AF736" s="525"/>
      <c r="AG736" s="525"/>
    </row>
    <row r="737" spans="1:33" s="4" customFormat="1" ht="38.25" customHeight="1">
      <c r="A737" s="920"/>
      <c r="B737" s="921"/>
      <c r="C737" s="919"/>
      <c r="D737" s="906"/>
      <c r="E737" s="164" t="s">
        <v>11</v>
      </c>
      <c r="F737" s="162" t="s">
        <v>751</v>
      </c>
      <c r="G737" s="541" t="s">
        <v>147</v>
      </c>
      <c r="H737" s="516">
        <f>I737+J737+L737+M737+N737+O737+P737+Q737</f>
        <v>0.87</v>
      </c>
      <c r="I737" s="517"/>
      <c r="J737" s="517"/>
      <c r="K737" s="517"/>
      <c r="L737" s="544">
        <v>0.87</v>
      </c>
      <c r="M737" s="544"/>
      <c r="N737" s="544"/>
      <c r="O737" s="544"/>
      <c r="P737" s="544"/>
      <c r="Q737" s="544"/>
      <c r="R737" s="516">
        <f>S737+T737+V737+W737+X737+Y737+Z737+AA737</f>
        <v>0.87</v>
      </c>
      <c r="S737" s="544"/>
      <c r="T737" s="544"/>
      <c r="U737" s="544"/>
      <c r="V737" s="544">
        <v>0.87</v>
      </c>
      <c r="W737" s="544"/>
      <c r="X737" s="517"/>
      <c r="Y737" s="517"/>
      <c r="Z737" s="517"/>
      <c r="AA737" s="517"/>
      <c r="AB737" s="537" t="s">
        <v>415</v>
      </c>
      <c r="AC737" s="560" t="s">
        <v>752</v>
      </c>
      <c r="AD737" s="561" t="s">
        <v>159</v>
      </c>
      <c r="AE737" s="517">
        <v>1</v>
      </c>
      <c r="AF737" s="564">
        <v>1</v>
      </c>
      <c r="AG737" s="517"/>
    </row>
    <row r="738" spans="1:33" s="4" customFormat="1" ht="42.75" customHeight="1">
      <c r="A738" s="920"/>
      <c r="B738" s="921"/>
      <c r="C738" s="919"/>
      <c r="D738" s="906"/>
      <c r="E738" s="164" t="s">
        <v>12</v>
      </c>
      <c r="F738" s="227" t="s">
        <v>753</v>
      </c>
      <c r="G738" s="541" t="s">
        <v>147</v>
      </c>
      <c r="H738" s="516">
        <f>I738+J738+L738+M738+N738+O738+P738+Q738</f>
        <v>1.03</v>
      </c>
      <c r="I738" s="517"/>
      <c r="J738" s="517"/>
      <c r="K738" s="517"/>
      <c r="L738" s="544">
        <v>1.03</v>
      </c>
      <c r="M738" s="544"/>
      <c r="N738" s="544"/>
      <c r="O738" s="544"/>
      <c r="P738" s="544"/>
      <c r="Q738" s="544"/>
      <c r="R738" s="516">
        <f>S738+T738+V738+W738+X738+Y738+Z738+AA738</f>
        <v>1.03</v>
      </c>
      <c r="S738" s="544"/>
      <c r="T738" s="544"/>
      <c r="U738" s="544"/>
      <c r="V738" s="544">
        <v>1.03</v>
      </c>
      <c r="W738" s="544"/>
      <c r="X738" s="517"/>
      <c r="Y738" s="517"/>
      <c r="Z738" s="517"/>
      <c r="AA738" s="517"/>
      <c r="AB738" s="537" t="s">
        <v>415</v>
      </c>
      <c r="AC738" s="560" t="s">
        <v>752</v>
      </c>
      <c r="AD738" s="561" t="s">
        <v>159</v>
      </c>
      <c r="AE738" s="517">
        <v>1</v>
      </c>
      <c r="AF738" s="564">
        <v>1</v>
      </c>
      <c r="AG738" s="517"/>
    </row>
    <row r="739" spans="1:33" s="4" customFormat="1" ht="42.75" customHeight="1">
      <c r="A739" s="920"/>
      <c r="B739" s="921"/>
      <c r="C739" s="919"/>
      <c r="D739" s="906"/>
      <c r="E739" s="163" t="s">
        <v>13</v>
      </c>
      <c r="F739" s="227" t="s">
        <v>754</v>
      </c>
      <c r="G739" s="541" t="s">
        <v>147</v>
      </c>
      <c r="H739" s="516">
        <f>I739+J739+L739+M739+N739+O739+P739+Q739</f>
        <v>0.4</v>
      </c>
      <c r="I739" s="538"/>
      <c r="J739" s="538"/>
      <c r="K739" s="538"/>
      <c r="L739" s="563">
        <v>0.4</v>
      </c>
      <c r="M739" s="546"/>
      <c r="N739" s="546"/>
      <c r="O739" s="546"/>
      <c r="P739" s="546"/>
      <c r="Q739" s="546"/>
      <c r="R739" s="516">
        <f>S739+T739+V739+W739+X739+Y739+Z739+AA739</f>
        <v>0.4</v>
      </c>
      <c r="S739" s="546"/>
      <c r="T739" s="546"/>
      <c r="U739" s="546"/>
      <c r="V739" s="563">
        <v>0.4</v>
      </c>
      <c r="W739" s="546"/>
      <c r="X739" s="538"/>
      <c r="Y739" s="538"/>
      <c r="Z739" s="538"/>
      <c r="AA739" s="538"/>
      <c r="AB739" s="537" t="s">
        <v>415</v>
      </c>
      <c r="AC739" s="560" t="s">
        <v>752</v>
      </c>
      <c r="AD739" s="561" t="s">
        <v>159</v>
      </c>
      <c r="AE739" s="517">
        <v>1</v>
      </c>
      <c r="AF739" s="564">
        <v>1</v>
      </c>
      <c r="AG739" s="517"/>
    </row>
    <row r="740" spans="1:33" s="301" customFormat="1" ht="51.75" customHeight="1">
      <c r="A740" s="920"/>
      <c r="B740" s="921"/>
      <c r="C740" s="919"/>
      <c r="D740" s="906"/>
      <c r="E740" s="163" t="s">
        <v>14</v>
      </c>
      <c r="F740" s="227" t="s">
        <v>1160</v>
      </c>
      <c r="G740" s="541" t="s">
        <v>147</v>
      </c>
      <c r="H740" s="516">
        <f>I740+J740+L740+M740+N740+O740+P740+Q740</f>
        <v>1.1499999999999999</v>
      </c>
      <c r="I740" s="538"/>
      <c r="J740" s="538"/>
      <c r="K740" s="538"/>
      <c r="L740" s="546">
        <v>1.1499999999999999</v>
      </c>
      <c r="M740" s="546"/>
      <c r="N740" s="546"/>
      <c r="O740" s="546"/>
      <c r="P740" s="546"/>
      <c r="Q740" s="546"/>
      <c r="R740" s="516">
        <f>S740+T740+V740+W740+X740+Y740+Z740+AA740</f>
        <v>1.1499999999999999</v>
      </c>
      <c r="S740" s="546"/>
      <c r="T740" s="546"/>
      <c r="U740" s="546"/>
      <c r="V740" s="546">
        <v>1.1499999999999999</v>
      </c>
      <c r="W740" s="546"/>
      <c r="X740" s="538"/>
      <c r="Y740" s="538"/>
      <c r="Z740" s="538"/>
      <c r="AA740" s="538"/>
      <c r="AB740" s="537" t="s">
        <v>415</v>
      </c>
      <c r="AC740" s="560" t="s">
        <v>752</v>
      </c>
      <c r="AD740" s="561" t="s">
        <v>159</v>
      </c>
      <c r="AE740" s="517">
        <v>1</v>
      </c>
      <c r="AF740" s="564">
        <v>1</v>
      </c>
      <c r="AG740" s="517"/>
    </row>
    <row r="741" spans="1:33" s="4" customFormat="1" ht="27.75" customHeight="1">
      <c r="A741" s="920"/>
      <c r="B741" s="921"/>
      <c r="C741" s="919"/>
      <c r="D741" s="900"/>
      <c r="E741" s="165" t="s">
        <v>23</v>
      </c>
      <c r="F741" s="169" t="s">
        <v>755</v>
      </c>
      <c r="G741" s="541" t="s">
        <v>147</v>
      </c>
      <c r="H741" s="516">
        <f>I741+J741+L741+M741+N741+O741+P741+Q741</f>
        <v>2.2999999999999998</v>
      </c>
      <c r="I741" s="538"/>
      <c r="J741" s="538"/>
      <c r="K741" s="538"/>
      <c r="L741" s="563">
        <v>2.2999999999999998</v>
      </c>
      <c r="M741" s="546"/>
      <c r="N741" s="546"/>
      <c r="O741" s="546"/>
      <c r="P741" s="546"/>
      <c r="Q741" s="546"/>
      <c r="R741" s="516">
        <f>S741+T741+V741+W741+X741+Y741+Z741+AA741</f>
        <v>2.2999999999999998</v>
      </c>
      <c r="S741" s="546"/>
      <c r="T741" s="546"/>
      <c r="U741" s="546"/>
      <c r="V741" s="563">
        <v>2.2999999999999998</v>
      </c>
      <c r="W741" s="546"/>
      <c r="X741" s="538"/>
      <c r="Y741" s="538"/>
      <c r="Z741" s="538"/>
      <c r="AA741" s="538"/>
      <c r="AB741" s="537" t="s">
        <v>415</v>
      </c>
      <c r="AC741" s="560" t="s">
        <v>756</v>
      </c>
      <c r="AD741" s="561" t="s">
        <v>159</v>
      </c>
      <c r="AE741" s="517">
        <v>7</v>
      </c>
      <c r="AF741" s="564">
        <v>7</v>
      </c>
      <c r="AG741" s="517"/>
    </row>
    <row r="742" spans="1:33" s="4" customFormat="1" ht="15" customHeight="1">
      <c r="A742" s="920"/>
      <c r="B742" s="921"/>
      <c r="C742" s="919"/>
      <c r="D742" s="903" t="s">
        <v>16</v>
      </c>
      <c r="E742" s="904"/>
      <c r="F742" s="904"/>
      <c r="G742" s="905"/>
      <c r="H742" s="555">
        <f>H737+H738+H739+H740+H741</f>
        <v>5.75</v>
      </c>
      <c r="I742" s="518">
        <f t="shared" ref="I742:Q742" si="620">I737+I738+I739+I740+I741</f>
        <v>0</v>
      </c>
      <c r="J742" s="518">
        <f t="shared" si="620"/>
        <v>0</v>
      </c>
      <c r="K742" s="518">
        <f t="shared" si="620"/>
        <v>0</v>
      </c>
      <c r="L742" s="518">
        <f>L737+L738+L739+L740+L741</f>
        <v>5.75</v>
      </c>
      <c r="M742" s="518">
        <f t="shared" si="620"/>
        <v>0</v>
      </c>
      <c r="N742" s="518">
        <f t="shared" si="620"/>
        <v>0</v>
      </c>
      <c r="O742" s="518">
        <f t="shared" si="620"/>
        <v>0</v>
      </c>
      <c r="P742" s="518">
        <f t="shared" si="620"/>
        <v>0</v>
      </c>
      <c r="Q742" s="518">
        <f t="shared" si="620"/>
        <v>0</v>
      </c>
      <c r="R742" s="555">
        <f>R737+R738+R739+R740+R741</f>
        <v>5.75</v>
      </c>
      <c r="S742" s="518">
        <f t="shared" ref="S742:AA742" si="621">S737+S738+S739+S740+S741</f>
        <v>0</v>
      </c>
      <c r="T742" s="518">
        <f t="shared" si="621"/>
        <v>0</v>
      </c>
      <c r="U742" s="518">
        <f t="shared" si="621"/>
        <v>0</v>
      </c>
      <c r="V742" s="518">
        <f t="shared" si="621"/>
        <v>5.75</v>
      </c>
      <c r="W742" s="518">
        <f t="shared" si="621"/>
        <v>0</v>
      </c>
      <c r="X742" s="518">
        <f t="shared" si="621"/>
        <v>0</v>
      </c>
      <c r="Y742" s="518">
        <f t="shared" si="621"/>
        <v>0</v>
      </c>
      <c r="Z742" s="518">
        <f t="shared" si="621"/>
        <v>0</v>
      </c>
      <c r="AA742" s="518">
        <f t="shared" si="621"/>
        <v>0</v>
      </c>
      <c r="AB742" s="816"/>
      <c r="AC742" s="817"/>
      <c r="AD742" s="817"/>
      <c r="AE742" s="817"/>
      <c r="AF742" s="817"/>
      <c r="AG742" s="818"/>
    </row>
    <row r="743" spans="1:33" customFormat="1" ht="44.25" customHeight="1">
      <c r="A743" s="920" t="s">
        <v>384</v>
      </c>
      <c r="B743" s="921" t="s">
        <v>11</v>
      </c>
      <c r="C743" s="919" t="s">
        <v>11</v>
      </c>
      <c r="D743" s="899" t="s">
        <v>23</v>
      </c>
      <c r="E743" s="901" t="s">
        <v>757</v>
      </c>
      <c r="F743" s="902"/>
      <c r="G743" s="522"/>
      <c r="H743" s="550"/>
      <c r="I743" s="550"/>
      <c r="J743" s="550"/>
      <c r="K743" s="550"/>
      <c r="L743" s="550"/>
      <c r="M743" s="550"/>
      <c r="N743" s="550"/>
      <c r="O743" s="550"/>
      <c r="P743" s="550"/>
      <c r="Q743" s="550"/>
      <c r="R743" s="550"/>
      <c r="S743" s="550"/>
      <c r="T743" s="550"/>
      <c r="U743" s="550"/>
      <c r="V743" s="550"/>
      <c r="W743" s="550"/>
      <c r="X743" s="550"/>
      <c r="Y743" s="550"/>
      <c r="Z743" s="550"/>
      <c r="AA743" s="550"/>
      <c r="AB743" s="551"/>
      <c r="AC743" s="560"/>
      <c r="AD743" s="157"/>
      <c r="AE743" s="157"/>
      <c r="AF743" s="157"/>
      <c r="AG743" s="157"/>
    </row>
    <row r="744" spans="1:33" s="302" customFormat="1" ht="29.25" customHeight="1">
      <c r="A744" s="920"/>
      <c r="B744" s="921"/>
      <c r="C744" s="919"/>
      <c r="D744" s="906"/>
      <c r="E744" s="164" t="s">
        <v>11</v>
      </c>
      <c r="F744" s="162" t="s">
        <v>758</v>
      </c>
      <c r="G744" s="541" t="s">
        <v>147</v>
      </c>
      <c r="H744" s="516">
        <f t="shared" ref="H744:H757" si="622">I744+J744+L744+M744+N744+O744+P744+Q744</f>
        <v>1.33</v>
      </c>
      <c r="I744" s="517"/>
      <c r="J744" s="517"/>
      <c r="K744" s="544"/>
      <c r="L744" s="544">
        <v>1.33</v>
      </c>
      <c r="M744" s="544"/>
      <c r="N744" s="544"/>
      <c r="O744" s="544"/>
      <c r="P744" s="544"/>
      <c r="Q744" s="544"/>
      <c r="R744" s="516">
        <f t="shared" ref="R744:R757" si="623">S744+T744+V744+W744+X744+Y744+Z744+AA744</f>
        <v>1.33</v>
      </c>
      <c r="S744" s="544"/>
      <c r="T744" s="544"/>
      <c r="U744" s="544"/>
      <c r="V744" s="544">
        <v>1.33</v>
      </c>
      <c r="W744" s="544"/>
      <c r="X744" s="517"/>
      <c r="Y744" s="517"/>
      <c r="Z744" s="517"/>
      <c r="AA744" s="517"/>
      <c r="AB744" s="537" t="s">
        <v>415</v>
      </c>
      <c r="AC744" s="529" t="s">
        <v>759</v>
      </c>
      <c r="AD744" s="517" t="s">
        <v>255</v>
      </c>
      <c r="AE744" s="562">
        <v>2.4510000000000001</v>
      </c>
      <c r="AF744" s="562">
        <v>2.4510000000000001</v>
      </c>
      <c r="AG744" s="517"/>
    </row>
    <row r="745" spans="1:33" s="302" customFormat="1" ht="29.25" customHeight="1">
      <c r="A745" s="920"/>
      <c r="B745" s="921"/>
      <c r="C745" s="919"/>
      <c r="D745" s="906"/>
      <c r="E745" s="164" t="s">
        <v>12</v>
      </c>
      <c r="F745" s="568" t="s">
        <v>760</v>
      </c>
      <c r="G745" s="541" t="s">
        <v>147</v>
      </c>
      <c r="H745" s="516">
        <f t="shared" si="622"/>
        <v>7.48</v>
      </c>
      <c r="I745" s="517"/>
      <c r="J745" s="517"/>
      <c r="K745" s="544"/>
      <c r="L745" s="544">
        <v>7.48</v>
      </c>
      <c r="M745" s="544"/>
      <c r="N745" s="544"/>
      <c r="O745" s="544"/>
      <c r="P745" s="544"/>
      <c r="Q745" s="544"/>
      <c r="R745" s="516">
        <f t="shared" si="623"/>
        <v>7.48</v>
      </c>
      <c r="S745" s="544"/>
      <c r="T745" s="544"/>
      <c r="U745" s="544"/>
      <c r="V745" s="544">
        <v>7.48</v>
      </c>
      <c r="W745" s="544"/>
      <c r="X745" s="517"/>
      <c r="Y745" s="517"/>
      <c r="Z745" s="517"/>
      <c r="AA745" s="517"/>
      <c r="AB745" s="537" t="s">
        <v>415</v>
      </c>
      <c r="AC745" s="529" t="s">
        <v>759</v>
      </c>
      <c r="AD745" s="517" t="s">
        <v>255</v>
      </c>
      <c r="AE745" s="562">
        <v>10.266</v>
      </c>
      <c r="AF745" s="562">
        <v>10.266</v>
      </c>
      <c r="AG745" s="517"/>
    </row>
    <row r="746" spans="1:33" s="302" customFormat="1" ht="30.75" customHeight="1">
      <c r="A746" s="920"/>
      <c r="B746" s="921"/>
      <c r="C746" s="919"/>
      <c r="D746" s="906"/>
      <c r="E746" s="163" t="s">
        <v>13</v>
      </c>
      <c r="F746" s="568" t="s">
        <v>761</v>
      </c>
      <c r="G746" s="541" t="s">
        <v>147</v>
      </c>
      <c r="H746" s="516">
        <f t="shared" si="622"/>
        <v>5.32</v>
      </c>
      <c r="I746" s="538"/>
      <c r="J746" s="538"/>
      <c r="K746" s="546"/>
      <c r="L746" s="546">
        <v>5.32</v>
      </c>
      <c r="M746" s="546"/>
      <c r="N746" s="546"/>
      <c r="O746" s="546"/>
      <c r="P746" s="546"/>
      <c r="Q746" s="546"/>
      <c r="R746" s="516">
        <f t="shared" si="623"/>
        <v>5.32</v>
      </c>
      <c r="S746" s="546"/>
      <c r="T746" s="546"/>
      <c r="U746" s="546"/>
      <c r="V746" s="546">
        <v>5.32</v>
      </c>
      <c r="W746" s="546"/>
      <c r="X746" s="538"/>
      <c r="Y746" s="538"/>
      <c r="Z746" s="538"/>
      <c r="AA746" s="538"/>
      <c r="AB746" s="537" t="s">
        <v>415</v>
      </c>
      <c r="AC746" s="529" t="s">
        <v>759</v>
      </c>
      <c r="AD746" s="517" t="s">
        <v>255</v>
      </c>
      <c r="AE746" s="562">
        <v>7.1704999999999997</v>
      </c>
      <c r="AF746" s="562">
        <v>7.1704999999999997</v>
      </c>
      <c r="AG746" s="517"/>
    </row>
    <row r="747" spans="1:33" s="302" customFormat="1" ht="28.5" customHeight="1">
      <c r="A747" s="920"/>
      <c r="B747" s="921"/>
      <c r="C747" s="919"/>
      <c r="D747" s="906"/>
      <c r="E747" s="163" t="s">
        <v>14</v>
      </c>
      <c r="F747" s="568" t="s">
        <v>762</v>
      </c>
      <c r="G747" s="541" t="s">
        <v>147</v>
      </c>
      <c r="H747" s="516">
        <f t="shared" si="622"/>
        <v>0.77</v>
      </c>
      <c r="I747" s="538"/>
      <c r="J747" s="538"/>
      <c r="K747" s="546"/>
      <c r="L747" s="546">
        <v>0.77</v>
      </c>
      <c r="M747" s="546"/>
      <c r="N747" s="546"/>
      <c r="O747" s="546"/>
      <c r="P747" s="546"/>
      <c r="Q747" s="546"/>
      <c r="R747" s="516">
        <f t="shared" si="623"/>
        <v>0.77</v>
      </c>
      <c r="S747" s="546"/>
      <c r="T747" s="546"/>
      <c r="U747" s="546"/>
      <c r="V747" s="546">
        <v>0.77</v>
      </c>
      <c r="W747" s="546"/>
      <c r="X747" s="538"/>
      <c r="Y747" s="538"/>
      <c r="Z747" s="538"/>
      <c r="AA747" s="538"/>
      <c r="AB747" s="537" t="s">
        <v>415</v>
      </c>
      <c r="AC747" s="529" t="s">
        <v>759</v>
      </c>
      <c r="AD747" s="517" t="s">
        <v>255</v>
      </c>
      <c r="AE747" s="562">
        <v>2.3007</v>
      </c>
      <c r="AF747" s="562">
        <v>2.3007</v>
      </c>
      <c r="AG747" s="517"/>
    </row>
    <row r="748" spans="1:33" s="302" customFormat="1" ht="30" customHeight="1">
      <c r="A748" s="920"/>
      <c r="B748" s="921"/>
      <c r="C748" s="919"/>
      <c r="D748" s="906"/>
      <c r="E748" s="163" t="s">
        <v>23</v>
      </c>
      <c r="F748" s="568" t="s">
        <v>763</v>
      </c>
      <c r="G748" s="541" t="s">
        <v>147</v>
      </c>
      <c r="H748" s="516">
        <f t="shared" si="622"/>
        <v>0.04</v>
      </c>
      <c r="I748" s="538"/>
      <c r="J748" s="538"/>
      <c r="K748" s="546"/>
      <c r="L748" s="546">
        <v>0.04</v>
      </c>
      <c r="M748" s="546"/>
      <c r="N748" s="546"/>
      <c r="O748" s="546"/>
      <c r="P748" s="546"/>
      <c r="Q748" s="546"/>
      <c r="R748" s="516">
        <f t="shared" si="623"/>
        <v>0.04</v>
      </c>
      <c r="S748" s="546"/>
      <c r="T748" s="546"/>
      <c r="U748" s="546"/>
      <c r="V748" s="546">
        <v>0.04</v>
      </c>
      <c r="W748" s="546"/>
      <c r="X748" s="538"/>
      <c r="Y748" s="538"/>
      <c r="Z748" s="538"/>
      <c r="AA748" s="538"/>
      <c r="AB748" s="537" t="s">
        <v>415</v>
      </c>
      <c r="AC748" s="529" t="s">
        <v>759</v>
      </c>
      <c r="AD748" s="517" t="s">
        <v>255</v>
      </c>
      <c r="AE748" s="562">
        <v>3.5000000000000003E-2</v>
      </c>
      <c r="AF748" s="562">
        <v>3.5000000000000003E-2</v>
      </c>
      <c r="AG748" s="517"/>
    </row>
    <row r="749" spans="1:33" s="302" customFormat="1" ht="27.75" customHeight="1">
      <c r="A749" s="920"/>
      <c r="B749" s="921"/>
      <c r="C749" s="919"/>
      <c r="D749" s="906"/>
      <c r="E749" s="163" t="s">
        <v>25</v>
      </c>
      <c r="F749" s="158" t="s">
        <v>764</v>
      </c>
      <c r="G749" s="541" t="s">
        <v>147</v>
      </c>
      <c r="H749" s="516">
        <f t="shared" si="622"/>
        <v>0.13</v>
      </c>
      <c r="I749" s="538"/>
      <c r="J749" s="538"/>
      <c r="K749" s="546"/>
      <c r="L749" s="546">
        <v>0.13</v>
      </c>
      <c r="M749" s="546"/>
      <c r="N749" s="546"/>
      <c r="O749" s="546"/>
      <c r="P749" s="546"/>
      <c r="Q749" s="546"/>
      <c r="R749" s="516">
        <f t="shared" si="623"/>
        <v>0.13</v>
      </c>
      <c r="S749" s="546"/>
      <c r="T749" s="546"/>
      <c r="U749" s="546"/>
      <c r="V749" s="546">
        <v>0.13</v>
      </c>
      <c r="W749" s="546"/>
      <c r="X749" s="538"/>
      <c r="Y749" s="538"/>
      <c r="Z749" s="538"/>
      <c r="AA749" s="538"/>
      <c r="AB749" s="537" t="s">
        <v>415</v>
      </c>
      <c r="AC749" s="529" t="s">
        <v>765</v>
      </c>
      <c r="AD749" s="517" t="s">
        <v>255</v>
      </c>
      <c r="AE749" s="562">
        <v>0.10249999999999999</v>
      </c>
      <c r="AF749" s="562">
        <v>0.10249999999999999</v>
      </c>
      <c r="AG749" s="517"/>
    </row>
    <row r="750" spans="1:33" s="302" customFormat="1" ht="27" customHeight="1">
      <c r="A750" s="920"/>
      <c r="B750" s="921"/>
      <c r="C750" s="919"/>
      <c r="D750" s="906"/>
      <c r="E750" s="163" t="s">
        <v>28</v>
      </c>
      <c r="F750" s="158" t="s">
        <v>766</v>
      </c>
      <c r="G750" s="541" t="s">
        <v>147</v>
      </c>
      <c r="H750" s="516">
        <f t="shared" si="622"/>
        <v>0.5</v>
      </c>
      <c r="I750" s="538"/>
      <c r="J750" s="538"/>
      <c r="K750" s="546"/>
      <c r="L750" s="563">
        <v>0.5</v>
      </c>
      <c r="M750" s="546"/>
      <c r="N750" s="546"/>
      <c r="O750" s="546"/>
      <c r="P750" s="546"/>
      <c r="Q750" s="546"/>
      <c r="R750" s="516">
        <f t="shared" si="623"/>
        <v>0.5</v>
      </c>
      <c r="S750" s="546"/>
      <c r="T750" s="546"/>
      <c r="U750" s="546"/>
      <c r="V750" s="563">
        <v>0.5</v>
      </c>
      <c r="W750" s="546"/>
      <c r="X750" s="538"/>
      <c r="Y750" s="538"/>
      <c r="Z750" s="538"/>
      <c r="AA750" s="538"/>
      <c r="AB750" s="537" t="s">
        <v>415</v>
      </c>
      <c r="AC750" s="529" t="s">
        <v>765</v>
      </c>
      <c r="AD750" s="517" t="s">
        <v>255</v>
      </c>
      <c r="AE750" s="562">
        <v>0.70240000000000002</v>
      </c>
      <c r="AF750" s="562">
        <v>0.70240000000000002</v>
      </c>
      <c r="AG750" s="517"/>
    </row>
    <row r="751" spans="1:33" s="302" customFormat="1" ht="30" customHeight="1">
      <c r="A751" s="920"/>
      <c r="B751" s="921"/>
      <c r="C751" s="919"/>
      <c r="D751" s="906"/>
      <c r="E751" s="163" t="s">
        <v>29</v>
      </c>
      <c r="F751" s="158" t="s">
        <v>767</v>
      </c>
      <c r="G751" s="541" t="s">
        <v>147</v>
      </c>
      <c r="H751" s="516">
        <f t="shared" si="622"/>
        <v>0.47</v>
      </c>
      <c r="I751" s="538"/>
      <c r="J751" s="538"/>
      <c r="K751" s="546"/>
      <c r="L751" s="563">
        <v>0.47</v>
      </c>
      <c r="M751" s="546"/>
      <c r="N751" s="546"/>
      <c r="O751" s="546"/>
      <c r="P751" s="546"/>
      <c r="Q751" s="546"/>
      <c r="R751" s="516">
        <f t="shared" si="623"/>
        <v>0.47</v>
      </c>
      <c r="S751" s="546"/>
      <c r="T751" s="546"/>
      <c r="U751" s="546"/>
      <c r="V751" s="563">
        <v>0.47</v>
      </c>
      <c r="W751" s="546"/>
      <c r="X751" s="538"/>
      <c r="Y751" s="538"/>
      <c r="Z751" s="538"/>
      <c r="AA751" s="538"/>
      <c r="AB751" s="537" t="s">
        <v>415</v>
      </c>
      <c r="AC751" s="529" t="s">
        <v>765</v>
      </c>
      <c r="AD751" s="517" t="s">
        <v>255</v>
      </c>
      <c r="AE751" s="562">
        <v>0.65510000000000002</v>
      </c>
      <c r="AF751" s="562">
        <v>0.65510000000000002</v>
      </c>
      <c r="AG751" s="517"/>
    </row>
    <row r="752" spans="1:33" s="302" customFormat="1" ht="42" customHeight="1">
      <c r="A752" s="920"/>
      <c r="B752" s="921"/>
      <c r="C752" s="919"/>
      <c r="D752" s="906"/>
      <c r="E752" s="163" t="s">
        <v>30</v>
      </c>
      <c r="F752" s="158" t="s">
        <v>768</v>
      </c>
      <c r="G752" s="541" t="s">
        <v>147</v>
      </c>
      <c r="H752" s="516">
        <f t="shared" si="622"/>
        <v>0.42</v>
      </c>
      <c r="I752" s="538"/>
      <c r="J752" s="538"/>
      <c r="K752" s="546"/>
      <c r="L752" s="563">
        <v>0.42</v>
      </c>
      <c r="M752" s="546"/>
      <c r="N752" s="546"/>
      <c r="O752" s="546"/>
      <c r="P752" s="546"/>
      <c r="Q752" s="546"/>
      <c r="R752" s="516">
        <f t="shared" si="623"/>
        <v>0.42</v>
      </c>
      <c r="S752" s="546"/>
      <c r="T752" s="546"/>
      <c r="U752" s="546"/>
      <c r="V752" s="563">
        <v>0.42</v>
      </c>
      <c r="W752" s="546"/>
      <c r="X752" s="538"/>
      <c r="Y752" s="538"/>
      <c r="Z752" s="538"/>
      <c r="AA752" s="538"/>
      <c r="AB752" s="537" t="s">
        <v>415</v>
      </c>
      <c r="AC752" s="529" t="s">
        <v>765</v>
      </c>
      <c r="AD752" s="517" t="s">
        <v>255</v>
      </c>
      <c r="AE752" s="562">
        <v>0.5806</v>
      </c>
      <c r="AF752" s="562">
        <v>0.5806</v>
      </c>
      <c r="AG752" s="517"/>
    </row>
    <row r="753" spans="1:33" s="302" customFormat="1" ht="103.5" customHeight="1">
      <c r="A753" s="920"/>
      <c r="B753" s="921"/>
      <c r="C753" s="919"/>
      <c r="D753" s="906"/>
      <c r="E753" s="163" t="s">
        <v>24</v>
      </c>
      <c r="F753" s="158" t="s">
        <v>769</v>
      </c>
      <c r="G753" s="541" t="s">
        <v>147</v>
      </c>
      <c r="H753" s="516">
        <f t="shared" si="622"/>
        <v>0.11</v>
      </c>
      <c r="I753" s="538"/>
      <c r="J753" s="538"/>
      <c r="K753" s="546"/>
      <c r="L753" s="546">
        <v>0.11</v>
      </c>
      <c r="M753" s="546"/>
      <c r="N753" s="546"/>
      <c r="O753" s="546"/>
      <c r="P753" s="546"/>
      <c r="Q753" s="546"/>
      <c r="R753" s="516">
        <f t="shared" si="623"/>
        <v>0.11</v>
      </c>
      <c r="S753" s="546"/>
      <c r="T753" s="546"/>
      <c r="U753" s="546"/>
      <c r="V753" s="546">
        <v>0.11</v>
      </c>
      <c r="W753" s="546"/>
      <c r="X753" s="538"/>
      <c r="Y753" s="538"/>
      <c r="Z753" s="538"/>
      <c r="AA753" s="538"/>
      <c r="AB753" s="537" t="s">
        <v>415</v>
      </c>
      <c r="AC753" s="529" t="s">
        <v>1113</v>
      </c>
      <c r="AD753" s="569" t="s">
        <v>1109</v>
      </c>
      <c r="AE753" s="570" t="s">
        <v>1211</v>
      </c>
      <c r="AF753" s="570" t="s">
        <v>1211</v>
      </c>
      <c r="AG753" s="517"/>
    </row>
    <row r="754" spans="1:33" s="302" customFormat="1" ht="100.5" customHeight="1">
      <c r="A754" s="920"/>
      <c r="B754" s="921"/>
      <c r="C754" s="919"/>
      <c r="D754" s="906"/>
      <c r="E754" s="163" t="s">
        <v>31</v>
      </c>
      <c r="F754" s="158" t="s">
        <v>770</v>
      </c>
      <c r="G754" s="541" t="s">
        <v>147</v>
      </c>
      <c r="H754" s="516">
        <f t="shared" si="622"/>
        <v>0.49</v>
      </c>
      <c r="I754" s="538"/>
      <c r="J754" s="538"/>
      <c r="K754" s="546"/>
      <c r="L754" s="546">
        <v>0.49</v>
      </c>
      <c r="M754" s="546"/>
      <c r="N754" s="546"/>
      <c r="O754" s="546"/>
      <c r="P754" s="546"/>
      <c r="Q754" s="546"/>
      <c r="R754" s="516">
        <f t="shared" si="623"/>
        <v>0.49</v>
      </c>
      <c r="S754" s="546"/>
      <c r="T754" s="546"/>
      <c r="U754" s="546"/>
      <c r="V754" s="546">
        <v>0.49</v>
      </c>
      <c r="W754" s="546"/>
      <c r="X754" s="538"/>
      <c r="Y754" s="538"/>
      <c r="Z754" s="538"/>
      <c r="AA754" s="538"/>
      <c r="AB754" s="537" t="s">
        <v>415</v>
      </c>
      <c r="AC754" s="529" t="s">
        <v>1113</v>
      </c>
      <c r="AD754" s="569" t="s">
        <v>1110</v>
      </c>
      <c r="AE754" s="570" t="s">
        <v>1212</v>
      </c>
      <c r="AF754" s="570" t="s">
        <v>1212</v>
      </c>
      <c r="AG754" s="517"/>
    </row>
    <row r="755" spans="1:33" s="302" customFormat="1" ht="29.25" customHeight="1">
      <c r="A755" s="920"/>
      <c r="B755" s="921"/>
      <c r="C755" s="919"/>
      <c r="D755" s="906"/>
      <c r="E755" s="163" t="s">
        <v>32</v>
      </c>
      <c r="F755" s="158" t="s">
        <v>771</v>
      </c>
      <c r="G755" s="541" t="s">
        <v>147</v>
      </c>
      <c r="H755" s="516">
        <f t="shared" si="622"/>
        <v>0.34</v>
      </c>
      <c r="I755" s="538"/>
      <c r="J755" s="538"/>
      <c r="K755" s="546"/>
      <c r="L755" s="546">
        <v>0.34</v>
      </c>
      <c r="M755" s="546"/>
      <c r="N755" s="546"/>
      <c r="O755" s="546"/>
      <c r="P755" s="546"/>
      <c r="Q755" s="546"/>
      <c r="R755" s="516">
        <f t="shared" si="623"/>
        <v>0.34</v>
      </c>
      <c r="S755" s="546"/>
      <c r="T755" s="546"/>
      <c r="U755" s="546"/>
      <c r="V755" s="546">
        <v>0.34</v>
      </c>
      <c r="W755" s="546"/>
      <c r="X755" s="538"/>
      <c r="Y755" s="538"/>
      <c r="Z755" s="538"/>
      <c r="AA755" s="538"/>
      <c r="AB755" s="537" t="s">
        <v>415</v>
      </c>
      <c r="AC755" s="529" t="s">
        <v>765</v>
      </c>
      <c r="AD755" s="561" t="s">
        <v>739</v>
      </c>
      <c r="AE755" s="562">
        <v>0.46739999999999998</v>
      </c>
      <c r="AF755" s="562">
        <v>0.46739999999999998</v>
      </c>
      <c r="AG755" s="517"/>
    </row>
    <row r="756" spans="1:33" s="302" customFormat="1" ht="27.75" customHeight="1">
      <c r="A756" s="920"/>
      <c r="B756" s="921"/>
      <c r="C756" s="919"/>
      <c r="D756" s="906"/>
      <c r="E756" s="163" t="s">
        <v>33</v>
      </c>
      <c r="F756" s="158" t="s">
        <v>772</v>
      </c>
      <c r="G756" s="541" t="s">
        <v>147</v>
      </c>
      <c r="H756" s="516">
        <f t="shared" si="622"/>
        <v>0.23</v>
      </c>
      <c r="I756" s="538"/>
      <c r="J756" s="538"/>
      <c r="K756" s="546"/>
      <c r="L756" s="546">
        <v>0.23</v>
      </c>
      <c r="M756" s="546"/>
      <c r="N756" s="546"/>
      <c r="O756" s="546"/>
      <c r="P756" s="546"/>
      <c r="Q756" s="546"/>
      <c r="R756" s="516">
        <f t="shared" si="623"/>
        <v>0.23</v>
      </c>
      <c r="S756" s="546"/>
      <c r="T756" s="546"/>
      <c r="U756" s="546"/>
      <c r="V756" s="546">
        <v>0.23</v>
      </c>
      <c r="W756" s="546"/>
      <c r="X756" s="538"/>
      <c r="Y756" s="538"/>
      <c r="Z756" s="538"/>
      <c r="AA756" s="538"/>
      <c r="AB756" s="537" t="s">
        <v>415</v>
      </c>
      <c r="AC756" s="529" t="s">
        <v>765</v>
      </c>
      <c r="AD756" s="561" t="s">
        <v>739</v>
      </c>
      <c r="AE756" s="562">
        <v>0.31890000000000002</v>
      </c>
      <c r="AF756" s="562">
        <v>0.31890000000000002</v>
      </c>
      <c r="AG756" s="517"/>
    </row>
    <row r="757" spans="1:33" s="302" customFormat="1" ht="30" customHeight="1">
      <c r="A757" s="920"/>
      <c r="B757" s="921"/>
      <c r="C757" s="919"/>
      <c r="D757" s="900"/>
      <c r="E757" s="165" t="s">
        <v>63</v>
      </c>
      <c r="F757" s="158" t="s">
        <v>773</v>
      </c>
      <c r="G757" s="541" t="s">
        <v>147</v>
      </c>
      <c r="H757" s="516">
        <f t="shared" si="622"/>
        <v>0.36</v>
      </c>
      <c r="I757" s="538"/>
      <c r="J757" s="538"/>
      <c r="K757" s="546"/>
      <c r="L757" s="546">
        <v>0.36</v>
      </c>
      <c r="M757" s="546"/>
      <c r="N757" s="546"/>
      <c r="O757" s="546"/>
      <c r="P757" s="546"/>
      <c r="Q757" s="546"/>
      <c r="R757" s="516">
        <f t="shared" si="623"/>
        <v>0.36</v>
      </c>
      <c r="S757" s="546"/>
      <c r="T757" s="546"/>
      <c r="U757" s="546"/>
      <c r="V757" s="546">
        <v>0.36</v>
      </c>
      <c r="W757" s="546"/>
      <c r="X757" s="538"/>
      <c r="Y757" s="538"/>
      <c r="Z757" s="538"/>
      <c r="AA757" s="538"/>
      <c r="AB757" s="537" t="s">
        <v>415</v>
      </c>
      <c r="AC757" s="529" t="s">
        <v>765</v>
      </c>
      <c r="AD757" s="561" t="s">
        <v>739</v>
      </c>
      <c r="AE757" s="562">
        <v>0.49859999999999999</v>
      </c>
      <c r="AF757" s="562">
        <v>0.49859999999999999</v>
      </c>
      <c r="AG757" s="517"/>
    </row>
    <row r="758" spans="1:33" customFormat="1" ht="15" customHeight="1">
      <c r="A758" s="920"/>
      <c r="B758" s="921"/>
      <c r="C758" s="919"/>
      <c r="D758" s="903" t="s">
        <v>16</v>
      </c>
      <c r="E758" s="904"/>
      <c r="F758" s="904"/>
      <c r="G758" s="905"/>
      <c r="H758" s="555">
        <f>H744+H745+H746+H747+H748+H749+H750+H751+H752+H753+H754+H755+H756+H757</f>
        <v>17.989999999999998</v>
      </c>
      <c r="I758" s="518">
        <f t="shared" ref="I758:Q758" si="624">I744+I745+I746+I747+I748+I749+I750+I751+I752+I753+I754+I755+I756+I757</f>
        <v>0</v>
      </c>
      <c r="J758" s="518">
        <f t="shared" si="624"/>
        <v>0</v>
      </c>
      <c r="K758" s="518"/>
      <c r="L758" s="518">
        <f>L744+L745+L746+L747+L748+L749+L750+L751+L752+L753+L754+L755+L756+L757</f>
        <v>17.989999999999998</v>
      </c>
      <c r="M758" s="518">
        <f t="shared" si="624"/>
        <v>0</v>
      </c>
      <c r="N758" s="518">
        <f t="shared" si="624"/>
        <v>0</v>
      </c>
      <c r="O758" s="518">
        <f t="shared" si="624"/>
        <v>0</v>
      </c>
      <c r="P758" s="518">
        <f t="shared" si="624"/>
        <v>0</v>
      </c>
      <c r="Q758" s="518">
        <f t="shared" si="624"/>
        <v>0</v>
      </c>
      <c r="R758" s="555">
        <f>R744+R745+R746+R747+R748+R749+R750+R751+R752+R753+R754+R755+R756+R757</f>
        <v>17.989999999999998</v>
      </c>
      <c r="S758" s="518">
        <f>S744+S745+S746+S747+S748+S749+S750+S751+S752+S753+S754+S755+S756+S757</f>
        <v>0</v>
      </c>
      <c r="T758" s="518">
        <f>T744+T745+T746+T747+T748+T749+T750+T751+T752+T753+T754+T755+T756+T757</f>
        <v>0</v>
      </c>
      <c r="U758" s="518"/>
      <c r="V758" s="518">
        <f t="shared" ref="V758:AA758" si="625">V744+V745+V746+V747+V748+V749+V750+V751+V752+V753+V754+V755+V756+V757</f>
        <v>17.989999999999998</v>
      </c>
      <c r="W758" s="518">
        <f t="shared" si="625"/>
        <v>0</v>
      </c>
      <c r="X758" s="518">
        <f t="shared" si="625"/>
        <v>0</v>
      </c>
      <c r="Y758" s="518">
        <f t="shared" si="625"/>
        <v>0</v>
      </c>
      <c r="Z758" s="518">
        <f t="shared" si="625"/>
        <v>0</v>
      </c>
      <c r="AA758" s="518">
        <f t="shared" si="625"/>
        <v>0</v>
      </c>
      <c r="AB758" s="816"/>
      <c r="AC758" s="817"/>
      <c r="AD758" s="817"/>
      <c r="AE758" s="817"/>
      <c r="AF758" s="817"/>
      <c r="AG758" s="818"/>
    </row>
    <row r="759" spans="1:33" customFormat="1" ht="84" customHeight="1">
      <c r="A759" s="920" t="s">
        <v>384</v>
      </c>
      <c r="B759" s="921" t="s">
        <v>11</v>
      </c>
      <c r="C759" s="919" t="s">
        <v>11</v>
      </c>
      <c r="D759" s="899" t="s">
        <v>25</v>
      </c>
      <c r="E759" s="901" t="s">
        <v>774</v>
      </c>
      <c r="F759" s="902"/>
      <c r="G759" s="522"/>
      <c r="H759" s="550"/>
      <c r="I759" s="550"/>
      <c r="J759" s="550"/>
      <c r="K759" s="550"/>
      <c r="L759" s="550"/>
      <c r="M759" s="550"/>
      <c r="N759" s="550"/>
      <c r="O759" s="550"/>
      <c r="P759" s="550"/>
      <c r="Q759" s="550"/>
      <c r="R759" s="550"/>
      <c r="S759" s="550"/>
      <c r="T759" s="550"/>
      <c r="U759" s="550"/>
      <c r="V759" s="550"/>
      <c r="W759" s="550"/>
      <c r="X759" s="550"/>
      <c r="Y759" s="550"/>
      <c r="Z759" s="550"/>
      <c r="AA759" s="550"/>
      <c r="AB759" s="551"/>
      <c r="AC759" s="524"/>
      <c r="AD759" s="157"/>
      <c r="AE759" s="157"/>
      <c r="AF759" s="157"/>
      <c r="AG759" s="157"/>
    </row>
    <row r="760" spans="1:33" customFormat="1" ht="42.75" customHeight="1">
      <c r="A760" s="920"/>
      <c r="B760" s="921"/>
      <c r="C760" s="919"/>
      <c r="D760" s="906"/>
      <c r="E760" s="164" t="s">
        <v>11</v>
      </c>
      <c r="F760" s="158" t="s">
        <v>775</v>
      </c>
      <c r="G760" s="541" t="s">
        <v>147</v>
      </c>
      <c r="H760" s="516">
        <f t="shared" ref="H760:H771" si="626">I760+J760+L760+M760+N760+O760+P760+Q760</f>
        <v>0.49</v>
      </c>
      <c r="I760" s="517"/>
      <c r="J760" s="517"/>
      <c r="K760" s="544"/>
      <c r="L760" s="552">
        <v>0.49</v>
      </c>
      <c r="M760" s="544"/>
      <c r="N760" s="544"/>
      <c r="O760" s="544"/>
      <c r="P760" s="544"/>
      <c r="Q760" s="544"/>
      <c r="R760" s="516">
        <f t="shared" ref="R760:R771" si="627">S760+T760+V760+W760+X760+Y760+Z760+AA760</f>
        <v>0.49</v>
      </c>
      <c r="S760" s="544"/>
      <c r="T760" s="544"/>
      <c r="U760" s="544"/>
      <c r="V760" s="552">
        <v>0.49</v>
      </c>
      <c r="W760" s="517"/>
      <c r="X760" s="517"/>
      <c r="Y760" s="517"/>
      <c r="Z760" s="517"/>
      <c r="AA760" s="517"/>
      <c r="AB760" s="537" t="s">
        <v>415</v>
      </c>
      <c r="AC760" s="529" t="s">
        <v>776</v>
      </c>
      <c r="AD760" s="561" t="s">
        <v>255</v>
      </c>
      <c r="AE760" s="517">
        <v>660</v>
      </c>
      <c r="AF760" s="517">
        <v>660</v>
      </c>
      <c r="AG760" s="517"/>
    </row>
    <row r="761" spans="1:33" customFormat="1" ht="41.25" customHeight="1">
      <c r="A761" s="920"/>
      <c r="B761" s="921"/>
      <c r="C761" s="919"/>
      <c r="D761" s="906"/>
      <c r="E761" s="164" t="s">
        <v>12</v>
      </c>
      <c r="F761" s="158" t="s">
        <v>777</v>
      </c>
      <c r="G761" s="541" t="s">
        <v>147</v>
      </c>
      <c r="H761" s="516">
        <f t="shared" si="626"/>
        <v>1.97</v>
      </c>
      <c r="I761" s="517"/>
      <c r="J761" s="517"/>
      <c r="K761" s="544"/>
      <c r="L761" s="552">
        <v>1.97</v>
      </c>
      <c r="M761" s="544"/>
      <c r="N761" s="544"/>
      <c r="O761" s="544"/>
      <c r="P761" s="544"/>
      <c r="Q761" s="544"/>
      <c r="R761" s="516">
        <f t="shared" si="627"/>
        <v>1.97</v>
      </c>
      <c r="S761" s="544"/>
      <c r="T761" s="544"/>
      <c r="U761" s="544"/>
      <c r="V761" s="552">
        <v>1.97</v>
      </c>
      <c r="W761" s="517"/>
      <c r="X761" s="517"/>
      <c r="Y761" s="517"/>
      <c r="Z761" s="517"/>
      <c r="AA761" s="517"/>
      <c r="AB761" s="537" t="s">
        <v>415</v>
      </c>
      <c r="AC761" s="529" t="s">
        <v>776</v>
      </c>
      <c r="AD761" s="561" t="s">
        <v>255</v>
      </c>
      <c r="AE761" s="517">
        <v>2660.8</v>
      </c>
      <c r="AF761" s="517">
        <v>2660.8</v>
      </c>
      <c r="AG761" s="517"/>
    </row>
    <row r="762" spans="1:33" customFormat="1" ht="42.75" customHeight="1">
      <c r="A762" s="920"/>
      <c r="B762" s="921"/>
      <c r="C762" s="919"/>
      <c r="D762" s="906"/>
      <c r="E762" s="163" t="s">
        <v>13</v>
      </c>
      <c r="F762" s="158" t="s">
        <v>778</v>
      </c>
      <c r="G762" s="541" t="s">
        <v>147</v>
      </c>
      <c r="H762" s="516">
        <f t="shared" si="626"/>
        <v>2.36</v>
      </c>
      <c r="I762" s="538"/>
      <c r="J762" s="538"/>
      <c r="K762" s="546"/>
      <c r="L762" s="563">
        <v>2.36</v>
      </c>
      <c r="M762" s="546"/>
      <c r="N762" s="546"/>
      <c r="O762" s="546"/>
      <c r="P762" s="546"/>
      <c r="Q762" s="546"/>
      <c r="R762" s="516">
        <f t="shared" si="627"/>
        <v>2.36</v>
      </c>
      <c r="S762" s="546"/>
      <c r="T762" s="546"/>
      <c r="U762" s="546"/>
      <c r="V762" s="563">
        <v>2.36</v>
      </c>
      <c r="W762" s="538"/>
      <c r="X762" s="538"/>
      <c r="Y762" s="538"/>
      <c r="Z762" s="538"/>
      <c r="AA762" s="538"/>
      <c r="AB762" s="537" t="s">
        <v>415</v>
      </c>
      <c r="AC762" s="529" t="s">
        <v>776</v>
      </c>
      <c r="AD762" s="561" t="s">
        <v>255</v>
      </c>
      <c r="AE762" s="517">
        <v>3198.9</v>
      </c>
      <c r="AF762" s="517">
        <v>3198.9</v>
      </c>
      <c r="AG762" s="517"/>
    </row>
    <row r="763" spans="1:33" customFormat="1" ht="44.25" customHeight="1">
      <c r="A763" s="920"/>
      <c r="B763" s="921"/>
      <c r="C763" s="919"/>
      <c r="D763" s="906"/>
      <c r="E763" s="163" t="s">
        <v>14</v>
      </c>
      <c r="F763" s="158" t="s">
        <v>779</v>
      </c>
      <c r="G763" s="541" t="s">
        <v>147</v>
      </c>
      <c r="H763" s="516">
        <f t="shared" si="626"/>
        <v>2.88</v>
      </c>
      <c r="I763" s="538"/>
      <c r="J763" s="538"/>
      <c r="K763" s="546"/>
      <c r="L763" s="563">
        <v>2.88</v>
      </c>
      <c r="M763" s="546"/>
      <c r="N763" s="546"/>
      <c r="O763" s="546"/>
      <c r="P763" s="546"/>
      <c r="Q763" s="546"/>
      <c r="R763" s="516">
        <f t="shared" si="627"/>
        <v>2.88</v>
      </c>
      <c r="S763" s="546"/>
      <c r="T763" s="546"/>
      <c r="U763" s="546"/>
      <c r="V763" s="563">
        <v>2.88</v>
      </c>
      <c r="W763" s="538"/>
      <c r="X763" s="538"/>
      <c r="Y763" s="538"/>
      <c r="Z763" s="538"/>
      <c r="AA763" s="538"/>
      <c r="AB763" s="537" t="s">
        <v>415</v>
      </c>
      <c r="AC763" s="529" t="s">
        <v>776</v>
      </c>
      <c r="AD763" s="561" t="s">
        <v>255</v>
      </c>
      <c r="AE763" s="517">
        <v>3908.5</v>
      </c>
      <c r="AF763" s="517">
        <v>3908.5</v>
      </c>
      <c r="AG763" s="517"/>
    </row>
    <row r="764" spans="1:33" customFormat="1" ht="39.75" customHeight="1">
      <c r="A764" s="920"/>
      <c r="B764" s="921"/>
      <c r="C764" s="919"/>
      <c r="D764" s="906"/>
      <c r="E764" s="163" t="s">
        <v>23</v>
      </c>
      <c r="F764" s="158" t="s">
        <v>780</v>
      </c>
      <c r="G764" s="541" t="s">
        <v>147</v>
      </c>
      <c r="H764" s="516">
        <f t="shared" si="626"/>
        <v>2.12</v>
      </c>
      <c r="I764" s="538"/>
      <c r="J764" s="538"/>
      <c r="K764" s="546"/>
      <c r="L764" s="563">
        <v>2.12</v>
      </c>
      <c r="M764" s="546"/>
      <c r="N764" s="546"/>
      <c r="O764" s="546"/>
      <c r="P764" s="546"/>
      <c r="Q764" s="546"/>
      <c r="R764" s="516">
        <f t="shared" si="627"/>
        <v>2.12</v>
      </c>
      <c r="S764" s="546"/>
      <c r="T764" s="546"/>
      <c r="U764" s="546"/>
      <c r="V764" s="563">
        <v>2.12</v>
      </c>
      <c r="W764" s="538"/>
      <c r="X764" s="538"/>
      <c r="Y764" s="538"/>
      <c r="Z764" s="538"/>
      <c r="AA764" s="538"/>
      <c r="AB764" s="537" t="s">
        <v>415</v>
      </c>
      <c r="AC764" s="529" t="s">
        <v>776</v>
      </c>
      <c r="AD764" s="561" t="s">
        <v>255</v>
      </c>
      <c r="AE764" s="517">
        <v>2875.3</v>
      </c>
      <c r="AF764" s="517">
        <v>2875.3</v>
      </c>
      <c r="AG764" s="517"/>
    </row>
    <row r="765" spans="1:33" customFormat="1" ht="42" customHeight="1">
      <c r="A765" s="920"/>
      <c r="B765" s="921"/>
      <c r="C765" s="919"/>
      <c r="D765" s="906"/>
      <c r="E765" s="163" t="s">
        <v>25</v>
      </c>
      <c r="F765" s="158" t="s">
        <v>781</v>
      </c>
      <c r="G765" s="541" t="s">
        <v>147</v>
      </c>
      <c r="H765" s="516">
        <f t="shared" si="626"/>
        <v>1.71</v>
      </c>
      <c r="I765" s="538"/>
      <c r="J765" s="538"/>
      <c r="K765" s="546"/>
      <c r="L765" s="563">
        <v>1.71</v>
      </c>
      <c r="M765" s="546"/>
      <c r="N765" s="546"/>
      <c r="O765" s="546"/>
      <c r="P765" s="546"/>
      <c r="Q765" s="546"/>
      <c r="R765" s="516">
        <f t="shared" si="627"/>
        <v>1.71</v>
      </c>
      <c r="S765" s="546"/>
      <c r="T765" s="546"/>
      <c r="U765" s="546"/>
      <c r="V765" s="563">
        <v>1.71</v>
      </c>
      <c r="W765" s="538"/>
      <c r="X765" s="538"/>
      <c r="Y765" s="538"/>
      <c r="Z765" s="538"/>
      <c r="AA765" s="538"/>
      <c r="AB765" s="537" t="s">
        <v>415</v>
      </c>
      <c r="AC765" s="529" t="s">
        <v>776</v>
      </c>
      <c r="AD765" s="561" t="s">
        <v>255</v>
      </c>
      <c r="AE765" s="517">
        <v>2314.4</v>
      </c>
      <c r="AF765" s="517">
        <v>2314.4</v>
      </c>
      <c r="AG765" s="517"/>
    </row>
    <row r="766" spans="1:33" customFormat="1" ht="42" customHeight="1">
      <c r="A766" s="920"/>
      <c r="B766" s="921"/>
      <c r="C766" s="919"/>
      <c r="D766" s="906"/>
      <c r="E766" s="163" t="s">
        <v>28</v>
      </c>
      <c r="F766" s="158" t="s">
        <v>782</v>
      </c>
      <c r="G766" s="541" t="s">
        <v>147</v>
      </c>
      <c r="H766" s="516">
        <f t="shared" si="626"/>
        <v>2.7</v>
      </c>
      <c r="I766" s="538"/>
      <c r="J766" s="538"/>
      <c r="K766" s="546"/>
      <c r="L766" s="563">
        <v>2.7</v>
      </c>
      <c r="M766" s="546"/>
      <c r="N766" s="546"/>
      <c r="O766" s="546"/>
      <c r="P766" s="546"/>
      <c r="Q766" s="546"/>
      <c r="R766" s="516">
        <f t="shared" si="627"/>
        <v>2.7</v>
      </c>
      <c r="S766" s="546"/>
      <c r="T766" s="546"/>
      <c r="U766" s="546"/>
      <c r="V766" s="563">
        <v>2.7</v>
      </c>
      <c r="W766" s="538"/>
      <c r="X766" s="538"/>
      <c r="Y766" s="538"/>
      <c r="Z766" s="538"/>
      <c r="AA766" s="538"/>
      <c r="AB766" s="537" t="s">
        <v>415</v>
      </c>
      <c r="AC766" s="529" t="s">
        <v>776</v>
      </c>
      <c r="AD766" s="561" t="s">
        <v>255</v>
      </c>
      <c r="AE766" s="517">
        <v>3630.4</v>
      </c>
      <c r="AF766" s="517">
        <v>3630.4</v>
      </c>
      <c r="AG766" s="517"/>
    </row>
    <row r="767" spans="1:33" customFormat="1" ht="44.25" customHeight="1">
      <c r="A767" s="920"/>
      <c r="B767" s="921"/>
      <c r="C767" s="919"/>
      <c r="D767" s="906"/>
      <c r="E767" s="163" t="s">
        <v>29</v>
      </c>
      <c r="F767" s="158" t="s">
        <v>783</v>
      </c>
      <c r="G767" s="541" t="s">
        <v>147</v>
      </c>
      <c r="H767" s="516">
        <f t="shared" si="626"/>
        <v>0.8</v>
      </c>
      <c r="I767" s="538"/>
      <c r="J767" s="538"/>
      <c r="K767" s="546"/>
      <c r="L767" s="563">
        <v>0.8</v>
      </c>
      <c r="M767" s="546"/>
      <c r="N767" s="546"/>
      <c r="O767" s="546"/>
      <c r="P767" s="546"/>
      <c r="Q767" s="546"/>
      <c r="R767" s="516">
        <f t="shared" si="627"/>
        <v>0.8</v>
      </c>
      <c r="S767" s="546"/>
      <c r="T767" s="546"/>
      <c r="U767" s="546"/>
      <c r="V767" s="563">
        <v>0.8</v>
      </c>
      <c r="W767" s="538"/>
      <c r="X767" s="538"/>
      <c r="Y767" s="538"/>
      <c r="Z767" s="538"/>
      <c r="AA767" s="538"/>
      <c r="AB767" s="537" t="s">
        <v>415</v>
      </c>
      <c r="AC767" s="529" t="s">
        <v>776</v>
      </c>
      <c r="AD767" s="561" t="s">
        <v>255</v>
      </c>
      <c r="AE767" s="517">
        <v>1085</v>
      </c>
      <c r="AF767" s="517">
        <v>1085</v>
      </c>
      <c r="AG767" s="517"/>
    </row>
    <row r="768" spans="1:33" customFormat="1" ht="40.5" customHeight="1">
      <c r="A768" s="920"/>
      <c r="B768" s="921"/>
      <c r="C768" s="919"/>
      <c r="D768" s="906"/>
      <c r="E768" s="163" t="s">
        <v>30</v>
      </c>
      <c r="F768" s="158" t="s">
        <v>784</v>
      </c>
      <c r="G768" s="541" t="s">
        <v>147</v>
      </c>
      <c r="H768" s="516">
        <f t="shared" si="626"/>
        <v>1.57</v>
      </c>
      <c r="I768" s="538"/>
      <c r="J768" s="538"/>
      <c r="K768" s="546"/>
      <c r="L768" s="563">
        <v>1.57</v>
      </c>
      <c r="M768" s="546"/>
      <c r="N768" s="546"/>
      <c r="O768" s="546"/>
      <c r="P768" s="546"/>
      <c r="Q768" s="546"/>
      <c r="R768" s="516">
        <f t="shared" si="627"/>
        <v>1.57</v>
      </c>
      <c r="S768" s="546"/>
      <c r="T768" s="546"/>
      <c r="U768" s="546"/>
      <c r="V768" s="563">
        <v>1.57</v>
      </c>
      <c r="W768" s="538"/>
      <c r="X768" s="538"/>
      <c r="Y768" s="538"/>
      <c r="Z768" s="538"/>
      <c r="AA768" s="538"/>
      <c r="AB768" s="537" t="s">
        <v>415</v>
      </c>
      <c r="AC768" s="529" t="s">
        <v>776</v>
      </c>
      <c r="AD768" s="561" t="s">
        <v>255</v>
      </c>
      <c r="AE768" s="517">
        <v>2129.6</v>
      </c>
      <c r="AF768" s="517">
        <v>2129.6</v>
      </c>
      <c r="AG768" s="517"/>
    </row>
    <row r="769" spans="1:33" customFormat="1" ht="42.75" customHeight="1">
      <c r="A769" s="920"/>
      <c r="B769" s="921"/>
      <c r="C769" s="919"/>
      <c r="D769" s="906"/>
      <c r="E769" s="163" t="s">
        <v>24</v>
      </c>
      <c r="F769" s="158" t="s">
        <v>785</v>
      </c>
      <c r="G769" s="541" t="s">
        <v>147</v>
      </c>
      <c r="H769" s="516">
        <f t="shared" si="626"/>
        <v>1.79</v>
      </c>
      <c r="I769" s="538"/>
      <c r="J769" s="538"/>
      <c r="K769" s="546"/>
      <c r="L769" s="563">
        <v>1.79</v>
      </c>
      <c r="M769" s="546"/>
      <c r="N769" s="546"/>
      <c r="O769" s="546"/>
      <c r="P769" s="546"/>
      <c r="Q769" s="546"/>
      <c r="R769" s="516">
        <f t="shared" si="627"/>
        <v>1.79</v>
      </c>
      <c r="S769" s="546"/>
      <c r="T769" s="546"/>
      <c r="U769" s="546"/>
      <c r="V769" s="563">
        <v>1.79</v>
      </c>
      <c r="W769" s="538"/>
      <c r="X769" s="538"/>
      <c r="Y769" s="538"/>
      <c r="Z769" s="538"/>
      <c r="AA769" s="538"/>
      <c r="AB769" s="537" t="s">
        <v>415</v>
      </c>
      <c r="AC769" s="529" t="s">
        <v>776</v>
      </c>
      <c r="AD769" s="561" t="s">
        <v>255</v>
      </c>
      <c r="AE769" s="517">
        <v>2426</v>
      </c>
      <c r="AF769" s="517">
        <v>2426</v>
      </c>
      <c r="AG769" s="517"/>
    </row>
    <row r="770" spans="1:33" customFormat="1" ht="42.75" customHeight="1">
      <c r="A770" s="920"/>
      <c r="B770" s="921"/>
      <c r="C770" s="919"/>
      <c r="D770" s="906"/>
      <c r="E770" s="163" t="s">
        <v>31</v>
      </c>
      <c r="F770" s="158" t="s">
        <v>786</v>
      </c>
      <c r="G770" s="541" t="s">
        <v>147</v>
      </c>
      <c r="H770" s="516">
        <f t="shared" si="626"/>
        <v>3.38</v>
      </c>
      <c r="I770" s="538"/>
      <c r="J770" s="538"/>
      <c r="K770" s="546"/>
      <c r="L770" s="563">
        <v>3.38</v>
      </c>
      <c r="M770" s="546"/>
      <c r="N770" s="546"/>
      <c r="O770" s="546"/>
      <c r="P770" s="546"/>
      <c r="Q770" s="546"/>
      <c r="R770" s="516">
        <f t="shared" si="627"/>
        <v>3.38</v>
      </c>
      <c r="S770" s="546"/>
      <c r="T770" s="546"/>
      <c r="U770" s="546"/>
      <c r="V770" s="563">
        <v>3.38</v>
      </c>
      <c r="W770" s="538"/>
      <c r="X770" s="538"/>
      <c r="Y770" s="538"/>
      <c r="Z770" s="538"/>
      <c r="AA770" s="538"/>
      <c r="AB770" s="537" t="s">
        <v>415</v>
      </c>
      <c r="AC770" s="529" t="s">
        <v>776</v>
      </c>
      <c r="AD770" s="561" t="s">
        <v>255</v>
      </c>
      <c r="AE770" s="517">
        <v>4586.3</v>
      </c>
      <c r="AF770" s="517">
        <v>4586.3</v>
      </c>
      <c r="AG770" s="517"/>
    </row>
    <row r="771" spans="1:33" customFormat="1" ht="43.5" customHeight="1">
      <c r="A771" s="920"/>
      <c r="B771" s="921"/>
      <c r="C771" s="919"/>
      <c r="D771" s="906"/>
      <c r="E771" s="163" t="s">
        <v>32</v>
      </c>
      <c r="F771" s="162" t="s">
        <v>787</v>
      </c>
      <c r="G771" s="541" t="s">
        <v>147</v>
      </c>
      <c r="H771" s="516">
        <f t="shared" si="626"/>
        <v>0.37</v>
      </c>
      <c r="I771" s="538"/>
      <c r="J771" s="538"/>
      <c r="K771" s="546"/>
      <c r="L771" s="563">
        <v>0.37</v>
      </c>
      <c r="M771" s="546"/>
      <c r="N771" s="546"/>
      <c r="O771" s="546"/>
      <c r="P771" s="546"/>
      <c r="Q771" s="546"/>
      <c r="R771" s="516">
        <f t="shared" si="627"/>
        <v>0.37</v>
      </c>
      <c r="S771" s="546"/>
      <c r="T771" s="546"/>
      <c r="U771" s="546"/>
      <c r="V771" s="563">
        <v>0.37</v>
      </c>
      <c r="W771" s="538"/>
      <c r="X771" s="538"/>
      <c r="Y771" s="538"/>
      <c r="Z771" s="538"/>
      <c r="AA771" s="538"/>
      <c r="AB771" s="537" t="s">
        <v>415</v>
      </c>
      <c r="AC771" s="529" t="s">
        <v>776</v>
      </c>
      <c r="AD771" s="561" t="s">
        <v>255</v>
      </c>
      <c r="AE771" s="517">
        <v>499</v>
      </c>
      <c r="AF771" s="517">
        <v>499</v>
      </c>
      <c r="AG771" s="517"/>
    </row>
    <row r="772" spans="1:33" customFormat="1" ht="42" customHeight="1">
      <c r="A772" s="920"/>
      <c r="B772" s="921"/>
      <c r="C772" s="919"/>
      <c r="D772" s="906"/>
      <c r="E772" s="163" t="s">
        <v>33</v>
      </c>
      <c r="F772" s="158" t="s">
        <v>788</v>
      </c>
      <c r="G772" s="541" t="s">
        <v>147</v>
      </c>
      <c r="H772" s="516">
        <f>SUM(I772:Q772)</f>
        <v>0.01</v>
      </c>
      <c r="I772" s="538"/>
      <c r="J772" s="538"/>
      <c r="K772" s="546"/>
      <c r="L772" s="563">
        <v>0.01</v>
      </c>
      <c r="M772" s="546"/>
      <c r="N772" s="546"/>
      <c r="O772" s="546"/>
      <c r="P772" s="546"/>
      <c r="Q772" s="546"/>
      <c r="R772" s="516">
        <f>SUM(S772:AA772)</f>
        <v>0.01</v>
      </c>
      <c r="S772" s="546"/>
      <c r="T772" s="546"/>
      <c r="U772" s="546"/>
      <c r="V772" s="563">
        <v>0.01</v>
      </c>
      <c r="W772" s="538"/>
      <c r="X772" s="538"/>
      <c r="Y772" s="538"/>
      <c r="Z772" s="538"/>
      <c r="AA772" s="538"/>
      <c r="AB772" s="537" t="s">
        <v>415</v>
      </c>
      <c r="AC772" s="529" t="s">
        <v>776</v>
      </c>
      <c r="AD772" s="561" t="s">
        <v>255</v>
      </c>
      <c r="AE772" s="517">
        <v>4</v>
      </c>
      <c r="AF772" s="517">
        <v>4</v>
      </c>
      <c r="AG772" s="517"/>
    </row>
    <row r="773" spans="1:33" customFormat="1" ht="42" customHeight="1">
      <c r="A773" s="920"/>
      <c r="B773" s="921"/>
      <c r="C773" s="919"/>
      <c r="D773" s="906"/>
      <c r="E773" s="163" t="s">
        <v>63</v>
      </c>
      <c r="F773" s="158" t="s">
        <v>789</v>
      </c>
      <c r="G773" s="541" t="s">
        <v>147</v>
      </c>
      <c r="H773" s="516">
        <f t="shared" ref="H773:H787" si="628">I773+J773+L773+M773+N773+O773+P773+Q773</f>
        <v>1.1599999999999999</v>
      </c>
      <c r="I773" s="538"/>
      <c r="J773" s="538"/>
      <c r="K773" s="546"/>
      <c r="L773" s="563">
        <v>1.1599999999999999</v>
      </c>
      <c r="M773" s="546"/>
      <c r="N773" s="546"/>
      <c r="O773" s="546"/>
      <c r="P773" s="546"/>
      <c r="Q773" s="546"/>
      <c r="R773" s="516">
        <f t="shared" ref="R773:R787" si="629">S773+T773+V773+W773+X773+Y773+Z773+AA773</f>
        <v>1.1599999999999999</v>
      </c>
      <c r="S773" s="546"/>
      <c r="T773" s="546"/>
      <c r="U773" s="546"/>
      <c r="V773" s="563">
        <v>1.1599999999999999</v>
      </c>
      <c r="W773" s="538"/>
      <c r="X773" s="538"/>
      <c r="Y773" s="538"/>
      <c r="Z773" s="538"/>
      <c r="AA773" s="538"/>
      <c r="AB773" s="537" t="s">
        <v>415</v>
      </c>
      <c r="AC773" s="529" t="s">
        <v>776</v>
      </c>
      <c r="AD773" s="561" t="s">
        <v>255</v>
      </c>
      <c r="AE773" s="517">
        <v>1567.2</v>
      </c>
      <c r="AF773" s="517">
        <v>1567.2</v>
      </c>
      <c r="AG773" s="517"/>
    </row>
    <row r="774" spans="1:33" customFormat="1" ht="41.25" customHeight="1">
      <c r="A774" s="920"/>
      <c r="B774" s="921"/>
      <c r="C774" s="919"/>
      <c r="D774" s="906"/>
      <c r="E774" s="163" t="s">
        <v>34</v>
      </c>
      <c r="F774" s="158" t="s">
        <v>790</v>
      </c>
      <c r="G774" s="541" t="s">
        <v>147</v>
      </c>
      <c r="H774" s="516">
        <f t="shared" si="628"/>
        <v>2.65</v>
      </c>
      <c r="I774" s="538"/>
      <c r="J774" s="538"/>
      <c r="K774" s="546"/>
      <c r="L774" s="563">
        <v>2.65</v>
      </c>
      <c r="M774" s="546"/>
      <c r="N774" s="546"/>
      <c r="O774" s="546"/>
      <c r="P774" s="546"/>
      <c r="Q774" s="546"/>
      <c r="R774" s="516">
        <f t="shared" si="629"/>
        <v>2.65</v>
      </c>
      <c r="S774" s="546"/>
      <c r="T774" s="546"/>
      <c r="U774" s="546"/>
      <c r="V774" s="563">
        <v>2.65</v>
      </c>
      <c r="W774" s="538"/>
      <c r="X774" s="538"/>
      <c r="Y774" s="538"/>
      <c r="Z774" s="538"/>
      <c r="AA774" s="538"/>
      <c r="AB774" s="537" t="s">
        <v>415</v>
      </c>
      <c r="AC774" s="529" t="s">
        <v>776</v>
      </c>
      <c r="AD774" s="561" t="s">
        <v>255</v>
      </c>
      <c r="AE774" s="517">
        <v>3590.1</v>
      </c>
      <c r="AF774" s="517">
        <v>3590.1</v>
      </c>
      <c r="AG774" s="517"/>
    </row>
    <row r="775" spans="1:33" customFormat="1" ht="42" customHeight="1">
      <c r="A775" s="920"/>
      <c r="B775" s="921"/>
      <c r="C775" s="919"/>
      <c r="D775" s="906"/>
      <c r="E775" s="163" t="s">
        <v>35</v>
      </c>
      <c r="F775" s="158" t="s">
        <v>791</v>
      </c>
      <c r="G775" s="541" t="s">
        <v>147</v>
      </c>
      <c r="H775" s="516">
        <f t="shared" si="628"/>
        <v>4.1900000000000004</v>
      </c>
      <c r="I775" s="538"/>
      <c r="J775" s="538"/>
      <c r="K775" s="546"/>
      <c r="L775" s="563">
        <v>4.1900000000000004</v>
      </c>
      <c r="M775" s="546"/>
      <c r="N775" s="546"/>
      <c r="O775" s="546"/>
      <c r="P775" s="546"/>
      <c r="Q775" s="546"/>
      <c r="R775" s="516">
        <f t="shared" si="629"/>
        <v>4.1900000000000004</v>
      </c>
      <c r="S775" s="546"/>
      <c r="T775" s="546"/>
      <c r="U775" s="546"/>
      <c r="V775" s="563">
        <v>4.1900000000000004</v>
      </c>
      <c r="W775" s="538"/>
      <c r="X775" s="538"/>
      <c r="Y775" s="538"/>
      <c r="Z775" s="538"/>
      <c r="AA775" s="538"/>
      <c r="AB775" s="537" t="s">
        <v>415</v>
      </c>
      <c r="AC775" s="529" t="s">
        <v>776</v>
      </c>
      <c r="AD775" s="561" t="s">
        <v>255</v>
      </c>
      <c r="AE775" s="517">
        <v>5682.8</v>
      </c>
      <c r="AF775" s="517">
        <v>5682.8</v>
      </c>
      <c r="AG775" s="517"/>
    </row>
    <row r="776" spans="1:33" customFormat="1" ht="41.25" customHeight="1">
      <c r="A776" s="920"/>
      <c r="B776" s="921"/>
      <c r="C776" s="919"/>
      <c r="D776" s="906"/>
      <c r="E776" s="163" t="s">
        <v>36</v>
      </c>
      <c r="F776" s="158" t="s">
        <v>792</v>
      </c>
      <c r="G776" s="541" t="s">
        <v>147</v>
      </c>
      <c r="H776" s="516">
        <f t="shared" si="628"/>
        <v>7.0000000000000007E-2</v>
      </c>
      <c r="I776" s="538"/>
      <c r="J776" s="538"/>
      <c r="K776" s="546"/>
      <c r="L776" s="563">
        <v>7.0000000000000007E-2</v>
      </c>
      <c r="M776" s="546"/>
      <c r="N776" s="546"/>
      <c r="O776" s="546"/>
      <c r="P776" s="546"/>
      <c r="Q776" s="546"/>
      <c r="R776" s="516">
        <f t="shared" si="629"/>
        <v>7.0000000000000007E-2</v>
      </c>
      <c r="S776" s="546"/>
      <c r="T776" s="546"/>
      <c r="U776" s="546"/>
      <c r="V776" s="563">
        <v>7.0000000000000007E-2</v>
      </c>
      <c r="W776" s="538"/>
      <c r="X776" s="538"/>
      <c r="Y776" s="538"/>
      <c r="Z776" s="538"/>
      <c r="AA776" s="538"/>
      <c r="AB776" s="537" t="s">
        <v>415</v>
      </c>
      <c r="AC776" s="529" t="s">
        <v>776</v>
      </c>
      <c r="AD776" s="561" t="s">
        <v>255</v>
      </c>
      <c r="AE776" s="517">
        <v>90</v>
      </c>
      <c r="AF776" s="517">
        <v>90</v>
      </c>
      <c r="AG776" s="517"/>
    </row>
    <row r="777" spans="1:33" customFormat="1" ht="41.25" customHeight="1">
      <c r="A777" s="920"/>
      <c r="B777" s="921"/>
      <c r="C777" s="919"/>
      <c r="D777" s="906"/>
      <c r="E777" s="163" t="s">
        <v>37</v>
      </c>
      <c r="F777" s="158" t="s">
        <v>793</v>
      </c>
      <c r="G777" s="541" t="s">
        <v>147</v>
      </c>
      <c r="H777" s="516">
        <f t="shared" si="628"/>
        <v>1.69</v>
      </c>
      <c r="I777" s="538"/>
      <c r="J777" s="538"/>
      <c r="K777" s="546"/>
      <c r="L777" s="563">
        <v>1.69</v>
      </c>
      <c r="M777" s="546"/>
      <c r="N777" s="546"/>
      <c r="O777" s="546"/>
      <c r="P777" s="546"/>
      <c r="Q777" s="546"/>
      <c r="R777" s="516">
        <f t="shared" si="629"/>
        <v>1.69</v>
      </c>
      <c r="S777" s="546"/>
      <c r="T777" s="546"/>
      <c r="U777" s="546"/>
      <c r="V777" s="563">
        <v>1.69</v>
      </c>
      <c r="W777" s="538"/>
      <c r="X777" s="538"/>
      <c r="Y777" s="538"/>
      <c r="Z777" s="538"/>
      <c r="AA777" s="538"/>
      <c r="AB777" s="537" t="s">
        <v>415</v>
      </c>
      <c r="AC777" s="529" t="s">
        <v>776</v>
      </c>
      <c r="AD777" s="561" t="s">
        <v>255</v>
      </c>
      <c r="AE777" s="517">
        <v>2287</v>
      </c>
      <c r="AF777" s="517">
        <v>2287</v>
      </c>
      <c r="AG777" s="517"/>
    </row>
    <row r="778" spans="1:33" customFormat="1" ht="40.5" customHeight="1">
      <c r="A778" s="920"/>
      <c r="B778" s="921"/>
      <c r="C778" s="919"/>
      <c r="D778" s="906"/>
      <c r="E778" s="163" t="s">
        <v>38</v>
      </c>
      <c r="F778" s="158" t="s">
        <v>794</v>
      </c>
      <c r="G778" s="541" t="s">
        <v>147</v>
      </c>
      <c r="H778" s="516">
        <f t="shared" si="628"/>
        <v>2.2999999999999998</v>
      </c>
      <c r="I778" s="538"/>
      <c r="J778" s="538"/>
      <c r="K778" s="546"/>
      <c r="L778" s="563">
        <v>2.2999999999999998</v>
      </c>
      <c r="M778" s="546"/>
      <c r="N778" s="546"/>
      <c r="O778" s="546"/>
      <c r="P778" s="546"/>
      <c r="Q778" s="546"/>
      <c r="R778" s="516">
        <f t="shared" si="629"/>
        <v>2.2999999999999998</v>
      </c>
      <c r="S778" s="546"/>
      <c r="T778" s="546"/>
      <c r="U778" s="546"/>
      <c r="V778" s="563">
        <v>2.2999999999999998</v>
      </c>
      <c r="W778" s="538"/>
      <c r="X778" s="538"/>
      <c r="Y778" s="538"/>
      <c r="Z778" s="538"/>
      <c r="AA778" s="538"/>
      <c r="AB778" s="537" t="s">
        <v>415</v>
      </c>
      <c r="AC778" s="529" t="s">
        <v>776</v>
      </c>
      <c r="AD778" s="561" t="s">
        <v>255</v>
      </c>
      <c r="AE778" s="517">
        <v>3117</v>
      </c>
      <c r="AF778" s="517">
        <v>3117</v>
      </c>
      <c r="AG778" s="517"/>
    </row>
    <row r="779" spans="1:33" customFormat="1" ht="42" customHeight="1">
      <c r="A779" s="920"/>
      <c r="B779" s="921"/>
      <c r="C779" s="919"/>
      <c r="D779" s="906"/>
      <c r="E779" s="163" t="s">
        <v>39</v>
      </c>
      <c r="F779" s="158" t="s">
        <v>795</v>
      </c>
      <c r="G779" s="541" t="s">
        <v>147</v>
      </c>
      <c r="H779" s="516">
        <f t="shared" si="628"/>
        <v>2.4</v>
      </c>
      <c r="I779" s="538"/>
      <c r="J779" s="538"/>
      <c r="K779" s="546"/>
      <c r="L779" s="563">
        <v>2.4</v>
      </c>
      <c r="M779" s="546"/>
      <c r="N779" s="546"/>
      <c r="O779" s="546"/>
      <c r="P779" s="546"/>
      <c r="Q779" s="546"/>
      <c r="R779" s="516">
        <f t="shared" si="629"/>
        <v>2.4</v>
      </c>
      <c r="S779" s="546"/>
      <c r="T779" s="546"/>
      <c r="U779" s="546"/>
      <c r="V779" s="563">
        <v>2.4</v>
      </c>
      <c r="W779" s="538"/>
      <c r="X779" s="538"/>
      <c r="Y779" s="538"/>
      <c r="Z779" s="538"/>
      <c r="AA779" s="538"/>
      <c r="AB779" s="537" t="s">
        <v>415</v>
      </c>
      <c r="AC779" s="529" t="s">
        <v>776</v>
      </c>
      <c r="AD779" s="561" t="s">
        <v>255</v>
      </c>
      <c r="AE779" s="517">
        <v>3250.9</v>
      </c>
      <c r="AF779" s="517">
        <v>3250.9</v>
      </c>
      <c r="AG779" s="517"/>
    </row>
    <row r="780" spans="1:33" customFormat="1" ht="41.25" customHeight="1">
      <c r="A780" s="920"/>
      <c r="B780" s="921"/>
      <c r="C780" s="919"/>
      <c r="D780" s="906"/>
      <c r="E780" s="163" t="s">
        <v>40</v>
      </c>
      <c r="F780" s="158" t="s">
        <v>796</v>
      </c>
      <c r="G780" s="541" t="s">
        <v>147</v>
      </c>
      <c r="H780" s="516">
        <f t="shared" si="628"/>
        <v>0.09</v>
      </c>
      <c r="I780" s="538"/>
      <c r="J780" s="538"/>
      <c r="K780" s="546"/>
      <c r="L780" s="563">
        <v>0.09</v>
      </c>
      <c r="M780" s="546"/>
      <c r="N780" s="546"/>
      <c r="O780" s="546"/>
      <c r="P780" s="546"/>
      <c r="Q780" s="546"/>
      <c r="R780" s="516">
        <f t="shared" si="629"/>
        <v>0.09</v>
      </c>
      <c r="S780" s="546"/>
      <c r="T780" s="546"/>
      <c r="U780" s="546"/>
      <c r="V780" s="563">
        <v>0.09</v>
      </c>
      <c r="W780" s="538"/>
      <c r="X780" s="538"/>
      <c r="Y780" s="538"/>
      <c r="Z780" s="538"/>
      <c r="AA780" s="538"/>
      <c r="AB780" s="537" t="s">
        <v>415</v>
      </c>
      <c r="AC780" s="529" t="s">
        <v>776</v>
      </c>
      <c r="AD780" s="561" t="s">
        <v>255</v>
      </c>
      <c r="AE780" s="517">
        <v>120</v>
      </c>
      <c r="AF780" s="517">
        <v>120</v>
      </c>
      <c r="AG780" s="517"/>
    </row>
    <row r="781" spans="1:33" customFormat="1" ht="41.25" customHeight="1">
      <c r="A781" s="920"/>
      <c r="B781" s="921"/>
      <c r="C781" s="919"/>
      <c r="D781" s="906"/>
      <c r="E781" s="163" t="s">
        <v>72</v>
      </c>
      <c r="F781" s="158" t="s">
        <v>797</v>
      </c>
      <c r="G781" s="541" t="s">
        <v>147</v>
      </c>
      <c r="H781" s="516">
        <f t="shared" si="628"/>
        <v>1.66</v>
      </c>
      <c r="I781" s="538"/>
      <c r="J781" s="538"/>
      <c r="K781" s="546"/>
      <c r="L781" s="563">
        <v>1.66</v>
      </c>
      <c r="M781" s="546"/>
      <c r="N781" s="546"/>
      <c r="O781" s="546"/>
      <c r="P781" s="546"/>
      <c r="Q781" s="546"/>
      <c r="R781" s="516">
        <f t="shared" si="629"/>
        <v>1.66</v>
      </c>
      <c r="S781" s="546"/>
      <c r="T781" s="546"/>
      <c r="U781" s="546"/>
      <c r="V781" s="563">
        <v>1.66</v>
      </c>
      <c r="W781" s="538"/>
      <c r="X781" s="538"/>
      <c r="Y781" s="538"/>
      <c r="Z781" s="538"/>
      <c r="AA781" s="538"/>
      <c r="AB781" s="537" t="s">
        <v>415</v>
      </c>
      <c r="AC781" s="529" t="s">
        <v>776</v>
      </c>
      <c r="AD781" s="561" t="s">
        <v>255</v>
      </c>
      <c r="AE781" s="517">
        <v>2255.4</v>
      </c>
      <c r="AF781" s="517">
        <v>2255.4</v>
      </c>
      <c r="AG781" s="517"/>
    </row>
    <row r="782" spans="1:33" customFormat="1" ht="39" customHeight="1">
      <c r="A782" s="920"/>
      <c r="B782" s="921"/>
      <c r="C782" s="919"/>
      <c r="D782" s="906"/>
      <c r="E782" s="163" t="s">
        <v>74</v>
      </c>
      <c r="F782" s="158" t="s">
        <v>798</v>
      </c>
      <c r="G782" s="541" t="s">
        <v>147</v>
      </c>
      <c r="H782" s="516">
        <f t="shared" si="628"/>
        <v>1.63</v>
      </c>
      <c r="I782" s="538"/>
      <c r="J782" s="538"/>
      <c r="K782" s="546"/>
      <c r="L782" s="563">
        <v>1.63</v>
      </c>
      <c r="M782" s="546"/>
      <c r="N782" s="546"/>
      <c r="O782" s="546"/>
      <c r="P782" s="546"/>
      <c r="Q782" s="546"/>
      <c r="R782" s="516">
        <f t="shared" si="629"/>
        <v>1.63</v>
      </c>
      <c r="S782" s="546"/>
      <c r="T782" s="546"/>
      <c r="U782" s="546"/>
      <c r="V782" s="563">
        <v>1.63</v>
      </c>
      <c r="W782" s="538"/>
      <c r="X782" s="538"/>
      <c r="Y782" s="538"/>
      <c r="Z782" s="538"/>
      <c r="AA782" s="538"/>
      <c r="AB782" s="537" t="s">
        <v>415</v>
      </c>
      <c r="AC782" s="529" t="s">
        <v>776</v>
      </c>
      <c r="AD782" s="561" t="s">
        <v>255</v>
      </c>
      <c r="AE782" s="517">
        <v>2213.6</v>
      </c>
      <c r="AF782" s="517">
        <v>2213.6</v>
      </c>
      <c r="AG782" s="517"/>
    </row>
    <row r="783" spans="1:33" customFormat="1" ht="40.5" customHeight="1">
      <c r="A783" s="920"/>
      <c r="B783" s="921"/>
      <c r="C783" s="919"/>
      <c r="D783" s="906"/>
      <c r="E783" s="163" t="s">
        <v>76</v>
      </c>
      <c r="F783" s="158" t="s">
        <v>799</v>
      </c>
      <c r="G783" s="541" t="s">
        <v>147</v>
      </c>
      <c r="H783" s="516">
        <f t="shared" si="628"/>
        <v>1.26</v>
      </c>
      <c r="I783" s="538"/>
      <c r="J783" s="538"/>
      <c r="K783" s="546"/>
      <c r="L783" s="563">
        <v>1.26</v>
      </c>
      <c r="M783" s="546"/>
      <c r="N783" s="546"/>
      <c r="O783" s="546"/>
      <c r="P783" s="546"/>
      <c r="Q783" s="546"/>
      <c r="R783" s="516">
        <f t="shared" si="629"/>
        <v>1.26</v>
      </c>
      <c r="S783" s="546"/>
      <c r="T783" s="546"/>
      <c r="U783" s="546"/>
      <c r="V783" s="563">
        <v>1.26</v>
      </c>
      <c r="W783" s="538"/>
      <c r="X783" s="538"/>
      <c r="Y783" s="538"/>
      <c r="Z783" s="538"/>
      <c r="AA783" s="538"/>
      <c r="AB783" s="537" t="s">
        <v>415</v>
      </c>
      <c r="AC783" s="529" t="s">
        <v>776</v>
      </c>
      <c r="AD783" s="561" t="s">
        <v>255</v>
      </c>
      <c r="AE783" s="517">
        <v>1710.7</v>
      </c>
      <c r="AF783" s="517">
        <v>1710.7</v>
      </c>
      <c r="AG783" s="517"/>
    </row>
    <row r="784" spans="1:33" customFormat="1" ht="40.5" customHeight="1">
      <c r="A784" s="920"/>
      <c r="B784" s="921"/>
      <c r="C784" s="919"/>
      <c r="D784" s="906"/>
      <c r="E784" s="163" t="s">
        <v>41</v>
      </c>
      <c r="F784" s="158" t="s">
        <v>800</v>
      </c>
      <c r="G784" s="541" t="s">
        <v>147</v>
      </c>
      <c r="H784" s="516">
        <f t="shared" si="628"/>
        <v>0.04</v>
      </c>
      <c r="I784" s="538"/>
      <c r="J784" s="538"/>
      <c r="K784" s="546"/>
      <c r="L784" s="563">
        <v>0.04</v>
      </c>
      <c r="M784" s="546"/>
      <c r="N784" s="546"/>
      <c r="O784" s="546"/>
      <c r="P784" s="546"/>
      <c r="Q784" s="546"/>
      <c r="R784" s="516">
        <f t="shared" si="629"/>
        <v>0.04</v>
      </c>
      <c r="S784" s="546"/>
      <c r="T784" s="546"/>
      <c r="U784" s="546"/>
      <c r="V784" s="563">
        <v>0.04</v>
      </c>
      <c r="W784" s="538"/>
      <c r="X784" s="538"/>
      <c r="Y784" s="538"/>
      <c r="Z784" s="538"/>
      <c r="AA784" s="538"/>
      <c r="AB784" s="537" t="s">
        <v>415</v>
      </c>
      <c r="AC784" s="529" t="s">
        <v>776</v>
      </c>
      <c r="AD784" s="561" t="s">
        <v>255</v>
      </c>
      <c r="AE784" s="517">
        <v>54</v>
      </c>
      <c r="AF784" s="517">
        <v>54</v>
      </c>
      <c r="AG784" s="517"/>
    </row>
    <row r="785" spans="1:33" customFormat="1" ht="38.25" customHeight="1">
      <c r="A785" s="920"/>
      <c r="B785" s="921"/>
      <c r="C785" s="919"/>
      <c r="D785" s="906"/>
      <c r="E785" s="163" t="s">
        <v>42</v>
      </c>
      <c r="F785" s="158" t="s">
        <v>801</v>
      </c>
      <c r="G785" s="541" t="s">
        <v>147</v>
      </c>
      <c r="H785" s="516">
        <f t="shared" si="628"/>
        <v>1.93</v>
      </c>
      <c r="I785" s="538"/>
      <c r="J785" s="538"/>
      <c r="K785" s="546"/>
      <c r="L785" s="563">
        <v>1.93</v>
      </c>
      <c r="M785" s="546"/>
      <c r="N785" s="546"/>
      <c r="O785" s="546"/>
      <c r="P785" s="546"/>
      <c r="Q785" s="546"/>
      <c r="R785" s="516">
        <f t="shared" si="629"/>
        <v>1.93</v>
      </c>
      <c r="S785" s="546"/>
      <c r="T785" s="546"/>
      <c r="U785" s="546"/>
      <c r="V785" s="563">
        <v>1.93</v>
      </c>
      <c r="W785" s="538"/>
      <c r="X785" s="538"/>
      <c r="Y785" s="538"/>
      <c r="Z785" s="538"/>
      <c r="AA785" s="538"/>
      <c r="AB785" s="537" t="s">
        <v>415</v>
      </c>
      <c r="AC785" s="529" t="s">
        <v>776</v>
      </c>
      <c r="AD785" s="561" t="s">
        <v>255</v>
      </c>
      <c r="AE785" s="517">
        <v>2622.1</v>
      </c>
      <c r="AF785" s="517">
        <v>2622.1</v>
      </c>
      <c r="AG785" s="517"/>
    </row>
    <row r="786" spans="1:33" customFormat="1" ht="39.75" customHeight="1">
      <c r="A786" s="920"/>
      <c r="B786" s="921"/>
      <c r="C786" s="919"/>
      <c r="D786" s="906"/>
      <c r="E786" s="163" t="s">
        <v>43</v>
      </c>
      <c r="F786" s="158" t="s">
        <v>801</v>
      </c>
      <c r="G786" s="541" t="s">
        <v>147</v>
      </c>
      <c r="H786" s="516">
        <f t="shared" si="628"/>
        <v>2.4500000000000002</v>
      </c>
      <c r="I786" s="517"/>
      <c r="J786" s="517"/>
      <c r="K786" s="544"/>
      <c r="L786" s="552">
        <v>2.4500000000000002</v>
      </c>
      <c r="M786" s="544"/>
      <c r="N786" s="544"/>
      <c r="O786" s="544"/>
      <c r="P786" s="544"/>
      <c r="Q786" s="544"/>
      <c r="R786" s="516">
        <f t="shared" si="629"/>
        <v>2.4500000000000002</v>
      </c>
      <c r="S786" s="544"/>
      <c r="T786" s="544"/>
      <c r="U786" s="544"/>
      <c r="V786" s="552">
        <v>2.4500000000000002</v>
      </c>
      <c r="W786" s="517"/>
      <c r="X786" s="517"/>
      <c r="Y786" s="517"/>
      <c r="Z786" s="517"/>
      <c r="AA786" s="517"/>
      <c r="AB786" s="537" t="s">
        <v>415</v>
      </c>
      <c r="AC786" s="529" t="s">
        <v>776</v>
      </c>
      <c r="AD786" s="561" t="s">
        <v>255</v>
      </c>
      <c r="AE786" s="517">
        <v>3319.1</v>
      </c>
      <c r="AF786" s="517">
        <v>3319.1</v>
      </c>
      <c r="AG786" s="517"/>
    </row>
    <row r="787" spans="1:33" customFormat="1" ht="38.25" customHeight="1">
      <c r="A787" s="920"/>
      <c r="B787" s="921"/>
      <c r="C787" s="919"/>
      <c r="D787" s="900"/>
      <c r="E787" s="165" t="s">
        <v>44</v>
      </c>
      <c r="F787" s="158" t="s">
        <v>802</v>
      </c>
      <c r="G787" s="541" t="s">
        <v>147</v>
      </c>
      <c r="H787" s="516">
        <f t="shared" si="628"/>
        <v>3.13</v>
      </c>
      <c r="I787" s="517"/>
      <c r="J787" s="517"/>
      <c r="K787" s="544"/>
      <c r="L787" s="552">
        <v>3.13</v>
      </c>
      <c r="M787" s="544"/>
      <c r="N787" s="544"/>
      <c r="O787" s="544"/>
      <c r="P787" s="544"/>
      <c r="Q787" s="544"/>
      <c r="R787" s="516">
        <f t="shared" si="629"/>
        <v>3.13</v>
      </c>
      <c r="S787" s="544"/>
      <c r="T787" s="544"/>
      <c r="U787" s="544"/>
      <c r="V787" s="552">
        <v>3.13</v>
      </c>
      <c r="W787" s="517"/>
      <c r="X787" s="517"/>
      <c r="Y787" s="517"/>
      <c r="Z787" s="517"/>
      <c r="AA787" s="517"/>
      <c r="AB787" s="537" t="s">
        <v>415</v>
      </c>
      <c r="AC787" s="529" t="s">
        <v>776</v>
      </c>
      <c r="AD787" s="561" t="s">
        <v>255</v>
      </c>
      <c r="AE787" s="517">
        <v>4251.8</v>
      </c>
      <c r="AF787" s="517">
        <v>4251.8</v>
      </c>
      <c r="AG787" s="517"/>
    </row>
    <row r="788" spans="1:33" customFormat="1" ht="15" customHeight="1">
      <c r="A788" s="920"/>
      <c r="B788" s="921"/>
      <c r="C788" s="919"/>
      <c r="D788" s="903" t="s">
        <v>16</v>
      </c>
      <c r="E788" s="904"/>
      <c r="F788" s="904"/>
      <c r="G788" s="905"/>
      <c r="H788" s="555">
        <f>H760+H761+H762+H763+H764+H765+H766+H767+H768+H769+H770+H771+H772+H773+H774+H775+H776+H777+H778+H779+H780+H781+H782+H783+H784+H785+H786+H787</f>
        <v>48.800000000000004</v>
      </c>
      <c r="I788" s="518">
        <f t="shared" ref="I788:AA788" si="630">I760+I761+I762+I763+I764+I765+I766+I767+I768+I769+I770+I771+I772+I773+I774+I775+I776+I777+I778+I779+I780+I781+I782+I783+I784+I785+I786+I787</f>
        <v>0</v>
      </c>
      <c r="J788" s="518">
        <f t="shared" si="630"/>
        <v>0</v>
      </c>
      <c r="K788" s="518">
        <f t="shared" si="630"/>
        <v>0</v>
      </c>
      <c r="L788" s="518">
        <f>L760+L761+L762+L763+L764+L765+L766+L767+L768+L769+L770+L771+L772+L773+L774+L775+L776+L777+L778+L779+L780+L781+L782+L783+L784+L785+L786+L787</f>
        <v>48.800000000000004</v>
      </c>
      <c r="M788" s="518">
        <f t="shared" si="630"/>
        <v>0</v>
      </c>
      <c r="N788" s="518">
        <f t="shared" si="630"/>
        <v>0</v>
      </c>
      <c r="O788" s="518">
        <f t="shared" si="630"/>
        <v>0</v>
      </c>
      <c r="P788" s="518">
        <f t="shared" si="630"/>
        <v>0</v>
      </c>
      <c r="Q788" s="518">
        <f t="shared" si="630"/>
        <v>0</v>
      </c>
      <c r="R788" s="555">
        <f t="shared" si="630"/>
        <v>48.800000000000004</v>
      </c>
      <c r="S788" s="518">
        <f t="shared" si="630"/>
        <v>0</v>
      </c>
      <c r="T788" s="518">
        <f t="shared" si="630"/>
        <v>0</v>
      </c>
      <c r="U788" s="518">
        <f t="shared" si="630"/>
        <v>0</v>
      </c>
      <c r="V788" s="518">
        <f t="shared" si="630"/>
        <v>48.800000000000004</v>
      </c>
      <c r="W788" s="518">
        <f t="shared" si="630"/>
        <v>0</v>
      </c>
      <c r="X788" s="518">
        <f t="shared" si="630"/>
        <v>0</v>
      </c>
      <c r="Y788" s="518">
        <f t="shared" si="630"/>
        <v>0</v>
      </c>
      <c r="Z788" s="518">
        <f t="shared" si="630"/>
        <v>0</v>
      </c>
      <c r="AA788" s="518">
        <f t="shared" si="630"/>
        <v>0</v>
      </c>
      <c r="AB788" s="817"/>
      <c r="AC788" s="817"/>
      <c r="AD788" s="817"/>
      <c r="AE788" s="818"/>
      <c r="AF788" s="556"/>
      <c r="AG788" s="556"/>
    </row>
    <row r="789" spans="1:33" s="301" customFormat="1" ht="52.5" customHeight="1">
      <c r="A789" s="431"/>
      <c r="B789" s="432" t="s">
        <v>11</v>
      </c>
      <c r="C789" s="430" t="s">
        <v>11</v>
      </c>
      <c r="D789" s="434" t="s">
        <v>28</v>
      </c>
      <c r="E789" s="163" t="s">
        <v>11</v>
      </c>
      <c r="F789" s="162" t="s">
        <v>1172</v>
      </c>
      <c r="G789" s="517" t="s">
        <v>147</v>
      </c>
      <c r="H789" s="516">
        <f>I789+J789+L789+M789+N789+O789+P789+Q789</f>
        <v>11.43</v>
      </c>
      <c r="I789" s="517"/>
      <c r="J789" s="517"/>
      <c r="K789" s="544"/>
      <c r="L789" s="552">
        <v>11.43</v>
      </c>
      <c r="M789" s="544"/>
      <c r="N789" s="544"/>
      <c r="O789" s="544"/>
      <c r="P789" s="544"/>
      <c r="Q789" s="544"/>
      <c r="R789" s="516">
        <f>S789+T789+V789+W789+X789+Y789+Z789+AA789</f>
        <v>11.425000000000001</v>
      </c>
      <c r="S789" s="544"/>
      <c r="T789" s="544"/>
      <c r="U789" s="544"/>
      <c r="V789" s="552">
        <v>11.425000000000001</v>
      </c>
      <c r="W789" s="517"/>
      <c r="X789" s="517"/>
      <c r="Y789" s="517"/>
      <c r="Z789" s="517"/>
      <c r="AA789" s="517"/>
      <c r="AB789" s="537" t="s">
        <v>415</v>
      </c>
      <c r="AC789" s="537" t="s">
        <v>741</v>
      </c>
      <c r="AD789" s="517" t="s">
        <v>159</v>
      </c>
      <c r="AE789" s="517">
        <v>10</v>
      </c>
      <c r="AF789" s="517">
        <v>10</v>
      </c>
      <c r="AG789" s="517"/>
    </row>
    <row r="790" spans="1:33" customFormat="1" ht="15" customHeight="1">
      <c r="A790" s="431"/>
      <c r="B790" s="432"/>
      <c r="C790" s="430"/>
      <c r="D790" s="903" t="s">
        <v>16</v>
      </c>
      <c r="E790" s="904"/>
      <c r="F790" s="904"/>
      <c r="G790" s="905"/>
      <c r="H790" s="555">
        <f>H789</f>
        <v>11.43</v>
      </c>
      <c r="I790" s="518">
        <f>I776+I777+I778+I779+I780+I781+I782+I783+I784+I785+I786+I787+I788+I789</f>
        <v>0</v>
      </c>
      <c r="J790" s="518">
        <f>J776+J777+J778+J779+J780+J781+J782+J783+J784+J785+J786+J787+J788+J789</f>
        <v>0</v>
      </c>
      <c r="K790" s="518"/>
      <c r="L790" s="518">
        <f>L789</f>
        <v>11.43</v>
      </c>
      <c r="M790" s="518">
        <f>M776+M777+M778+M779+M780+M781+M782+M783+M784+M785+M786+M787+M788+M789</f>
        <v>0</v>
      </c>
      <c r="N790" s="518">
        <f>N776+N777+N778+N779+N780+N781+N782+N783+N784+N785+N786+N787+N788+N789</f>
        <v>0</v>
      </c>
      <c r="O790" s="518">
        <f>O776+O777+O778+O779+O780+O781+O782+O783+O784+O785+O786+O787+O788+O789</f>
        <v>0</v>
      </c>
      <c r="P790" s="518">
        <f>P776+P777+P778+P779+P780+P781+P782+P783+P784+P785+P786+P787+P788+P789</f>
        <v>0</v>
      </c>
      <c r="Q790" s="518">
        <f>Q776+Q777+Q778+Q779+Q780+Q781+Q782+Q783+Q784+Q785+Q786+Q787+Q788+Q789</f>
        <v>0</v>
      </c>
      <c r="R790" s="555">
        <f>R789</f>
        <v>11.425000000000001</v>
      </c>
      <c r="S790" s="518">
        <f>S776+S777+S778+S779+S780+S781+S782+S783+S784+S785+S786+S787+S788+S789</f>
        <v>0</v>
      </c>
      <c r="T790" s="518">
        <f>T776+T777+T778+T779+T780+T781+T782+T783+T784+T785+T786+T787+T788+T789</f>
        <v>0</v>
      </c>
      <c r="U790" s="518"/>
      <c r="V790" s="518">
        <f>V789</f>
        <v>11.425000000000001</v>
      </c>
      <c r="W790" s="518">
        <f>W776+W777+W778+W779+W780+W781+W782+W783+W784+W785+W786+W787+W788+W789</f>
        <v>0</v>
      </c>
      <c r="X790" s="518">
        <f>X776+X777+X778+X779+X780+X781+X782+X783+X784+X785+X786+X787+X788+X789</f>
        <v>0</v>
      </c>
      <c r="Y790" s="518">
        <f>Y776+Y777+Y778+Y779+Y780+Y781+Y782+Y783+Y784+Y785+Y786+Y787+Y788+Y789</f>
        <v>0</v>
      </c>
      <c r="Z790" s="518">
        <f>Z776+Z777+Z778+Z779+Z780+Z781+Z782+Z783+Z784+Z785+Z786+Z787+Z788+Z789</f>
        <v>0</v>
      </c>
      <c r="AA790" s="518">
        <f>AA776+AA777+AA778+AA779+AA780+AA781+AA782+AA783+AA784+AA785+AA786+AA787+AA788+AA789</f>
        <v>0</v>
      </c>
      <c r="AB790" s="816"/>
      <c r="AC790" s="817"/>
      <c r="AD790" s="817"/>
      <c r="AE790" s="817"/>
      <c r="AF790" s="817"/>
      <c r="AG790" s="818"/>
    </row>
    <row r="791" spans="1:33" s="4" customFormat="1" ht="15" customHeight="1">
      <c r="A791" s="299">
        <v>11</v>
      </c>
      <c r="B791" s="432" t="s">
        <v>1161</v>
      </c>
      <c r="C791" s="430" t="s">
        <v>1161</v>
      </c>
      <c r="D791" s="845" t="s">
        <v>17</v>
      </c>
      <c r="E791" s="845"/>
      <c r="F791" s="845"/>
      <c r="G791" s="845"/>
      <c r="H791" s="519">
        <f>H716+H721+H735+H742+H758+H788+H790</f>
        <v>295</v>
      </c>
      <c r="I791" s="519">
        <f>I716+I721+I735+I742+I758+I788</f>
        <v>0</v>
      </c>
      <c r="J791" s="519">
        <f>J716+J721+J735+J742+J758+J788</f>
        <v>0</v>
      </c>
      <c r="K791" s="519"/>
      <c r="L791" s="519">
        <f>L716+L721+L735+L742+L758+L788+L790</f>
        <v>278.33000000000004</v>
      </c>
      <c r="M791" s="519">
        <f>M716+M721+M735+M742+M758+M788</f>
        <v>0</v>
      </c>
      <c r="N791" s="519">
        <f>N716+N721+N735+N742+N758+N788</f>
        <v>0</v>
      </c>
      <c r="O791" s="519">
        <f>O716+O721+O735+O742+O758+O788</f>
        <v>0</v>
      </c>
      <c r="P791" s="519">
        <f>P716+P721+P735+P742+P758+P788</f>
        <v>0</v>
      </c>
      <c r="Q791" s="519">
        <f>Q716+Q721+Q735+Q742+Q758+Q788</f>
        <v>0</v>
      </c>
      <c r="R791" s="519">
        <f>R716+R721+R735+R742+R758+R788+R790</f>
        <v>294.995</v>
      </c>
      <c r="S791" s="519">
        <f>S716+S721+S735+S742+S758+S788</f>
        <v>0</v>
      </c>
      <c r="T791" s="519">
        <f>T716+T721+T735+T742+T758+T788</f>
        <v>0</v>
      </c>
      <c r="U791" s="519"/>
      <c r="V791" s="519">
        <f>V716+V721+V735+V742+V758+V788+V790</f>
        <v>294.995</v>
      </c>
      <c r="W791" s="519">
        <f>W716+W721+W735+W742+W758+W788</f>
        <v>0</v>
      </c>
      <c r="X791" s="519">
        <f>X716+X721+X735+X742+X758+X788</f>
        <v>0</v>
      </c>
      <c r="Y791" s="519">
        <f>Y716+Y721+Y735+Y742+Y758+Y788</f>
        <v>0</v>
      </c>
      <c r="Z791" s="519">
        <f>Z716+Z721+Z735+Z742+Z758+Z788</f>
        <v>0</v>
      </c>
      <c r="AA791" s="519">
        <f>AA716+AA721+AA735+AA742+AA758+AA788</f>
        <v>0</v>
      </c>
      <c r="AB791" s="819"/>
      <c r="AC791" s="820"/>
      <c r="AD791" s="820"/>
      <c r="AE791" s="820"/>
      <c r="AF791" s="820"/>
      <c r="AG791" s="821"/>
    </row>
    <row r="792" spans="1:33" s="4" customFormat="1" ht="15" customHeight="1">
      <c r="A792" s="299" t="s">
        <v>384</v>
      </c>
      <c r="B792" s="432" t="s">
        <v>11</v>
      </c>
      <c r="C792" s="430" t="s">
        <v>12</v>
      </c>
      <c r="D792" s="822" t="s">
        <v>803</v>
      </c>
      <c r="E792" s="823"/>
      <c r="F792" s="823"/>
      <c r="G792" s="823"/>
      <c r="H792" s="823"/>
      <c r="I792" s="823"/>
      <c r="J792" s="823"/>
      <c r="K792" s="823"/>
      <c r="L792" s="823"/>
      <c r="M792" s="823"/>
      <c r="N792" s="823"/>
      <c r="O792" s="823"/>
      <c r="P792" s="823"/>
      <c r="Q792" s="823"/>
      <c r="R792" s="823"/>
      <c r="S792" s="823"/>
      <c r="T792" s="823"/>
      <c r="U792" s="823"/>
      <c r="V792" s="823"/>
      <c r="W792" s="823"/>
      <c r="X792" s="823"/>
      <c r="Y792" s="823"/>
      <c r="Z792" s="823"/>
      <c r="AA792" s="823"/>
      <c r="AB792" s="823"/>
      <c r="AC792" s="823"/>
      <c r="AD792" s="823"/>
      <c r="AE792" s="823"/>
      <c r="AF792" s="823"/>
      <c r="AG792" s="824"/>
    </row>
    <row r="793" spans="1:33" s="4" customFormat="1" ht="54.75" customHeight="1">
      <c r="A793" s="920" t="s">
        <v>384</v>
      </c>
      <c r="B793" s="921" t="s">
        <v>11</v>
      </c>
      <c r="C793" s="919" t="s">
        <v>12</v>
      </c>
      <c r="D793" s="899" t="s">
        <v>11</v>
      </c>
      <c r="E793" s="901" t="s">
        <v>804</v>
      </c>
      <c r="F793" s="902"/>
      <c r="G793" s="522"/>
      <c r="H793" s="550"/>
      <c r="I793" s="550"/>
      <c r="J793" s="550"/>
      <c r="K793" s="550"/>
      <c r="L793" s="550"/>
      <c r="M793" s="550"/>
      <c r="N793" s="550"/>
      <c r="O793" s="550"/>
      <c r="P793" s="550"/>
      <c r="Q793" s="550"/>
      <c r="R793" s="550"/>
      <c r="S793" s="550"/>
      <c r="T793" s="550"/>
      <c r="U793" s="550"/>
      <c r="V793" s="550"/>
      <c r="W793" s="550"/>
      <c r="X793" s="550"/>
      <c r="Y793" s="550"/>
      <c r="Z793" s="550"/>
      <c r="AA793" s="550"/>
      <c r="AB793" s="551"/>
      <c r="AC793" s="524"/>
      <c r="AD793" s="157"/>
      <c r="AE793" s="157"/>
      <c r="AF793" s="157"/>
      <c r="AG793" s="157"/>
    </row>
    <row r="794" spans="1:33" s="4" customFormat="1" ht="71.25" customHeight="1">
      <c r="A794" s="920"/>
      <c r="B794" s="921"/>
      <c r="C794" s="919"/>
      <c r="D794" s="906"/>
      <c r="E794" s="163" t="s">
        <v>11</v>
      </c>
      <c r="F794" s="289" t="s">
        <v>805</v>
      </c>
      <c r="G794" s="541" t="s">
        <v>147</v>
      </c>
      <c r="H794" s="516">
        <f>I794+J794+L794+M794+N794+O794+P794+Q794</f>
        <v>4.2</v>
      </c>
      <c r="I794" s="517"/>
      <c r="J794" s="517"/>
      <c r="K794" s="517"/>
      <c r="L794" s="562">
        <v>4.2</v>
      </c>
      <c r="M794" s="517"/>
      <c r="N794" s="517"/>
      <c r="O794" s="517"/>
      <c r="P794" s="517"/>
      <c r="Q794" s="517"/>
      <c r="R794" s="516">
        <f>S794+T794+V794+W794+X794+Y794+Z794+AA794</f>
        <v>4.2</v>
      </c>
      <c r="S794" s="517"/>
      <c r="T794" s="517"/>
      <c r="U794" s="517"/>
      <c r="V794" s="562">
        <v>4.2</v>
      </c>
      <c r="W794" s="517"/>
      <c r="X794" s="517"/>
      <c r="Y794" s="517"/>
      <c r="Z794" s="517"/>
      <c r="AA794" s="517"/>
      <c r="AB794" s="537" t="s">
        <v>415</v>
      </c>
      <c r="AC794" s="571" t="s">
        <v>806</v>
      </c>
      <c r="AD794" s="517" t="s">
        <v>159</v>
      </c>
      <c r="AE794" s="517">
        <v>6600</v>
      </c>
      <c r="AF794" s="517">
        <v>6640</v>
      </c>
      <c r="AG794" s="572" t="s">
        <v>1261</v>
      </c>
    </row>
    <row r="795" spans="1:33" s="4" customFormat="1" ht="15" customHeight="1">
      <c r="A795" s="920"/>
      <c r="B795" s="921"/>
      <c r="C795" s="919"/>
      <c r="D795" s="903" t="s">
        <v>16</v>
      </c>
      <c r="E795" s="904"/>
      <c r="F795" s="904"/>
      <c r="G795" s="905"/>
      <c r="H795" s="559">
        <f>H794</f>
        <v>4.2</v>
      </c>
      <c r="I795" s="559">
        <f t="shared" ref="I795:T796" si="631">I794</f>
        <v>0</v>
      </c>
      <c r="J795" s="559">
        <f t="shared" si="631"/>
        <v>0</v>
      </c>
      <c r="K795" s="559"/>
      <c r="L795" s="559">
        <f t="shared" si="631"/>
        <v>4.2</v>
      </c>
      <c r="M795" s="559">
        <f t="shared" si="631"/>
        <v>0</v>
      </c>
      <c r="N795" s="559">
        <f t="shared" si="631"/>
        <v>0</v>
      </c>
      <c r="O795" s="559">
        <f t="shared" si="631"/>
        <v>0</v>
      </c>
      <c r="P795" s="559">
        <f t="shared" si="631"/>
        <v>0</v>
      </c>
      <c r="Q795" s="559">
        <f t="shared" si="631"/>
        <v>0</v>
      </c>
      <c r="R795" s="559">
        <f t="shared" si="631"/>
        <v>4.2</v>
      </c>
      <c r="S795" s="559">
        <f t="shared" si="631"/>
        <v>0</v>
      </c>
      <c r="T795" s="559">
        <f t="shared" si="631"/>
        <v>0</v>
      </c>
      <c r="U795" s="559"/>
      <c r="V795" s="559">
        <f t="shared" ref="V795:AA796" si="632">V794</f>
        <v>4.2</v>
      </c>
      <c r="W795" s="559">
        <f t="shared" si="632"/>
        <v>0</v>
      </c>
      <c r="X795" s="559">
        <f t="shared" si="632"/>
        <v>0</v>
      </c>
      <c r="Y795" s="559">
        <f t="shared" si="632"/>
        <v>0</v>
      </c>
      <c r="Z795" s="559">
        <f t="shared" si="632"/>
        <v>0</v>
      </c>
      <c r="AA795" s="559">
        <f t="shared" si="632"/>
        <v>0</v>
      </c>
      <c r="AB795" s="825"/>
      <c r="AC795" s="826"/>
      <c r="AD795" s="826"/>
      <c r="AE795" s="826"/>
      <c r="AF795" s="826"/>
      <c r="AG795" s="827"/>
    </row>
    <row r="796" spans="1:33" s="4" customFormat="1" ht="15" customHeight="1">
      <c r="A796" s="299">
        <v>11</v>
      </c>
      <c r="B796" s="432" t="s">
        <v>1161</v>
      </c>
      <c r="C796" s="430" t="s">
        <v>1162</v>
      </c>
      <c r="D796" s="845" t="s">
        <v>17</v>
      </c>
      <c r="E796" s="845"/>
      <c r="F796" s="845"/>
      <c r="G796" s="845"/>
      <c r="H796" s="519">
        <f>H795</f>
        <v>4.2</v>
      </c>
      <c r="I796" s="519">
        <f t="shared" si="631"/>
        <v>0</v>
      </c>
      <c r="J796" s="519">
        <f t="shared" si="631"/>
        <v>0</v>
      </c>
      <c r="K796" s="519"/>
      <c r="L796" s="519">
        <f>L795</f>
        <v>4.2</v>
      </c>
      <c r="M796" s="519">
        <f t="shared" si="631"/>
        <v>0</v>
      </c>
      <c r="N796" s="519">
        <f t="shared" si="631"/>
        <v>0</v>
      </c>
      <c r="O796" s="519">
        <f t="shared" si="631"/>
        <v>0</v>
      </c>
      <c r="P796" s="519">
        <f t="shared" si="631"/>
        <v>0</v>
      </c>
      <c r="Q796" s="519">
        <f t="shared" si="631"/>
        <v>0</v>
      </c>
      <c r="R796" s="519">
        <f t="shared" si="631"/>
        <v>4.2</v>
      </c>
      <c r="S796" s="519">
        <f t="shared" si="631"/>
        <v>0</v>
      </c>
      <c r="T796" s="519">
        <f t="shared" si="631"/>
        <v>0</v>
      </c>
      <c r="U796" s="519"/>
      <c r="V796" s="519">
        <f t="shared" si="632"/>
        <v>4.2</v>
      </c>
      <c r="W796" s="519">
        <f t="shared" si="632"/>
        <v>0</v>
      </c>
      <c r="X796" s="519">
        <f t="shared" si="632"/>
        <v>0</v>
      </c>
      <c r="Y796" s="519">
        <f t="shared" si="632"/>
        <v>0</v>
      </c>
      <c r="Z796" s="519">
        <f t="shared" si="632"/>
        <v>0</v>
      </c>
      <c r="AA796" s="519">
        <f t="shared" si="632"/>
        <v>0</v>
      </c>
      <c r="AB796" s="819"/>
      <c r="AC796" s="820"/>
      <c r="AD796" s="820"/>
      <c r="AE796" s="820"/>
      <c r="AF796" s="820"/>
      <c r="AG796" s="821"/>
    </row>
    <row r="797" spans="1:33" s="4" customFormat="1" ht="15" customHeight="1">
      <c r="A797" s="299" t="s">
        <v>11</v>
      </c>
      <c r="B797" s="432" t="s">
        <v>11</v>
      </c>
      <c r="C797" s="430" t="s">
        <v>14</v>
      </c>
      <c r="D797" s="822" t="s">
        <v>807</v>
      </c>
      <c r="E797" s="823"/>
      <c r="F797" s="823"/>
      <c r="G797" s="823"/>
      <c r="H797" s="823"/>
      <c r="I797" s="823"/>
      <c r="J797" s="823"/>
      <c r="K797" s="823"/>
      <c r="L797" s="823"/>
      <c r="M797" s="823"/>
      <c r="N797" s="823"/>
      <c r="O797" s="823"/>
      <c r="P797" s="823"/>
      <c r="Q797" s="823"/>
      <c r="R797" s="823"/>
      <c r="S797" s="823"/>
      <c r="T797" s="823"/>
      <c r="U797" s="823"/>
      <c r="V797" s="823"/>
      <c r="W797" s="823"/>
      <c r="X797" s="823"/>
      <c r="Y797" s="823"/>
      <c r="Z797" s="823"/>
      <c r="AA797" s="823"/>
      <c r="AB797" s="823"/>
      <c r="AC797" s="823"/>
      <c r="AD797" s="823"/>
      <c r="AE797" s="823"/>
      <c r="AF797" s="823"/>
      <c r="AG797" s="824"/>
    </row>
    <row r="798" spans="1:33" s="4" customFormat="1" ht="25.5" customHeight="1">
      <c r="A798" s="920" t="s">
        <v>11</v>
      </c>
      <c r="B798" s="921" t="s">
        <v>11</v>
      </c>
      <c r="C798" s="919" t="s">
        <v>14</v>
      </c>
      <c r="D798" s="899" t="s">
        <v>11</v>
      </c>
      <c r="E798" s="901" t="s">
        <v>808</v>
      </c>
      <c r="F798" s="902"/>
      <c r="G798" s="522"/>
      <c r="H798" s="550"/>
      <c r="I798" s="550"/>
      <c r="J798" s="550"/>
      <c r="K798" s="550"/>
      <c r="L798" s="550"/>
      <c r="M798" s="550"/>
      <c r="N798" s="550"/>
      <c r="O798" s="550"/>
      <c r="P798" s="550"/>
      <c r="Q798" s="550"/>
      <c r="R798" s="550"/>
      <c r="S798" s="550"/>
      <c r="T798" s="550"/>
      <c r="U798" s="550"/>
      <c r="V798" s="550"/>
      <c r="W798" s="550"/>
      <c r="X798" s="550"/>
      <c r="Y798" s="550"/>
      <c r="Z798" s="550"/>
      <c r="AA798" s="550"/>
      <c r="AB798" s="551"/>
      <c r="AC798" s="524"/>
      <c r="AD798" s="157"/>
      <c r="AE798" s="157"/>
      <c r="AF798" s="157"/>
      <c r="AG798" s="157"/>
    </row>
    <row r="799" spans="1:33" s="4" customFormat="1" ht="39" customHeight="1">
      <c r="A799" s="920"/>
      <c r="B799" s="921"/>
      <c r="C799" s="919"/>
      <c r="D799" s="906"/>
      <c r="E799" s="163" t="s">
        <v>11</v>
      </c>
      <c r="F799" s="289" t="s">
        <v>808</v>
      </c>
      <c r="G799" s="444" t="s">
        <v>15</v>
      </c>
      <c r="H799" s="516">
        <f>SUM(I799:Q799)</f>
        <v>4</v>
      </c>
      <c r="I799" s="562">
        <v>4</v>
      </c>
      <c r="J799" s="517"/>
      <c r="K799" s="517"/>
      <c r="L799" s="562"/>
      <c r="M799" s="517"/>
      <c r="N799" s="517"/>
      <c r="O799" s="517"/>
      <c r="P799" s="517"/>
      <c r="Q799" s="517"/>
      <c r="R799" s="516">
        <f>SUM(S799:AA799)</f>
        <v>4</v>
      </c>
      <c r="S799" s="562">
        <v>4</v>
      </c>
      <c r="T799" s="517"/>
      <c r="U799" s="517"/>
      <c r="V799" s="562"/>
      <c r="W799" s="517"/>
      <c r="X799" s="517"/>
      <c r="Y799" s="517"/>
      <c r="Z799" s="517"/>
      <c r="AA799" s="517"/>
      <c r="AB799" s="537" t="s">
        <v>415</v>
      </c>
      <c r="AC799" s="573" t="s">
        <v>809</v>
      </c>
      <c r="AD799" s="574" t="s">
        <v>159</v>
      </c>
      <c r="AE799" s="517">
        <v>1</v>
      </c>
      <c r="AF799" s="574">
        <v>1</v>
      </c>
      <c r="AG799" s="517"/>
    </row>
    <row r="800" spans="1:33" s="4" customFormat="1" ht="15" customHeight="1">
      <c r="A800" s="920"/>
      <c r="B800" s="921"/>
      <c r="C800" s="919"/>
      <c r="D800" s="903" t="s">
        <v>16</v>
      </c>
      <c r="E800" s="904"/>
      <c r="F800" s="904"/>
      <c r="G800" s="905"/>
      <c r="H800" s="559">
        <f>H799</f>
        <v>4</v>
      </c>
      <c r="I800" s="559">
        <f t="shared" ref="I800:T801" si="633">I799</f>
        <v>4</v>
      </c>
      <c r="J800" s="559">
        <f t="shared" si="633"/>
        <v>0</v>
      </c>
      <c r="K800" s="559"/>
      <c r="L800" s="559">
        <f t="shared" si="633"/>
        <v>0</v>
      </c>
      <c r="M800" s="559">
        <f t="shared" si="633"/>
        <v>0</v>
      </c>
      <c r="N800" s="559">
        <f t="shared" si="633"/>
        <v>0</v>
      </c>
      <c r="O800" s="559">
        <f t="shared" si="633"/>
        <v>0</v>
      </c>
      <c r="P800" s="559">
        <f t="shared" si="633"/>
        <v>0</v>
      </c>
      <c r="Q800" s="559">
        <f t="shared" si="633"/>
        <v>0</v>
      </c>
      <c r="R800" s="559">
        <f t="shared" si="633"/>
        <v>4</v>
      </c>
      <c r="S800" s="559">
        <f t="shared" si="633"/>
        <v>4</v>
      </c>
      <c r="T800" s="559">
        <f t="shared" si="633"/>
        <v>0</v>
      </c>
      <c r="U800" s="559"/>
      <c r="V800" s="559">
        <f t="shared" ref="V800:AA801" si="634">V799</f>
        <v>0</v>
      </c>
      <c r="W800" s="559">
        <f t="shared" si="634"/>
        <v>0</v>
      </c>
      <c r="X800" s="559">
        <f t="shared" si="634"/>
        <v>0</v>
      </c>
      <c r="Y800" s="559">
        <f t="shared" si="634"/>
        <v>0</v>
      </c>
      <c r="Z800" s="559">
        <f t="shared" si="634"/>
        <v>0</v>
      </c>
      <c r="AA800" s="559">
        <f t="shared" si="634"/>
        <v>0</v>
      </c>
      <c r="AB800" s="825"/>
      <c r="AC800" s="826"/>
      <c r="AD800" s="826"/>
      <c r="AE800" s="826"/>
      <c r="AF800" s="826"/>
      <c r="AG800" s="827"/>
    </row>
    <row r="801" spans="1:33" s="4" customFormat="1" ht="15" customHeight="1">
      <c r="A801" s="299" t="s">
        <v>384</v>
      </c>
      <c r="B801" s="432" t="s">
        <v>11</v>
      </c>
      <c r="C801" s="430" t="s">
        <v>14</v>
      </c>
      <c r="D801" s="845" t="s">
        <v>17</v>
      </c>
      <c r="E801" s="845"/>
      <c r="F801" s="845"/>
      <c r="G801" s="845"/>
      <c r="H801" s="519">
        <f>H800</f>
        <v>4</v>
      </c>
      <c r="I801" s="519">
        <f t="shared" si="633"/>
        <v>4</v>
      </c>
      <c r="J801" s="519">
        <f t="shared" si="633"/>
        <v>0</v>
      </c>
      <c r="K801" s="519"/>
      <c r="L801" s="519">
        <f t="shared" si="633"/>
        <v>0</v>
      </c>
      <c r="M801" s="519">
        <f t="shared" si="633"/>
        <v>0</v>
      </c>
      <c r="N801" s="519">
        <f t="shared" si="633"/>
        <v>0</v>
      </c>
      <c r="O801" s="519">
        <f t="shared" si="633"/>
        <v>0</v>
      </c>
      <c r="P801" s="519">
        <f t="shared" si="633"/>
        <v>0</v>
      </c>
      <c r="Q801" s="519">
        <f t="shared" si="633"/>
        <v>0</v>
      </c>
      <c r="R801" s="519">
        <f t="shared" si="633"/>
        <v>4</v>
      </c>
      <c r="S801" s="519">
        <f t="shared" si="633"/>
        <v>4</v>
      </c>
      <c r="T801" s="519">
        <f t="shared" si="633"/>
        <v>0</v>
      </c>
      <c r="U801" s="519"/>
      <c r="V801" s="519">
        <f t="shared" si="634"/>
        <v>0</v>
      </c>
      <c r="W801" s="519">
        <f t="shared" si="634"/>
        <v>0</v>
      </c>
      <c r="X801" s="519">
        <f t="shared" si="634"/>
        <v>0</v>
      </c>
      <c r="Y801" s="519">
        <f t="shared" si="634"/>
        <v>0</v>
      </c>
      <c r="Z801" s="519">
        <f t="shared" si="634"/>
        <v>0</v>
      </c>
      <c r="AA801" s="519">
        <f t="shared" si="634"/>
        <v>0</v>
      </c>
      <c r="AB801" s="819"/>
      <c r="AC801" s="820"/>
      <c r="AD801" s="820"/>
      <c r="AE801" s="820"/>
      <c r="AF801" s="820"/>
      <c r="AG801" s="821"/>
    </row>
    <row r="802" spans="1:33" s="72" customFormat="1" ht="15" customHeight="1">
      <c r="A802" s="299" t="s">
        <v>384</v>
      </c>
      <c r="B802" s="432" t="s">
        <v>11</v>
      </c>
      <c r="C802" s="883" t="s">
        <v>18</v>
      </c>
      <c r="D802" s="884"/>
      <c r="E802" s="884"/>
      <c r="F802" s="884"/>
      <c r="G802" s="884"/>
      <c r="H802" s="520">
        <f>H791+H796+H801</f>
        <v>303.2</v>
      </c>
      <c r="I802" s="520">
        <f t="shared" ref="I802:Q802" si="635">I791+I796+I801</f>
        <v>4</v>
      </c>
      <c r="J802" s="520">
        <f t="shared" si="635"/>
        <v>0</v>
      </c>
      <c r="K802" s="520">
        <f t="shared" si="635"/>
        <v>0</v>
      </c>
      <c r="L802" s="520">
        <f t="shared" si="635"/>
        <v>282.53000000000003</v>
      </c>
      <c r="M802" s="520">
        <f t="shared" si="635"/>
        <v>0</v>
      </c>
      <c r="N802" s="520">
        <f t="shared" si="635"/>
        <v>0</v>
      </c>
      <c r="O802" s="520">
        <f t="shared" si="635"/>
        <v>0</v>
      </c>
      <c r="P802" s="520">
        <f t="shared" si="635"/>
        <v>0</v>
      </c>
      <c r="Q802" s="520">
        <f t="shared" si="635"/>
        <v>0</v>
      </c>
      <c r="R802" s="520">
        <f>R791+R796+R801</f>
        <v>303.19499999999999</v>
      </c>
      <c r="S802" s="520">
        <f>S791+S796+S801</f>
        <v>4</v>
      </c>
      <c r="T802" s="520">
        <f>T791+T796+T801</f>
        <v>0</v>
      </c>
      <c r="U802" s="520"/>
      <c r="V802" s="520">
        <f t="shared" ref="V802:AA802" si="636">V791+V796+V801</f>
        <v>299.19499999999999</v>
      </c>
      <c r="W802" s="520">
        <f t="shared" si="636"/>
        <v>0</v>
      </c>
      <c r="X802" s="520">
        <f t="shared" si="636"/>
        <v>0</v>
      </c>
      <c r="Y802" s="520">
        <f t="shared" si="636"/>
        <v>0</v>
      </c>
      <c r="Z802" s="520">
        <f t="shared" si="636"/>
        <v>0</v>
      </c>
      <c r="AA802" s="520">
        <f t="shared" si="636"/>
        <v>0</v>
      </c>
      <c r="AB802" s="886"/>
      <c r="AC802" s="887"/>
      <c r="AD802" s="887"/>
      <c r="AE802" s="887"/>
      <c r="AF802" s="887"/>
      <c r="AG802" s="888"/>
    </row>
    <row r="803" spans="1:33" s="575" customFormat="1" ht="15" customHeight="1">
      <c r="A803" s="300" t="s">
        <v>384</v>
      </c>
      <c r="B803" s="311" t="s">
        <v>1162</v>
      </c>
      <c r="C803" s="838" t="s">
        <v>1213</v>
      </c>
      <c r="D803" s="839"/>
      <c r="E803" s="839"/>
      <c r="F803" s="839"/>
      <c r="G803" s="839"/>
      <c r="H803" s="839"/>
      <c r="I803" s="839"/>
      <c r="J803" s="839"/>
      <c r="K803" s="839"/>
      <c r="L803" s="839"/>
      <c r="M803" s="839"/>
      <c r="N803" s="839"/>
      <c r="O803" s="839"/>
      <c r="P803" s="839"/>
      <c r="Q803" s="839"/>
      <c r="R803" s="839"/>
      <c r="S803" s="839"/>
      <c r="T803" s="839"/>
      <c r="U803" s="839"/>
      <c r="V803" s="839"/>
      <c r="W803" s="839"/>
      <c r="X803" s="839"/>
      <c r="Y803" s="839"/>
      <c r="Z803" s="839"/>
      <c r="AA803" s="839"/>
      <c r="AB803" s="839"/>
      <c r="AC803" s="839"/>
      <c r="AD803" s="839"/>
      <c r="AE803" s="839"/>
      <c r="AF803" s="839"/>
      <c r="AG803" s="840"/>
    </row>
    <row r="804" spans="1:33" s="575" customFormat="1" ht="15" customHeight="1">
      <c r="A804" s="300" t="s">
        <v>384</v>
      </c>
      <c r="B804" s="311" t="s">
        <v>1162</v>
      </c>
      <c r="C804" s="430" t="s">
        <v>1161</v>
      </c>
      <c r="D804" s="850" t="s">
        <v>1262</v>
      </c>
      <c r="E804" s="851"/>
      <c r="F804" s="851"/>
      <c r="G804" s="851"/>
      <c r="H804" s="851"/>
      <c r="I804" s="851"/>
      <c r="J804" s="851"/>
      <c r="K804" s="851"/>
      <c r="L804" s="851"/>
      <c r="M804" s="851"/>
      <c r="N804" s="851"/>
      <c r="O804" s="851"/>
      <c r="P804" s="851"/>
      <c r="Q804" s="851"/>
      <c r="R804" s="851"/>
      <c r="S804" s="851"/>
      <c r="T804" s="851"/>
      <c r="U804" s="851"/>
      <c r="V804" s="851"/>
      <c r="W804" s="851"/>
      <c r="X804" s="851"/>
      <c r="Y804" s="851"/>
      <c r="Z804" s="851"/>
      <c r="AA804" s="851"/>
      <c r="AB804" s="851"/>
      <c r="AC804" s="851"/>
      <c r="AD804" s="851"/>
      <c r="AE804" s="851"/>
      <c r="AF804" s="851"/>
      <c r="AG804" s="852"/>
    </row>
    <row r="805" spans="1:33" s="576" customFormat="1" ht="29.25" customHeight="1">
      <c r="A805" s="992" t="s">
        <v>384</v>
      </c>
      <c r="B805" s="893" t="s">
        <v>1162</v>
      </c>
      <c r="C805" s="896" t="s">
        <v>1161</v>
      </c>
      <c r="D805" s="899" t="s">
        <v>11</v>
      </c>
      <c r="E805" s="901" t="s">
        <v>1214</v>
      </c>
      <c r="F805" s="902"/>
      <c r="G805" s="522"/>
      <c r="H805" s="550"/>
      <c r="I805" s="550"/>
      <c r="J805" s="550"/>
      <c r="K805" s="550"/>
      <c r="L805" s="550"/>
      <c r="M805" s="550"/>
      <c r="N805" s="550"/>
      <c r="O805" s="550"/>
      <c r="P805" s="550"/>
      <c r="Q805" s="550"/>
      <c r="R805" s="550"/>
      <c r="S805" s="550"/>
      <c r="T805" s="550"/>
      <c r="U805" s="550"/>
      <c r="V805" s="550"/>
      <c r="W805" s="550"/>
      <c r="X805" s="550"/>
      <c r="Y805" s="550"/>
      <c r="Z805" s="550"/>
      <c r="AA805" s="550"/>
      <c r="AB805" s="551"/>
      <c r="AC805" s="524"/>
      <c r="AD805" s="157"/>
      <c r="AE805" s="157"/>
      <c r="AF805" s="157"/>
      <c r="AG805" s="157"/>
    </row>
    <row r="806" spans="1:33" s="576" customFormat="1" ht="30" customHeight="1">
      <c r="A806" s="993"/>
      <c r="B806" s="894"/>
      <c r="C806" s="897"/>
      <c r="D806" s="900"/>
      <c r="E806" s="163" t="s">
        <v>11</v>
      </c>
      <c r="F806" s="162" t="s">
        <v>1214</v>
      </c>
      <c r="G806" s="517" t="s">
        <v>15</v>
      </c>
      <c r="H806" s="516">
        <f>I806+J806+L806+M806+N806+O806+P806+Q806</f>
        <v>2.7</v>
      </c>
      <c r="I806" s="552">
        <v>2.7</v>
      </c>
      <c r="J806" s="544"/>
      <c r="K806" s="544"/>
      <c r="L806" s="544"/>
      <c r="M806" s="544"/>
      <c r="N806" s="544"/>
      <c r="O806" s="544"/>
      <c r="P806" s="544"/>
      <c r="Q806" s="544"/>
      <c r="R806" s="516">
        <f>S806+T806+V806+W806+X806+Y806+Z806+AA806</f>
        <v>2.7</v>
      </c>
      <c r="S806" s="552">
        <v>2.7</v>
      </c>
      <c r="T806" s="544"/>
      <c r="U806" s="544"/>
      <c r="V806" s="544"/>
      <c r="W806" s="544"/>
      <c r="X806" s="544"/>
      <c r="Y806" s="544"/>
      <c r="Z806" s="544"/>
      <c r="AA806" s="544"/>
      <c r="AB806" s="537" t="s">
        <v>415</v>
      </c>
      <c r="AC806" s="573" t="s">
        <v>1215</v>
      </c>
      <c r="AD806" s="574" t="s">
        <v>255</v>
      </c>
      <c r="AE806" s="517">
        <v>2.7</v>
      </c>
      <c r="AF806" s="574">
        <v>2.7</v>
      </c>
      <c r="AG806" s="517"/>
    </row>
    <row r="807" spans="1:33" s="575" customFormat="1" ht="15" customHeight="1">
      <c r="A807" s="994"/>
      <c r="B807" s="895"/>
      <c r="C807" s="898"/>
      <c r="D807" s="903" t="s">
        <v>16</v>
      </c>
      <c r="E807" s="904"/>
      <c r="F807" s="904"/>
      <c r="G807" s="905"/>
      <c r="H807" s="555">
        <f>H806</f>
        <v>2.7</v>
      </c>
      <c r="I807" s="518">
        <f>I806</f>
        <v>2.7</v>
      </c>
      <c r="J807" s="518">
        <f>J806</f>
        <v>0</v>
      </c>
      <c r="K807" s="518"/>
      <c r="L807" s="518">
        <f t="shared" ref="L807:T808" si="637">L806</f>
        <v>0</v>
      </c>
      <c r="M807" s="518">
        <f t="shared" si="637"/>
        <v>0</v>
      </c>
      <c r="N807" s="518">
        <f t="shared" si="637"/>
        <v>0</v>
      </c>
      <c r="O807" s="518">
        <f t="shared" si="637"/>
        <v>0</v>
      </c>
      <c r="P807" s="518">
        <f t="shared" si="637"/>
        <v>0</v>
      </c>
      <c r="Q807" s="518">
        <f t="shared" si="637"/>
        <v>0</v>
      </c>
      <c r="R807" s="555">
        <f t="shared" si="637"/>
        <v>2.7</v>
      </c>
      <c r="S807" s="518">
        <f t="shared" si="637"/>
        <v>2.7</v>
      </c>
      <c r="T807" s="518">
        <f t="shared" si="637"/>
        <v>0</v>
      </c>
      <c r="U807" s="518"/>
      <c r="V807" s="518">
        <f t="shared" ref="V807:AA808" si="638">V806</f>
        <v>0</v>
      </c>
      <c r="W807" s="518">
        <f t="shared" si="638"/>
        <v>0</v>
      </c>
      <c r="X807" s="518">
        <f t="shared" si="638"/>
        <v>0</v>
      </c>
      <c r="Y807" s="518">
        <f t="shared" si="638"/>
        <v>0</v>
      </c>
      <c r="Z807" s="518">
        <f t="shared" si="638"/>
        <v>0</v>
      </c>
      <c r="AA807" s="518">
        <f t="shared" si="638"/>
        <v>0</v>
      </c>
      <c r="AB807" s="816"/>
      <c r="AC807" s="817"/>
      <c r="AD807" s="817"/>
      <c r="AE807" s="817"/>
      <c r="AF807" s="817"/>
      <c r="AG807" s="818"/>
    </row>
    <row r="808" spans="1:33" s="4" customFormat="1" ht="15" customHeight="1">
      <c r="A808" s="299" t="s">
        <v>384</v>
      </c>
      <c r="B808" s="311" t="s">
        <v>1162</v>
      </c>
      <c r="C808" s="430" t="s">
        <v>1161</v>
      </c>
      <c r="D808" s="1027" t="s">
        <v>17</v>
      </c>
      <c r="E808" s="1028"/>
      <c r="F808" s="1028"/>
      <c r="G808" s="1029"/>
      <c r="H808" s="519">
        <f>H807</f>
        <v>2.7</v>
      </c>
      <c r="I808" s="519">
        <f t="shared" ref="I808:Q808" si="639">I807</f>
        <v>2.7</v>
      </c>
      <c r="J808" s="519">
        <f t="shared" si="639"/>
        <v>0</v>
      </c>
      <c r="K808" s="519"/>
      <c r="L808" s="519">
        <f t="shared" si="639"/>
        <v>0</v>
      </c>
      <c r="M808" s="519">
        <f t="shared" si="639"/>
        <v>0</v>
      </c>
      <c r="N808" s="519">
        <f t="shared" si="639"/>
        <v>0</v>
      </c>
      <c r="O808" s="519">
        <f t="shared" si="639"/>
        <v>0</v>
      </c>
      <c r="P808" s="519">
        <f t="shared" si="639"/>
        <v>0</v>
      </c>
      <c r="Q808" s="519">
        <f t="shared" si="639"/>
        <v>0</v>
      </c>
      <c r="R808" s="519">
        <f t="shared" si="637"/>
        <v>2.7</v>
      </c>
      <c r="S808" s="519">
        <f t="shared" si="637"/>
        <v>2.7</v>
      </c>
      <c r="T808" s="519">
        <f t="shared" si="637"/>
        <v>0</v>
      </c>
      <c r="U808" s="519"/>
      <c r="V808" s="519">
        <f t="shared" si="638"/>
        <v>0</v>
      </c>
      <c r="W808" s="519">
        <f t="shared" si="638"/>
        <v>0</v>
      </c>
      <c r="X808" s="519">
        <f t="shared" si="638"/>
        <v>0</v>
      </c>
      <c r="Y808" s="519">
        <f t="shared" si="638"/>
        <v>0</v>
      </c>
      <c r="Z808" s="519">
        <f t="shared" si="638"/>
        <v>0</v>
      </c>
      <c r="AA808" s="519">
        <f t="shared" si="638"/>
        <v>0</v>
      </c>
      <c r="AB808" s="819"/>
      <c r="AC808" s="820"/>
      <c r="AD808" s="820"/>
      <c r="AE808" s="820"/>
      <c r="AF808" s="820"/>
      <c r="AG808" s="821"/>
    </row>
    <row r="809" spans="1:33" s="72" customFormat="1" ht="15" customHeight="1">
      <c r="A809" s="299" t="s">
        <v>384</v>
      </c>
      <c r="B809" s="311" t="s">
        <v>1162</v>
      </c>
      <c r="C809" s="883" t="s">
        <v>18</v>
      </c>
      <c r="D809" s="884"/>
      <c r="E809" s="884"/>
      <c r="F809" s="884"/>
      <c r="G809" s="885"/>
      <c r="H809" s="520">
        <f>SUM(H808)</f>
        <v>2.7</v>
      </c>
      <c r="I809" s="520">
        <f>SUM(I808)</f>
        <v>2.7</v>
      </c>
      <c r="J809" s="520">
        <f>J791</f>
        <v>0</v>
      </c>
      <c r="K809" s="520"/>
      <c r="L809" s="520">
        <f>L808</f>
        <v>0</v>
      </c>
      <c r="M809" s="520">
        <f>M808</f>
        <v>0</v>
      </c>
      <c r="N809" s="520">
        <f>N791+N796+N801</f>
        <v>0</v>
      </c>
      <c r="O809" s="520">
        <f>O791+O796+O801</f>
        <v>0</v>
      </c>
      <c r="P809" s="520">
        <f>P791+P796+P801</f>
        <v>0</v>
      </c>
      <c r="Q809" s="520">
        <f>Q791+Q796+Q801</f>
        <v>0</v>
      </c>
      <c r="R809" s="520">
        <f>SUM(R808)</f>
        <v>2.7</v>
      </c>
      <c r="S809" s="520">
        <f>SUM(S808)</f>
        <v>2.7</v>
      </c>
      <c r="T809" s="520">
        <f>T791</f>
        <v>0</v>
      </c>
      <c r="U809" s="520"/>
      <c r="V809" s="520">
        <f>V808</f>
        <v>0</v>
      </c>
      <c r="W809" s="520">
        <f>W808</f>
        <v>0</v>
      </c>
      <c r="X809" s="520">
        <f>X791+X796+X801</f>
        <v>0</v>
      </c>
      <c r="Y809" s="520">
        <f>Y791+Y796+Y801</f>
        <v>0</v>
      </c>
      <c r="Z809" s="520">
        <f>Z791+Z796+Z801</f>
        <v>0</v>
      </c>
      <c r="AA809" s="520">
        <f>AA791+AA796+AA801</f>
        <v>0</v>
      </c>
      <c r="AB809" s="886"/>
      <c r="AC809" s="887"/>
      <c r="AD809" s="887"/>
      <c r="AE809" s="887"/>
      <c r="AF809" s="887"/>
      <c r="AG809" s="888"/>
    </row>
    <row r="810" spans="1:33" s="72" customFormat="1" ht="15" customHeight="1">
      <c r="A810" s="299" t="s">
        <v>384</v>
      </c>
      <c r="B810" s="841" t="s">
        <v>1263</v>
      </c>
      <c r="C810" s="841"/>
      <c r="D810" s="841"/>
      <c r="E810" s="841"/>
      <c r="F810" s="841"/>
      <c r="G810" s="841"/>
      <c r="H810" s="521">
        <f>H802+H809</f>
        <v>305.89999999999998</v>
      </c>
      <c r="I810" s="521">
        <f t="shared" ref="I810:Q810" si="640">I802+I809</f>
        <v>6.7</v>
      </c>
      <c r="J810" s="521">
        <f t="shared" si="640"/>
        <v>0</v>
      </c>
      <c r="K810" s="521"/>
      <c r="L810" s="521">
        <f t="shared" si="640"/>
        <v>282.53000000000003</v>
      </c>
      <c r="M810" s="521">
        <f t="shared" si="640"/>
        <v>0</v>
      </c>
      <c r="N810" s="521">
        <f t="shared" si="640"/>
        <v>0</v>
      </c>
      <c r="O810" s="521">
        <f t="shared" si="640"/>
        <v>0</v>
      </c>
      <c r="P810" s="521">
        <f t="shared" si="640"/>
        <v>0</v>
      </c>
      <c r="Q810" s="521">
        <f t="shared" si="640"/>
        <v>0</v>
      </c>
      <c r="R810" s="521">
        <f>R802+R809</f>
        <v>305.89499999999998</v>
      </c>
      <c r="S810" s="521">
        <f>S802+S809</f>
        <v>6.7</v>
      </c>
      <c r="T810" s="521">
        <f>T802+T809</f>
        <v>0</v>
      </c>
      <c r="U810" s="521"/>
      <c r="V810" s="521">
        <f t="shared" ref="V810:AA810" si="641">V802+V809</f>
        <v>299.19499999999999</v>
      </c>
      <c r="W810" s="521">
        <f t="shared" si="641"/>
        <v>0</v>
      </c>
      <c r="X810" s="521">
        <f t="shared" si="641"/>
        <v>0</v>
      </c>
      <c r="Y810" s="521">
        <f t="shared" si="641"/>
        <v>0</v>
      </c>
      <c r="Z810" s="521">
        <f t="shared" si="641"/>
        <v>0</v>
      </c>
      <c r="AA810" s="521">
        <f t="shared" si="641"/>
        <v>0</v>
      </c>
      <c r="AB810" s="842"/>
      <c r="AC810" s="843"/>
      <c r="AD810" s="843"/>
      <c r="AE810" s="843"/>
      <c r="AF810" s="843"/>
      <c r="AG810" s="844"/>
    </row>
    <row r="811" spans="1:33" ht="18" customHeight="1">
      <c r="A811" s="833" t="s">
        <v>1040</v>
      </c>
      <c r="B811" s="833"/>
      <c r="C811" s="833"/>
      <c r="D811" s="833"/>
      <c r="E811" s="833"/>
      <c r="F811" s="833"/>
      <c r="G811" s="833"/>
      <c r="H811" s="833"/>
      <c r="I811" s="833"/>
      <c r="J811" s="833"/>
      <c r="K811" s="833"/>
      <c r="L811" s="833"/>
      <c r="M811" s="833"/>
      <c r="N811" s="833"/>
      <c r="O811" s="833"/>
      <c r="P811" s="833"/>
      <c r="Q811" s="833"/>
      <c r="R811" s="833"/>
      <c r="S811" s="833"/>
      <c r="T811" s="833"/>
      <c r="U811" s="833"/>
      <c r="V811" s="833"/>
      <c r="W811" s="833"/>
      <c r="X811" s="833"/>
      <c r="Y811" s="833"/>
      <c r="Z811" s="833"/>
      <c r="AA811" s="833"/>
      <c r="AB811" s="833"/>
      <c r="AC811" s="833"/>
      <c r="AD811" s="833"/>
      <c r="AE811" s="833"/>
      <c r="AF811" s="833"/>
      <c r="AG811" s="834"/>
    </row>
    <row r="812" spans="1:33" s="4" customFormat="1" ht="15" customHeight="1">
      <c r="A812" s="229" t="s">
        <v>388</v>
      </c>
      <c r="B812" s="835" t="s">
        <v>916</v>
      </c>
      <c r="C812" s="836"/>
      <c r="D812" s="836"/>
      <c r="E812" s="836"/>
      <c r="F812" s="836"/>
      <c r="G812" s="836"/>
      <c r="H812" s="836"/>
      <c r="I812" s="836"/>
      <c r="J812" s="836"/>
      <c r="K812" s="836"/>
      <c r="L812" s="836"/>
      <c r="M812" s="836"/>
      <c r="N812" s="836"/>
      <c r="O812" s="836"/>
      <c r="P812" s="836"/>
      <c r="Q812" s="836"/>
      <c r="R812" s="836"/>
      <c r="S812" s="836"/>
      <c r="T812" s="836"/>
      <c r="U812" s="836"/>
      <c r="V812" s="836"/>
      <c r="W812" s="836"/>
      <c r="X812" s="836"/>
      <c r="Y812" s="836"/>
      <c r="Z812" s="836"/>
      <c r="AA812" s="836"/>
      <c r="AB812" s="836"/>
      <c r="AC812" s="836"/>
      <c r="AD812" s="836"/>
      <c r="AE812" s="836"/>
      <c r="AF812" s="836"/>
      <c r="AG812" s="837"/>
    </row>
    <row r="813" spans="1:33" s="204" customFormat="1" ht="15" customHeight="1">
      <c r="A813" s="230" t="s">
        <v>388</v>
      </c>
      <c r="B813" s="175" t="s">
        <v>151</v>
      </c>
      <c r="C813" s="780" t="s">
        <v>1114</v>
      </c>
      <c r="D813" s="781"/>
      <c r="E813" s="781"/>
      <c r="F813" s="781"/>
      <c r="G813" s="781"/>
      <c r="H813" s="781"/>
      <c r="I813" s="781"/>
      <c r="J813" s="781"/>
      <c r="K813" s="781"/>
      <c r="L813" s="781"/>
      <c r="M813" s="781"/>
      <c r="N813" s="781"/>
      <c r="O813" s="781"/>
      <c r="P813" s="781"/>
      <c r="Q813" s="781"/>
      <c r="R813" s="781"/>
      <c r="S813" s="781"/>
      <c r="T813" s="781"/>
      <c r="U813" s="781"/>
      <c r="V813" s="781"/>
      <c r="W813" s="781"/>
      <c r="X813" s="781"/>
      <c r="Y813" s="781"/>
      <c r="Z813" s="781"/>
      <c r="AA813" s="781"/>
      <c r="AB813" s="781"/>
      <c r="AC813" s="781"/>
      <c r="AD813" s="781"/>
      <c r="AE813" s="781"/>
      <c r="AF813" s="781"/>
      <c r="AG813" s="782"/>
    </row>
    <row r="814" spans="1:33" s="204" customFormat="1" ht="15" customHeight="1">
      <c r="A814" s="230" t="s">
        <v>388</v>
      </c>
      <c r="B814" s="175" t="s">
        <v>151</v>
      </c>
      <c r="C814" s="622" t="s">
        <v>151</v>
      </c>
      <c r="D814" s="783" t="s">
        <v>810</v>
      </c>
      <c r="E814" s="784"/>
      <c r="F814" s="784"/>
      <c r="G814" s="784"/>
      <c r="H814" s="784"/>
      <c r="I814" s="784"/>
      <c r="J814" s="784"/>
      <c r="K814" s="784"/>
      <c r="L814" s="784"/>
      <c r="M814" s="784"/>
      <c r="N814" s="784"/>
      <c r="O814" s="784"/>
      <c r="P814" s="784"/>
      <c r="Q814" s="784"/>
      <c r="R814" s="784"/>
      <c r="S814" s="784"/>
      <c r="T814" s="784"/>
      <c r="U814" s="784"/>
      <c r="V814" s="784"/>
      <c r="W814" s="784"/>
      <c r="X814" s="784"/>
      <c r="Y814" s="784"/>
      <c r="Z814" s="784"/>
      <c r="AA814" s="784"/>
      <c r="AB814" s="784"/>
      <c r="AC814" s="784"/>
      <c r="AD814" s="784"/>
      <c r="AE814" s="784"/>
      <c r="AF814" s="784"/>
      <c r="AG814" s="785"/>
    </row>
    <row r="815" spans="1:33" s="212" customFormat="1" ht="15.75" customHeight="1">
      <c r="A815" s="869" t="s">
        <v>388</v>
      </c>
      <c r="B815" s="872" t="s">
        <v>151</v>
      </c>
      <c r="C815" s="862" t="s">
        <v>151</v>
      </c>
      <c r="D815" s="863" t="s">
        <v>151</v>
      </c>
      <c r="E815" s="831" t="s">
        <v>811</v>
      </c>
      <c r="F815" s="832"/>
      <c r="G815" s="231"/>
      <c r="H815" s="232"/>
      <c r="I815" s="232"/>
      <c r="J815" s="232"/>
      <c r="K815" s="232"/>
      <c r="L815" s="232"/>
      <c r="M815" s="232"/>
      <c r="N815" s="232"/>
      <c r="O815" s="232"/>
      <c r="P815" s="232"/>
      <c r="Q815" s="232"/>
      <c r="R815" s="390"/>
      <c r="S815" s="390"/>
      <c r="T815" s="390"/>
      <c r="U815" s="390"/>
      <c r="V815" s="390"/>
      <c r="W815" s="390"/>
      <c r="X815" s="390"/>
      <c r="Y815" s="390"/>
      <c r="Z815" s="390"/>
      <c r="AA815" s="390"/>
      <c r="AB815" s="260"/>
      <c r="AC815" s="261"/>
      <c r="AD815" s="180"/>
      <c r="AE815" s="180"/>
      <c r="AF815" s="180"/>
      <c r="AG815" s="180"/>
    </row>
    <row r="816" spans="1:33" s="212" customFormat="1" ht="25.5">
      <c r="A816" s="870"/>
      <c r="B816" s="872"/>
      <c r="C816" s="862"/>
      <c r="D816" s="864"/>
      <c r="E816" s="291" t="s">
        <v>322</v>
      </c>
      <c r="F816" s="199" t="s">
        <v>812</v>
      </c>
      <c r="G816" s="235" t="s">
        <v>813</v>
      </c>
      <c r="H816" s="236">
        <f>I816+K816+L816+M816+N816+O816+P816+Q816</f>
        <v>0.5</v>
      </c>
      <c r="I816" s="270"/>
      <c r="J816" s="186"/>
      <c r="K816" s="274">
        <v>0.5</v>
      </c>
      <c r="L816" s="237"/>
      <c r="M816" s="237"/>
      <c r="N816" s="237"/>
      <c r="O816" s="237"/>
      <c r="P816" s="237"/>
      <c r="Q816" s="237"/>
      <c r="R816" s="716">
        <f>S816+U816+V816+W816+X816+Y816+Z816+AA816</f>
        <v>0.5</v>
      </c>
      <c r="S816" s="717"/>
      <c r="T816" s="158"/>
      <c r="U816" s="718">
        <v>0.5</v>
      </c>
      <c r="V816" s="668"/>
      <c r="W816" s="668"/>
      <c r="X816" s="668"/>
      <c r="Y816" s="668"/>
      <c r="Z816" s="397"/>
      <c r="AA816" s="397"/>
      <c r="AB816" s="268" t="s">
        <v>814</v>
      </c>
      <c r="AC816" s="264" t="s">
        <v>815</v>
      </c>
      <c r="AD816" s="238" t="s">
        <v>159</v>
      </c>
      <c r="AE816" s="238">
        <v>50</v>
      </c>
      <c r="AF816" s="238">
        <v>50</v>
      </c>
      <c r="AG816" s="238"/>
    </row>
    <row r="817" spans="1:33" s="212" customFormat="1" ht="4.5" hidden="1" customHeight="1">
      <c r="A817" s="870"/>
      <c r="B817" s="872"/>
      <c r="C817" s="862"/>
      <c r="D817" s="864"/>
      <c r="E817" s="234" t="s">
        <v>12</v>
      </c>
      <c r="F817" s="233"/>
      <c r="G817" s="235"/>
      <c r="H817" s="236">
        <f>I817+K817+L817+M817+N817+O817+P817+Q817</f>
        <v>0</v>
      </c>
      <c r="I817" s="271"/>
      <c r="J817" s="186"/>
      <c r="K817" s="275"/>
      <c r="L817" s="235"/>
      <c r="M817" s="235"/>
      <c r="N817" s="235"/>
      <c r="O817" s="235"/>
      <c r="P817" s="235"/>
      <c r="Q817" s="235"/>
      <c r="R817" s="716">
        <f>S817+U817+V817+W817+X817+Y817+Z817+AA817</f>
        <v>0</v>
      </c>
      <c r="S817" s="719"/>
      <c r="T817" s="158"/>
      <c r="U817" s="720"/>
      <c r="V817" s="721"/>
      <c r="W817" s="721"/>
      <c r="X817" s="721"/>
      <c r="Y817" s="721"/>
      <c r="Z817" s="399"/>
      <c r="AA817" s="399"/>
      <c r="AB817" s="268"/>
      <c r="AC817" s="264"/>
      <c r="AD817" s="238"/>
      <c r="AE817" s="238"/>
      <c r="AF817" s="238"/>
      <c r="AG817" s="238"/>
    </row>
    <row r="818" spans="1:33" s="212" customFormat="1" ht="5.25" hidden="1" customHeight="1">
      <c r="A818" s="870"/>
      <c r="B818" s="872"/>
      <c r="C818" s="862"/>
      <c r="D818" s="865"/>
      <c r="E818" s="234" t="s">
        <v>13</v>
      </c>
      <c r="F818" s="239"/>
      <c r="G818" s="240"/>
      <c r="H818" s="236">
        <f>I818+K818+L818+M818+N818+O818+P818+Q818</f>
        <v>0</v>
      </c>
      <c r="I818" s="272"/>
      <c r="J818" s="186"/>
      <c r="K818" s="276"/>
      <c r="L818" s="240"/>
      <c r="M818" s="240"/>
      <c r="N818" s="240"/>
      <c r="O818" s="240"/>
      <c r="P818" s="240"/>
      <c r="Q818" s="240"/>
      <c r="R818" s="716">
        <f>S818+U818+V818+W818+X818+Y818+Z818+AA818</f>
        <v>0</v>
      </c>
      <c r="S818" s="722"/>
      <c r="T818" s="158"/>
      <c r="U818" s="723"/>
      <c r="V818" s="724"/>
      <c r="W818" s="724"/>
      <c r="X818" s="724"/>
      <c r="Y818" s="724"/>
      <c r="Z818" s="398"/>
      <c r="AA818" s="398"/>
      <c r="AB818" s="268"/>
      <c r="AC818" s="264"/>
      <c r="AD818" s="238"/>
      <c r="AE818" s="238"/>
      <c r="AF818" s="238"/>
      <c r="AG818" s="238"/>
    </row>
    <row r="819" spans="1:33" s="204" customFormat="1" ht="16.5" customHeight="1">
      <c r="A819" s="871"/>
      <c r="B819" s="872"/>
      <c r="C819" s="862"/>
      <c r="D819" s="878" t="s">
        <v>16</v>
      </c>
      <c r="E819" s="878"/>
      <c r="F819" s="878"/>
      <c r="G819" s="878"/>
      <c r="H819" s="278">
        <f>H816+H817+H818</f>
        <v>0.5</v>
      </c>
      <c r="I819" s="279">
        <f t="shared" ref="I819:Q819" si="642">I816+I817+I818</f>
        <v>0</v>
      </c>
      <c r="J819" s="278">
        <f t="shared" si="642"/>
        <v>0</v>
      </c>
      <c r="K819" s="278">
        <f>K816+K817+K818</f>
        <v>0.5</v>
      </c>
      <c r="L819" s="278">
        <f t="shared" si="642"/>
        <v>0</v>
      </c>
      <c r="M819" s="278">
        <f t="shared" si="642"/>
        <v>0</v>
      </c>
      <c r="N819" s="278">
        <f t="shared" si="642"/>
        <v>0</v>
      </c>
      <c r="O819" s="278">
        <f t="shared" si="642"/>
        <v>0</v>
      </c>
      <c r="P819" s="278">
        <f t="shared" si="642"/>
        <v>0</v>
      </c>
      <c r="Q819" s="278">
        <f t="shared" si="642"/>
        <v>0</v>
      </c>
      <c r="R819" s="725">
        <f>R816+R817+R818</f>
        <v>0.5</v>
      </c>
      <c r="S819" s="726">
        <f t="shared" ref="S819:T819" si="643">S816+S817+S818</f>
        <v>0</v>
      </c>
      <c r="T819" s="725">
        <f t="shared" si="643"/>
        <v>0</v>
      </c>
      <c r="U819" s="725">
        <f>U816+U817+U818</f>
        <v>0.5</v>
      </c>
      <c r="V819" s="725">
        <f t="shared" ref="V819:AA819" si="644">V816+V817+V818</f>
        <v>0</v>
      </c>
      <c r="W819" s="725">
        <f t="shared" si="644"/>
        <v>0</v>
      </c>
      <c r="X819" s="725">
        <f t="shared" si="644"/>
        <v>0</v>
      </c>
      <c r="Y819" s="725">
        <f t="shared" si="644"/>
        <v>0</v>
      </c>
      <c r="Z819" s="725">
        <f t="shared" si="644"/>
        <v>0</v>
      </c>
      <c r="AA819" s="725">
        <f t="shared" si="644"/>
        <v>0</v>
      </c>
      <c r="AB819" s="858"/>
      <c r="AC819" s="859"/>
      <c r="AD819" s="859"/>
      <c r="AE819" s="859"/>
      <c r="AF819" s="859"/>
      <c r="AG819" s="860"/>
    </row>
    <row r="820" spans="1:33" s="204" customFormat="1" ht="39.75" customHeight="1">
      <c r="A820" s="869" t="s">
        <v>388</v>
      </c>
      <c r="B820" s="872" t="s">
        <v>151</v>
      </c>
      <c r="C820" s="862" t="s">
        <v>151</v>
      </c>
      <c r="D820" s="863" t="s">
        <v>152</v>
      </c>
      <c r="E820" s="831" t="s">
        <v>816</v>
      </c>
      <c r="F820" s="832"/>
      <c r="G820" s="231"/>
      <c r="H820" s="231"/>
      <c r="I820" s="232"/>
      <c r="J820" s="285"/>
      <c r="K820" s="232"/>
      <c r="L820" s="232"/>
      <c r="M820" s="232"/>
      <c r="N820" s="232"/>
      <c r="O820" s="232"/>
      <c r="P820" s="232"/>
      <c r="Q820" s="277"/>
      <c r="R820" s="392"/>
      <c r="S820" s="390"/>
      <c r="T820" s="401"/>
      <c r="U820" s="390"/>
      <c r="V820" s="390"/>
      <c r="W820" s="390"/>
      <c r="X820" s="390"/>
      <c r="Y820" s="390"/>
      <c r="Z820" s="390"/>
      <c r="AA820" s="404"/>
      <c r="AB820" s="260"/>
      <c r="AC820" s="261"/>
      <c r="AD820" s="180"/>
      <c r="AE820" s="180"/>
      <c r="AF820" s="180"/>
      <c r="AG820" s="180"/>
    </row>
    <row r="821" spans="1:33" s="204" customFormat="1" ht="27" customHeight="1">
      <c r="A821" s="870"/>
      <c r="B821" s="872"/>
      <c r="C821" s="862"/>
      <c r="D821" s="864"/>
      <c r="E821" s="290" t="s">
        <v>322</v>
      </c>
      <c r="F821" s="199" t="s">
        <v>817</v>
      </c>
      <c r="G821" s="235" t="s">
        <v>813</v>
      </c>
      <c r="H821" s="280">
        <f>I821+K821+L821+M821+N821+O821+P821+Q821</f>
        <v>0.6</v>
      </c>
      <c r="I821" s="281"/>
      <c r="J821" s="282"/>
      <c r="K821" s="283">
        <v>0.6</v>
      </c>
      <c r="L821" s="284"/>
      <c r="M821" s="284"/>
      <c r="N821" s="284"/>
      <c r="O821" s="284"/>
      <c r="P821" s="284"/>
      <c r="Q821" s="284"/>
      <c r="R821" s="727">
        <v>0</v>
      </c>
      <c r="S821" s="728"/>
      <c r="T821" s="578"/>
      <c r="U821" s="729">
        <v>0</v>
      </c>
      <c r="V821" s="402"/>
      <c r="W821" s="402"/>
      <c r="X821" s="402"/>
      <c r="Y821" s="402"/>
      <c r="Z821" s="402"/>
      <c r="AA821" s="402"/>
      <c r="AB821" s="268" t="s">
        <v>814</v>
      </c>
      <c r="AC821" s="264" t="s">
        <v>818</v>
      </c>
      <c r="AD821" s="243" t="s">
        <v>159</v>
      </c>
      <c r="AE821" s="238">
        <v>0</v>
      </c>
      <c r="AF821" s="238">
        <v>0</v>
      </c>
      <c r="AG821" s="238"/>
    </row>
    <row r="822" spans="1:33" s="204" customFormat="1" ht="28.5" customHeight="1">
      <c r="A822" s="870"/>
      <c r="B822" s="872"/>
      <c r="C822" s="862"/>
      <c r="D822" s="864"/>
      <c r="E822" s="290" t="s">
        <v>613</v>
      </c>
      <c r="F822" s="665" t="s">
        <v>819</v>
      </c>
      <c r="G822" s="235" t="s">
        <v>813</v>
      </c>
      <c r="H822" s="236">
        <f>I822+K822+L822+M822+N822+O822+P822+Q822</f>
        <v>0.2</v>
      </c>
      <c r="I822" s="270"/>
      <c r="J822" s="186"/>
      <c r="K822" s="274">
        <v>0.2</v>
      </c>
      <c r="L822" s="237"/>
      <c r="M822" s="237"/>
      <c r="N822" s="237"/>
      <c r="O822" s="237"/>
      <c r="P822" s="237"/>
      <c r="Q822" s="237"/>
      <c r="R822" s="716">
        <v>0.23</v>
      </c>
      <c r="S822" s="717"/>
      <c r="T822" s="158"/>
      <c r="U822" s="718">
        <v>0.23</v>
      </c>
      <c r="V822" s="397"/>
      <c r="W822" s="397"/>
      <c r="X822" s="397"/>
      <c r="Y822" s="397"/>
      <c r="Z822" s="397"/>
      <c r="AA822" s="397"/>
      <c r="AB822" s="268" t="s">
        <v>814</v>
      </c>
      <c r="AC822" s="264" t="s">
        <v>820</v>
      </c>
      <c r="AD822" s="243" t="s">
        <v>159</v>
      </c>
      <c r="AE822" s="238">
        <v>8</v>
      </c>
      <c r="AF822" s="238">
        <v>8</v>
      </c>
      <c r="AG822" s="238"/>
    </row>
    <row r="823" spans="1:33" s="204" customFormat="1" ht="6" hidden="1" customHeight="1">
      <c r="A823" s="870"/>
      <c r="B823" s="872"/>
      <c r="C823" s="862"/>
      <c r="D823" s="865"/>
      <c r="E823" s="234" t="s">
        <v>13</v>
      </c>
      <c r="F823" s="664"/>
      <c r="G823" s="240"/>
      <c r="H823" s="236">
        <f>I823+K823+L823+M823+N823+O823+P823+Q823</f>
        <v>0</v>
      </c>
      <c r="I823" s="272"/>
      <c r="J823" s="186"/>
      <c r="K823" s="276"/>
      <c r="L823" s="240"/>
      <c r="M823" s="240"/>
      <c r="N823" s="240"/>
      <c r="O823" s="240"/>
      <c r="P823" s="240"/>
      <c r="Q823" s="240"/>
      <c r="R823" s="716">
        <f>S823+U823+V823+W823+X823+Y823+Z823+AA823</f>
        <v>0</v>
      </c>
      <c r="S823" s="722"/>
      <c r="T823" s="158"/>
      <c r="U823" s="723"/>
      <c r="V823" s="398"/>
      <c r="W823" s="398"/>
      <c r="X823" s="398"/>
      <c r="Y823" s="398"/>
      <c r="Z823" s="398"/>
      <c r="AA823" s="398"/>
      <c r="AB823" s="268"/>
      <c r="AC823" s="264"/>
      <c r="AD823" s="243"/>
      <c r="AE823" s="238"/>
      <c r="AF823" s="243"/>
      <c r="AG823" s="238"/>
    </row>
    <row r="824" spans="1:33" s="204" customFormat="1" ht="15" customHeight="1">
      <c r="A824" s="871"/>
      <c r="B824" s="872"/>
      <c r="C824" s="862"/>
      <c r="D824" s="866" t="s">
        <v>16</v>
      </c>
      <c r="E824" s="867"/>
      <c r="F824" s="867"/>
      <c r="G824" s="868"/>
      <c r="H824" s="278">
        <f>H821+H822+H823</f>
        <v>0.8</v>
      </c>
      <c r="I824" s="286">
        <f t="shared" ref="I824:Q824" si="645">I821+I822+I823</f>
        <v>0</v>
      </c>
      <c r="J824" s="287">
        <f t="shared" si="645"/>
        <v>0</v>
      </c>
      <c r="K824" s="287">
        <f>K821+K822+K823</f>
        <v>0.8</v>
      </c>
      <c r="L824" s="287">
        <f t="shared" si="645"/>
        <v>0</v>
      </c>
      <c r="M824" s="287">
        <f t="shared" si="645"/>
        <v>0</v>
      </c>
      <c r="N824" s="287">
        <f t="shared" si="645"/>
        <v>0</v>
      </c>
      <c r="O824" s="287">
        <f t="shared" si="645"/>
        <v>0</v>
      </c>
      <c r="P824" s="287">
        <f t="shared" si="645"/>
        <v>0</v>
      </c>
      <c r="Q824" s="287">
        <f t="shared" si="645"/>
        <v>0</v>
      </c>
      <c r="R824" s="725">
        <f>R821+R822+R823</f>
        <v>0.23</v>
      </c>
      <c r="S824" s="730">
        <f t="shared" ref="S824:T824" si="646">S821+S822+S823</f>
        <v>0</v>
      </c>
      <c r="T824" s="731">
        <f t="shared" si="646"/>
        <v>0</v>
      </c>
      <c r="U824" s="731">
        <f>U821+U822+U823</f>
        <v>0.23</v>
      </c>
      <c r="V824" s="731">
        <f t="shared" ref="V824:AA824" si="647">V821+V822+V823</f>
        <v>0</v>
      </c>
      <c r="W824" s="731">
        <f t="shared" si="647"/>
        <v>0</v>
      </c>
      <c r="X824" s="731">
        <f t="shared" si="647"/>
        <v>0</v>
      </c>
      <c r="Y824" s="731">
        <f t="shared" si="647"/>
        <v>0</v>
      </c>
      <c r="Z824" s="731">
        <f t="shared" si="647"/>
        <v>0</v>
      </c>
      <c r="AA824" s="731">
        <f t="shared" si="647"/>
        <v>0</v>
      </c>
      <c r="AB824" s="858"/>
      <c r="AC824" s="859"/>
      <c r="AD824" s="859"/>
      <c r="AE824" s="859"/>
      <c r="AF824" s="859"/>
      <c r="AG824" s="860"/>
    </row>
    <row r="825" spans="1:33" s="204" customFormat="1" ht="26.25" customHeight="1">
      <c r="A825" s="869" t="s">
        <v>388</v>
      </c>
      <c r="B825" s="872" t="s">
        <v>151</v>
      </c>
      <c r="C825" s="862" t="s">
        <v>151</v>
      </c>
      <c r="D825" s="863" t="s">
        <v>162</v>
      </c>
      <c r="E825" s="831" t="s">
        <v>821</v>
      </c>
      <c r="F825" s="832"/>
      <c r="G825" s="231"/>
      <c r="H825" s="231"/>
      <c r="I825" s="232"/>
      <c r="J825" s="285"/>
      <c r="K825" s="232"/>
      <c r="L825" s="232"/>
      <c r="M825" s="232"/>
      <c r="N825" s="232"/>
      <c r="O825" s="232"/>
      <c r="P825" s="232"/>
      <c r="Q825" s="277"/>
      <c r="R825" s="392"/>
      <c r="S825" s="390"/>
      <c r="T825" s="401"/>
      <c r="U825" s="390"/>
      <c r="V825" s="732"/>
      <c r="W825" s="732"/>
      <c r="X825" s="732"/>
      <c r="Y825" s="732"/>
      <c r="Z825" s="732"/>
      <c r="AA825" s="733"/>
      <c r="AB825" s="260"/>
      <c r="AC825" s="261"/>
      <c r="AD825" s="180"/>
      <c r="AE825" s="180"/>
      <c r="AF825" s="180"/>
      <c r="AG825" s="180"/>
    </row>
    <row r="826" spans="1:33" s="204" customFormat="1" ht="27.75" customHeight="1">
      <c r="A826" s="870"/>
      <c r="B826" s="872"/>
      <c r="C826" s="862"/>
      <c r="D826" s="864"/>
      <c r="E826" s="290" t="s">
        <v>322</v>
      </c>
      <c r="F826" s="199" t="s">
        <v>822</v>
      </c>
      <c r="G826" s="235" t="s">
        <v>813</v>
      </c>
      <c r="H826" s="280">
        <f>K826</f>
        <v>5.7</v>
      </c>
      <c r="I826" s="281"/>
      <c r="J826" s="282"/>
      <c r="K826" s="283">
        <v>5.7</v>
      </c>
      <c r="L826" s="284"/>
      <c r="M826" s="284"/>
      <c r="N826" s="284"/>
      <c r="O826" s="284"/>
      <c r="P826" s="284"/>
      <c r="Q826" s="284"/>
      <c r="R826" s="727">
        <v>5.7039999999999997</v>
      </c>
      <c r="S826" s="728"/>
      <c r="T826" s="578"/>
      <c r="U826" s="729">
        <v>5.7</v>
      </c>
      <c r="V826" s="734"/>
      <c r="W826" s="734"/>
      <c r="X826" s="734"/>
      <c r="Y826" s="734"/>
      <c r="Z826" s="734"/>
      <c r="AA826" s="734"/>
      <c r="AB826" s="268" t="s">
        <v>814</v>
      </c>
      <c r="AC826" s="264" t="s">
        <v>823</v>
      </c>
      <c r="AD826" s="243" t="s">
        <v>555</v>
      </c>
      <c r="AE826" s="238">
        <v>20</v>
      </c>
      <c r="AF826" s="238">
        <v>20</v>
      </c>
      <c r="AG826" s="238"/>
    </row>
    <row r="827" spans="1:33" s="204" customFormat="1" ht="2.25" hidden="1" customHeight="1">
      <c r="A827" s="870"/>
      <c r="B827" s="872"/>
      <c r="C827" s="862"/>
      <c r="D827" s="864"/>
      <c r="E827" s="242"/>
      <c r="F827" s="665"/>
      <c r="G827" s="235"/>
      <c r="H827" s="236"/>
      <c r="I827" s="271"/>
      <c r="J827" s="186"/>
      <c r="K827" s="275"/>
      <c r="L827" s="235"/>
      <c r="M827" s="235"/>
      <c r="N827" s="235"/>
      <c r="O827" s="235"/>
      <c r="P827" s="235"/>
      <c r="Q827" s="235"/>
      <c r="R827" s="716"/>
      <c r="S827" s="719"/>
      <c r="T827" s="158"/>
      <c r="U827" s="720"/>
      <c r="V827" s="721"/>
      <c r="W827" s="721"/>
      <c r="X827" s="721"/>
      <c r="Y827" s="721"/>
      <c r="Z827" s="721"/>
      <c r="AA827" s="721"/>
      <c r="AB827" s="268"/>
      <c r="AC827" s="264"/>
      <c r="AD827" s="243"/>
      <c r="AE827" s="238"/>
      <c r="AF827" s="243"/>
      <c r="AG827" s="238"/>
    </row>
    <row r="828" spans="1:33" s="204" customFormat="1" ht="3.75" hidden="1" customHeight="1">
      <c r="A828" s="870"/>
      <c r="B828" s="872"/>
      <c r="C828" s="862"/>
      <c r="D828" s="865"/>
      <c r="E828" s="234"/>
      <c r="F828" s="664"/>
      <c r="G828" s="240"/>
      <c r="H828" s="236"/>
      <c r="I828" s="272"/>
      <c r="J828" s="186"/>
      <c r="K828" s="276"/>
      <c r="L828" s="240"/>
      <c r="M828" s="240"/>
      <c r="N828" s="240"/>
      <c r="O828" s="240"/>
      <c r="P828" s="240"/>
      <c r="Q828" s="240"/>
      <c r="R828" s="716"/>
      <c r="S828" s="722"/>
      <c r="T828" s="158"/>
      <c r="U828" s="723"/>
      <c r="V828" s="724"/>
      <c r="W828" s="724"/>
      <c r="X828" s="724"/>
      <c r="Y828" s="724"/>
      <c r="Z828" s="724"/>
      <c r="AA828" s="724"/>
      <c r="AB828" s="268"/>
      <c r="AC828" s="264"/>
      <c r="AD828" s="243"/>
      <c r="AE828" s="238"/>
      <c r="AF828" s="243"/>
      <c r="AG828" s="238"/>
    </row>
    <row r="829" spans="1:33" s="204" customFormat="1" ht="15" customHeight="1">
      <c r="A829" s="871"/>
      <c r="B829" s="872"/>
      <c r="C829" s="862"/>
      <c r="D829" s="866" t="s">
        <v>16</v>
      </c>
      <c r="E829" s="867"/>
      <c r="F829" s="867"/>
      <c r="G829" s="868"/>
      <c r="H829" s="241">
        <f>H826+H827+H828</f>
        <v>5.7</v>
      </c>
      <c r="I829" s="273">
        <f t="shared" ref="I829:Q829" si="648">I826+I827+I828</f>
        <v>0</v>
      </c>
      <c r="J829" s="245">
        <f t="shared" si="648"/>
        <v>0</v>
      </c>
      <c r="K829" s="245">
        <f>K826+K827+K828</f>
        <v>5.7</v>
      </c>
      <c r="L829" s="245">
        <f t="shared" si="648"/>
        <v>0</v>
      </c>
      <c r="M829" s="245">
        <f t="shared" si="648"/>
        <v>0</v>
      </c>
      <c r="N829" s="245">
        <f t="shared" si="648"/>
        <v>0</v>
      </c>
      <c r="O829" s="245">
        <f t="shared" si="648"/>
        <v>0</v>
      </c>
      <c r="P829" s="245">
        <f t="shared" si="648"/>
        <v>0</v>
      </c>
      <c r="Q829" s="245">
        <f t="shared" si="648"/>
        <v>0</v>
      </c>
      <c r="R829" s="735">
        <f>R826+R827+R828</f>
        <v>5.7039999999999997</v>
      </c>
      <c r="S829" s="736">
        <f t="shared" ref="S829:T829" si="649">S826+S827+S828</f>
        <v>0</v>
      </c>
      <c r="T829" s="737">
        <f t="shared" si="649"/>
        <v>0</v>
      </c>
      <c r="U829" s="737">
        <f>U826+U827+U828</f>
        <v>5.7</v>
      </c>
      <c r="V829" s="737">
        <f t="shared" ref="V829:AA829" si="650">V826+V827+V828</f>
        <v>0</v>
      </c>
      <c r="W829" s="737">
        <f t="shared" si="650"/>
        <v>0</v>
      </c>
      <c r="X829" s="737">
        <f t="shared" si="650"/>
        <v>0</v>
      </c>
      <c r="Y829" s="737">
        <f t="shared" si="650"/>
        <v>0</v>
      </c>
      <c r="Z829" s="737">
        <f t="shared" si="650"/>
        <v>0</v>
      </c>
      <c r="AA829" s="737">
        <f t="shared" si="650"/>
        <v>0</v>
      </c>
      <c r="AB829" s="858"/>
      <c r="AC829" s="859"/>
      <c r="AD829" s="859"/>
      <c r="AE829" s="859"/>
      <c r="AF829" s="859"/>
      <c r="AG829" s="860"/>
    </row>
    <row r="830" spans="1:33" s="204" customFormat="1" ht="15" customHeight="1">
      <c r="A830" s="246" t="s">
        <v>388</v>
      </c>
      <c r="B830" s="175" t="s">
        <v>151</v>
      </c>
      <c r="C830" s="622" t="s">
        <v>151</v>
      </c>
      <c r="D830" s="916" t="s">
        <v>17</v>
      </c>
      <c r="E830" s="917"/>
      <c r="F830" s="917"/>
      <c r="G830" s="918"/>
      <c r="H830" s="247">
        <f>H819+H824+H829</f>
        <v>7</v>
      </c>
      <c r="I830" s="247">
        <f>I819+I824+I829</f>
        <v>0</v>
      </c>
      <c r="J830" s="247">
        <f>J819+J824+J829</f>
        <v>0</v>
      </c>
      <c r="K830" s="247">
        <f>K819+K824+K829</f>
        <v>7</v>
      </c>
      <c r="L830" s="247">
        <f t="shared" ref="L830:Q830" si="651">L819+L824+L829</f>
        <v>0</v>
      </c>
      <c r="M830" s="247">
        <f t="shared" si="651"/>
        <v>0</v>
      </c>
      <c r="N830" s="247">
        <f t="shared" si="651"/>
        <v>0</v>
      </c>
      <c r="O830" s="247">
        <f t="shared" si="651"/>
        <v>0</v>
      </c>
      <c r="P830" s="247">
        <f t="shared" si="651"/>
        <v>0</v>
      </c>
      <c r="Q830" s="247">
        <f t="shared" si="651"/>
        <v>0</v>
      </c>
      <c r="R830" s="738">
        <f>R819+R824+R829</f>
        <v>6.4339999999999993</v>
      </c>
      <c r="S830" s="738">
        <f>S819+S824+S829</f>
        <v>0</v>
      </c>
      <c r="T830" s="738">
        <f>T819+T824+T829</f>
        <v>0</v>
      </c>
      <c r="U830" s="738">
        <f>U819+U824+U829</f>
        <v>6.43</v>
      </c>
      <c r="V830" s="738">
        <f t="shared" ref="V830:AA830" si="652">V819+V824+V829</f>
        <v>0</v>
      </c>
      <c r="W830" s="738">
        <f t="shared" si="652"/>
        <v>0</v>
      </c>
      <c r="X830" s="738">
        <f t="shared" si="652"/>
        <v>0</v>
      </c>
      <c r="Y830" s="738">
        <f t="shared" si="652"/>
        <v>0</v>
      </c>
      <c r="Z830" s="738">
        <f t="shared" si="652"/>
        <v>0</v>
      </c>
      <c r="AA830" s="738">
        <f t="shared" si="652"/>
        <v>0</v>
      </c>
      <c r="AB830" s="789"/>
      <c r="AC830" s="790"/>
      <c r="AD830" s="790"/>
      <c r="AE830" s="790"/>
      <c r="AF830" s="790"/>
      <c r="AG830" s="791"/>
    </row>
    <row r="831" spans="1:33" s="204" customFormat="1" ht="15" customHeight="1">
      <c r="A831" s="246" t="s">
        <v>388</v>
      </c>
      <c r="B831" s="175" t="s">
        <v>151</v>
      </c>
      <c r="C831" s="622" t="s">
        <v>152</v>
      </c>
      <c r="D831" s="798" t="s">
        <v>1115</v>
      </c>
      <c r="E831" s="799"/>
      <c r="F831" s="799"/>
      <c r="G831" s="799"/>
      <c r="H831" s="799"/>
      <c r="I831" s="799"/>
      <c r="J831" s="799"/>
      <c r="K831" s="799"/>
      <c r="L831" s="799"/>
      <c r="M831" s="799"/>
      <c r="N831" s="799"/>
      <c r="O831" s="799"/>
      <c r="P831" s="799"/>
      <c r="Q831" s="799"/>
      <c r="R831" s="799"/>
      <c r="S831" s="799"/>
      <c r="T831" s="799"/>
      <c r="U831" s="799"/>
      <c r="V831" s="799"/>
      <c r="W831" s="799"/>
      <c r="X831" s="799"/>
      <c r="Y831" s="799"/>
      <c r="Z831" s="799"/>
      <c r="AA831" s="799"/>
      <c r="AB831" s="799"/>
      <c r="AC831" s="799"/>
      <c r="AD831" s="799"/>
      <c r="AE831" s="799"/>
      <c r="AF831" s="799"/>
      <c r="AG831" s="800"/>
    </row>
    <row r="832" spans="1:33" s="204" customFormat="1" ht="27" customHeight="1">
      <c r="A832" s="849" t="s">
        <v>388</v>
      </c>
      <c r="B832" s="872" t="s">
        <v>151</v>
      </c>
      <c r="C832" s="862" t="s">
        <v>152</v>
      </c>
      <c r="D832" s="863" t="s">
        <v>170</v>
      </c>
      <c r="E832" s="831" t="s">
        <v>824</v>
      </c>
      <c r="F832" s="832"/>
      <c r="G832" s="231"/>
      <c r="H832" s="232"/>
      <c r="I832" s="232"/>
      <c r="J832" s="232"/>
      <c r="K832" s="232"/>
      <c r="L832" s="232"/>
      <c r="M832" s="232"/>
      <c r="N832" s="232"/>
      <c r="O832" s="232"/>
      <c r="P832" s="232"/>
      <c r="Q832" s="232"/>
      <c r="R832" s="390"/>
      <c r="S832" s="390"/>
      <c r="T832" s="390"/>
      <c r="U832" s="390"/>
      <c r="V832" s="390"/>
      <c r="W832" s="390"/>
      <c r="X832" s="390"/>
      <c r="Y832" s="390"/>
      <c r="Z832" s="390"/>
      <c r="AA832" s="390"/>
      <c r="AB832" s="260"/>
      <c r="AC832" s="261"/>
      <c r="AD832" s="180"/>
      <c r="AE832" s="180"/>
      <c r="AF832" s="180"/>
      <c r="AG832" s="180"/>
    </row>
    <row r="833" spans="1:33" s="204" customFormat="1" ht="39.75" customHeight="1">
      <c r="A833" s="849"/>
      <c r="B833" s="872"/>
      <c r="C833" s="862"/>
      <c r="D833" s="864"/>
      <c r="E833" s="291" t="s">
        <v>322</v>
      </c>
      <c r="F833" s="199" t="s">
        <v>825</v>
      </c>
      <c r="G833" s="235" t="s">
        <v>813</v>
      </c>
      <c r="H833" s="236">
        <f>I833+J833+L833+M833+N833+O833+P833+Q833+K833</f>
        <v>3</v>
      </c>
      <c r="I833" s="237"/>
      <c r="J833" s="237"/>
      <c r="K833" s="237">
        <v>3</v>
      </c>
      <c r="L833" s="237"/>
      <c r="M833" s="237"/>
      <c r="N833" s="237"/>
      <c r="O833" s="237"/>
      <c r="P833" s="237"/>
      <c r="Q833" s="237"/>
      <c r="R833" s="716">
        <v>1.2729999999999999</v>
      </c>
      <c r="S833" s="668"/>
      <c r="T833" s="668"/>
      <c r="U833" s="668">
        <v>1.2729999999999999</v>
      </c>
      <c r="V833" s="397"/>
      <c r="W833" s="397"/>
      <c r="X833" s="397"/>
      <c r="Y833" s="397"/>
      <c r="Z833" s="397"/>
      <c r="AA833" s="397"/>
      <c r="AB833" s="268" t="s">
        <v>814</v>
      </c>
      <c r="AC833" s="264" t="s">
        <v>826</v>
      </c>
      <c r="AD833" s="238" t="s">
        <v>827</v>
      </c>
      <c r="AE833" s="238">
        <v>20</v>
      </c>
      <c r="AF833" s="238">
        <v>28.42</v>
      </c>
      <c r="AG833" s="238"/>
    </row>
    <row r="834" spans="1:33" s="204" customFormat="1" ht="27.75" customHeight="1">
      <c r="A834" s="849"/>
      <c r="B834" s="872"/>
      <c r="C834" s="862"/>
      <c r="D834" s="864"/>
      <c r="E834" s="291" t="s">
        <v>613</v>
      </c>
      <c r="F834" s="199" t="s">
        <v>828</v>
      </c>
      <c r="G834" s="235" t="s">
        <v>813</v>
      </c>
      <c r="H834" s="236">
        <f>I834+J834+L834+M834+N834+O834+P834+Q834+K834</f>
        <v>1.5</v>
      </c>
      <c r="I834" s="237"/>
      <c r="J834" s="237"/>
      <c r="K834" s="237">
        <v>1.5</v>
      </c>
      <c r="L834" s="237"/>
      <c r="M834" s="237"/>
      <c r="N834" s="237"/>
      <c r="O834" s="237"/>
      <c r="P834" s="237"/>
      <c r="Q834" s="237"/>
      <c r="R834" s="716">
        <v>0</v>
      </c>
      <c r="S834" s="668"/>
      <c r="T834" s="668"/>
      <c r="U834" s="668">
        <v>0</v>
      </c>
      <c r="V834" s="397"/>
      <c r="W834" s="397"/>
      <c r="X834" s="397"/>
      <c r="Y834" s="397"/>
      <c r="Z834" s="397"/>
      <c r="AA834" s="397"/>
      <c r="AB834" s="268" t="s">
        <v>814</v>
      </c>
      <c r="AC834" s="264" t="s">
        <v>829</v>
      </c>
      <c r="AD834" s="238" t="s">
        <v>827</v>
      </c>
      <c r="AE834" s="238">
        <v>15</v>
      </c>
      <c r="AF834" s="238">
        <v>21.79</v>
      </c>
      <c r="AG834" s="238"/>
    </row>
    <row r="835" spans="1:33" s="204" customFormat="1" ht="3.75" hidden="1" customHeight="1">
      <c r="A835" s="849"/>
      <c r="B835" s="872"/>
      <c r="C835" s="862"/>
      <c r="D835" s="865"/>
      <c r="E835" s="234" t="s">
        <v>13</v>
      </c>
      <c r="F835" s="239"/>
      <c r="G835" s="240"/>
      <c r="H835" s="236">
        <f>I835+J835+L835+M835+N835+O835+P835+Q835</f>
        <v>0</v>
      </c>
      <c r="I835" s="240"/>
      <c r="J835" s="240"/>
      <c r="K835" s="240"/>
      <c r="L835" s="240"/>
      <c r="M835" s="240"/>
      <c r="N835" s="240"/>
      <c r="O835" s="240"/>
      <c r="P835" s="240"/>
      <c r="Q835" s="240"/>
      <c r="R835" s="716">
        <f>S835+T835+V835+W835+X835+Y835+Z835+AA835</f>
        <v>0</v>
      </c>
      <c r="S835" s="724"/>
      <c r="T835" s="724"/>
      <c r="U835" s="724"/>
      <c r="V835" s="398"/>
      <c r="W835" s="398"/>
      <c r="X835" s="398"/>
      <c r="Y835" s="398"/>
      <c r="Z835" s="398"/>
      <c r="AA835" s="398"/>
      <c r="AB835" s="268"/>
      <c r="AC835" s="264"/>
      <c r="AD835" s="238"/>
      <c r="AE835" s="238"/>
      <c r="AF835" s="238"/>
      <c r="AG835" s="238"/>
    </row>
    <row r="836" spans="1:33" s="204" customFormat="1" ht="15" customHeight="1">
      <c r="A836" s="849"/>
      <c r="B836" s="872"/>
      <c r="C836" s="862"/>
      <c r="D836" s="866" t="s">
        <v>16</v>
      </c>
      <c r="E836" s="867"/>
      <c r="F836" s="867"/>
      <c r="G836" s="868"/>
      <c r="H836" s="248">
        <f>H833+H834+H835</f>
        <v>4.5</v>
      </c>
      <c r="I836" s="248">
        <f>I833+I834+I835</f>
        <v>0</v>
      </c>
      <c r="J836" s="248">
        <f>J833+J834+J835</f>
        <v>0</v>
      </c>
      <c r="K836" s="248">
        <f>K833+K834+K835</f>
        <v>4.5</v>
      </c>
      <c r="L836" s="248">
        <f t="shared" ref="L836:Q836" si="653">L833+L834+L835</f>
        <v>0</v>
      </c>
      <c r="M836" s="248">
        <f t="shared" si="653"/>
        <v>0</v>
      </c>
      <c r="N836" s="248">
        <f t="shared" si="653"/>
        <v>0</v>
      </c>
      <c r="O836" s="248">
        <f t="shared" si="653"/>
        <v>0</v>
      </c>
      <c r="P836" s="248">
        <f t="shared" si="653"/>
        <v>0</v>
      </c>
      <c r="Q836" s="248">
        <f t="shared" si="653"/>
        <v>0</v>
      </c>
      <c r="R836" s="739">
        <f>R833+R834+R835</f>
        <v>1.2729999999999999</v>
      </c>
      <c r="S836" s="739">
        <f>S833+S834+S835</f>
        <v>0</v>
      </c>
      <c r="T836" s="739">
        <f>T833+T834+T835</f>
        <v>0</v>
      </c>
      <c r="U836" s="739">
        <f>U833+U834+U835</f>
        <v>1.2729999999999999</v>
      </c>
      <c r="V836" s="739">
        <f t="shared" ref="V836:AA836" si="654">V833+V834+V835</f>
        <v>0</v>
      </c>
      <c r="W836" s="739">
        <f t="shared" si="654"/>
        <v>0</v>
      </c>
      <c r="X836" s="739">
        <f t="shared" si="654"/>
        <v>0</v>
      </c>
      <c r="Y836" s="739">
        <f t="shared" si="654"/>
        <v>0</v>
      </c>
      <c r="Z836" s="739">
        <f t="shared" si="654"/>
        <v>0</v>
      </c>
      <c r="AA836" s="739">
        <f t="shared" si="654"/>
        <v>0</v>
      </c>
      <c r="AB836" s="786"/>
      <c r="AC836" s="787"/>
      <c r="AD836" s="787"/>
      <c r="AE836" s="787"/>
      <c r="AF836" s="787"/>
      <c r="AG836" s="788"/>
    </row>
    <row r="837" spans="1:33" s="204" customFormat="1" ht="43.5" customHeight="1">
      <c r="A837" s="849" t="s">
        <v>388</v>
      </c>
      <c r="B837" s="872" t="s">
        <v>151</v>
      </c>
      <c r="C837" s="862" t="s">
        <v>152</v>
      </c>
      <c r="D837" s="863" t="s">
        <v>178</v>
      </c>
      <c r="E837" s="831" t="s">
        <v>830</v>
      </c>
      <c r="F837" s="832"/>
      <c r="G837" s="231"/>
      <c r="H837" s="232"/>
      <c r="I837" s="232"/>
      <c r="J837" s="232"/>
      <c r="K837" s="232"/>
      <c r="L837" s="232"/>
      <c r="M837" s="232"/>
      <c r="N837" s="232"/>
      <c r="O837" s="232"/>
      <c r="P837" s="232"/>
      <c r="Q837" s="232"/>
      <c r="R837" s="390"/>
      <c r="S837" s="390"/>
      <c r="T837" s="390"/>
      <c r="U837" s="390"/>
      <c r="V837" s="390"/>
      <c r="W837" s="390"/>
      <c r="X837" s="390"/>
      <c r="Y837" s="390"/>
      <c r="Z837" s="390"/>
      <c r="AA837" s="390"/>
      <c r="AB837" s="260"/>
      <c r="AC837" s="261"/>
      <c r="AD837" s="180"/>
      <c r="AE837" s="180"/>
      <c r="AF837" s="180"/>
      <c r="AG837" s="180"/>
    </row>
    <row r="838" spans="1:33" s="204" customFormat="1" ht="41.25" customHeight="1">
      <c r="A838" s="849"/>
      <c r="B838" s="872"/>
      <c r="C838" s="862"/>
      <c r="D838" s="864"/>
      <c r="E838" s="290" t="s">
        <v>322</v>
      </c>
      <c r="F838" s="199" t="s">
        <v>1219</v>
      </c>
      <c r="G838" s="235" t="s">
        <v>813</v>
      </c>
      <c r="H838" s="236">
        <f>I838+J838+L838+M838+N838+O838+P838+Q838+K838</f>
        <v>0</v>
      </c>
      <c r="I838" s="237"/>
      <c r="J838" s="237"/>
      <c r="K838" s="237"/>
      <c r="L838" s="237"/>
      <c r="M838" s="237"/>
      <c r="N838" s="237"/>
      <c r="O838" s="237"/>
      <c r="P838" s="237"/>
      <c r="Q838" s="237"/>
      <c r="R838" s="716">
        <f>S838+T838+V838+W838+X838+Y838+Z838+AA838+U838</f>
        <v>0</v>
      </c>
      <c r="S838" s="397"/>
      <c r="T838" s="397"/>
      <c r="U838" s="397"/>
      <c r="V838" s="397"/>
      <c r="W838" s="397"/>
      <c r="X838" s="397"/>
      <c r="Y838" s="397"/>
      <c r="Z838" s="397"/>
      <c r="AA838" s="397"/>
      <c r="AB838" s="268" t="s">
        <v>814</v>
      </c>
      <c r="AC838" s="264" t="s">
        <v>831</v>
      </c>
      <c r="AD838" s="243" t="s">
        <v>159</v>
      </c>
      <c r="AE838" s="238">
        <v>0</v>
      </c>
      <c r="AF838" s="238">
        <v>0</v>
      </c>
      <c r="AG838" s="238"/>
    </row>
    <row r="839" spans="1:33" s="204" customFormat="1" ht="15" hidden="1" customHeight="1">
      <c r="A839" s="849"/>
      <c r="B839" s="872"/>
      <c r="C839" s="862"/>
      <c r="D839" s="864"/>
      <c r="E839" s="242" t="s">
        <v>12</v>
      </c>
      <c r="F839" s="199"/>
      <c r="G839" s="235"/>
      <c r="H839" s="236">
        <f>I839+J839+L839+M839+N839+O839+P839+Q839</f>
        <v>0</v>
      </c>
      <c r="I839" s="235"/>
      <c r="J839" s="235"/>
      <c r="K839" s="235"/>
      <c r="L839" s="235"/>
      <c r="M839" s="235"/>
      <c r="N839" s="235"/>
      <c r="O839" s="235"/>
      <c r="P839" s="235"/>
      <c r="Q839" s="235"/>
      <c r="R839" s="716">
        <f>S839+T839+V839+W839+X839+Y839+Z839+AA839</f>
        <v>0</v>
      </c>
      <c r="S839" s="399"/>
      <c r="T839" s="399"/>
      <c r="U839" s="399"/>
      <c r="V839" s="399"/>
      <c r="W839" s="399"/>
      <c r="X839" s="399"/>
      <c r="Y839" s="399"/>
      <c r="Z839" s="399"/>
      <c r="AA839" s="399"/>
      <c r="AB839" s="268"/>
      <c r="AC839" s="264"/>
      <c r="AD839" s="243"/>
      <c r="AE839" s="238"/>
      <c r="AF839" s="243"/>
      <c r="AG839" s="238"/>
    </row>
    <row r="840" spans="1:33" s="204" customFormat="1" ht="15" hidden="1" customHeight="1">
      <c r="A840" s="849"/>
      <c r="B840" s="872"/>
      <c r="C840" s="862"/>
      <c r="D840" s="865"/>
      <c r="E840" s="234" t="s">
        <v>13</v>
      </c>
      <c r="F840" s="664"/>
      <c r="G840" s="240"/>
      <c r="H840" s="236">
        <f>I840+J840+L840+M840+N840+O840+P840+Q840</f>
        <v>0</v>
      </c>
      <c r="I840" s="240"/>
      <c r="J840" s="240"/>
      <c r="K840" s="240"/>
      <c r="L840" s="240"/>
      <c r="M840" s="240"/>
      <c r="N840" s="240"/>
      <c r="O840" s="240"/>
      <c r="P840" s="240"/>
      <c r="Q840" s="240"/>
      <c r="R840" s="716">
        <f>S840+T840+V840+W840+X840+Y840+Z840+AA840</f>
        <v>0</v>
      </c>
      <c r="S840" s="398"/>
      <c r="T840" s="398"/>
      <c r="U840" s="398"/>
      <c r="V840" s="398"/>
      <c r="W840" s="398"/>
      <c r="X840" s="398"/>
      <c r="Y840" s="398"/>
      <c r="Z840" s="398"/>
      <c r="AA840" s="398"/>
      <c r="AB840" s="268"/>
      <c r="AC840" s="264"/>
      <c r="AD840" s="243"/>
      <c r="AE840" s="238"/>
      <c r="AF840" s="243"/>
      <c r="AG840" s="238"/>
    </row>
    <row r="841" spans="1:33" s="204" customFormat="1" ht="15.75" customHeight="1">
      <c r="A841" s="849"/>
      <c r="B841" s="872"/>
      <c r="C841" s="862"/>
      <c r="D841" s="866" t="s">
        <v>16</v>
      </c>
      <c r="E841" s="867"/>
      <c r="F841" s="867"/>
      <c r="G841" s="868"/>
      <c r="H841" s="241">
        <f>H838+H839+H840</f>
        <v>0</v>
      </c>
      <c r="I841" s="249">
        <f>I838+I839+I840</f>
        <v>0</v>
      </c>
      <c r="J841" s="249">
        <f>J838+J839+J840</f>
        <v>0</v>
      </c>
      <c r="K841" s="249">
        <f>K838+K839+K840</f>
        <v>0</v>
      </c>
      <c r="L841" s="249">
        <f t="shared" ref="L841:Q841" si="655">L838+L839+L840</f>
        <v>0</v>
      </c>
      <c r="M841" s="249">
        <f t="shared" si="655"/>
        <v>0</v>
      </c>
      <c r="N841" s="249">
        <f t="shared" si="655"/>
        <v>0</v>
      </c>
      <c r="O841" s="249">
        <f t="shared" si="655"/>
        <v>0</v>
      </c>
      <c r="P841" s="249">
        <f t="shared" si="655"/>
        <v>0</v>
      </c>
      <c r="Q841" s="249">
        <f t="shared" si="655"/>
        <v>0</v>
      </c>
      <c r="R841" s="735">
        <f>R838+R839+R840</f>
        <v>0</v>
      </c>
      <c r="S841" s="740">
        <f>S838+S839+S840</f>
        <v>0</v>
      </c>
      <c r="T841" s="740">
        <f>T838+T839+T840</f>
        <v>0</v>
      </c>
      <c r="U841" s="740">
        <f>U838+U839+U840</f>
        <v>0</v>
      </c>
      <c r="V841" s="740">
        <f t="shared" ref="V841:AA841" si="656">V838+V839+V840</f>
        <v>0</v>
      </c>
      <c r="W841" s="740">
        <f t="shared" si="656"/>
        <v>0</v>
      </c>
      <c r="X841" s="740">
        <f t="shared" si="656"/>
        <v>0</v>
      </c>
      <c r="Y841" s="740">
        <f t="shared" si="656"/>
        <v>0</v>
      </c>
      <c r="Z841" s="740">
        <f t="shared" si="656"/>
        <v>0</v>
      </c>
      <c r="AA841" s="740">
        <f t="shared" si="656"/>
        <v>0</v>
      </c>
      <c r="AB841" s="858"/>
      <c r="AC841" s="859"/>
      <c r="AD841" s="859"/>
      <c r="AE841" s="859"/>
      <c r="AF841" s="859"/>
      <c r="AG841" s="860"/>
    </row>
    <row r="842" spans="1:33" s="204" customFormat="1" ht="54.75" customHeight="1">
      <c r="A842" s="849" t="s">
        <v>388</v>
      </c>
      <c r="B842" s="872" t="s">
        <v>151</v>
      </c>
      <c r="C842" s="862" t="s">
        <v>152</v>
      </c>
      <c r="D842" s="863" t="s">
        <v>273</v>
      </c>
      <c r="E842" s="831" t="s">
        <v>832</v>
      </c>
      <c r="F842" s="832"/>
      <c r="G842" s="231"/>
      <c r="H842" s="232"/>
      <c r="I842" s="232"/>
      <c r="J842" s="232"/>
      <c r="K842" s="232"/>
      <c r="L842" s="232"/>
      <c r="M842" s="232"/>
      <c r="N842" s="232"/>
      <c r="O842" s="232"/>
      <c r="P842" s="232"/>
      <c r="Q842" s="232"/>
      <c r="R842" s="390"/>
      <c r="S842" s="732"/>
      <c r="T842" s="732"/>
      <c r="U842" s="732"/>
      <c r="V842" s="732"/>
      <c r="W842" s="732"/>
      <c r="X842" s="732"/>
      <c r="Y842" s="732"/>
      <c r="Z842" s="732"/>
      <c r="AA842" s="732"/>
      <c r="AB842" s="260"/>
      <c r="AC842" s="261"/>
      <c r="AD842" s="180"/>
      <c r="AE842" s="180"/>
      <c r="AF842" s="180"/>
      <c r="AG842" s="180"/>
    </row>
    <row r="843" spans="1:33" s="204" customFormat="1" ht="24.75" customHeight="1">
      <c r="A843" s="849"/>
      <c r="B843" s="872"/>
      <c r="C843" s="862"/>
      <c r="D843" s="864"/>
      <c r="E843" s="308" t="s">
        <v>322</v>
      </c>
      <c r="F843" s="199" t="s">
        <v>833</v>
      </c>
      <c r="G843" s="235" t="s">
        <v>15</v>
      </c>
      <c r="H843" s="236">
        <f>I843+J843+L843+M843+N843+O843+P843+Q843+K843</f>
        <v>305</v>
      </c>
      <c r="I843" s="250"/>
      <c r="J843" s="235"/>
      <c r="K843" s="312">
        <v>305</v>
      </c>
      <c r="L843" s="235"/>
      <c r="M843" s="235"/>
      <c r="N843" s="235"/>
      <c r="O843" s="235"/>
      <c r="P843" s="235"/>
      <c r="Q843" s="235"/>
      <c r="R843" s="716">
        <f>S843+T843+V843+W843+X843+Y843+Z843+AA843+U843</f>
        <v>305</v>
      </c>
      <c r="S843" s="741"/>
      <c r="T843" s="721"/>
      <c r="U843" s="742">
        <v>305</v>
      </c>
      <c r="V843" s="721"/>
      <c r="W843" s="721"/>
      <c r="X843" s="721"/>
      <c r="Y843" s="721"/>
      <c r="Z843" s="721"/>
      <c r="AA843" s="721"/>
      <c r="AB843" s="268" t="s">
        <v>834</v>
      </c>
      <c r="AC843" s="264" t="s">
        <v>835</v>
      </c>
      <c r="AD843" s="243" t="s">
        <v>159</v>
      </c>
      <c r="AE843" s="238">
        <v>5700</v>
      </c>
      <c r="AF843" s="238">
        <v>5700</v>
      </c>
      <c r="AG843" s="238"/>
    </row>
    <row r="844" spans="1:33" s="204" customFormat="1" ht="15" hidden="1" customHeight="1">
      <c r="A844" s="849"/>
      <c r="B844" s="872"/>
      <c r="C844" s="862"/>
      <c r="D844" s="864"/>
      <c r="E844" s="242" t="s">
        <v>12</v>
      </c>
      <c r="F844" s="199"/>
      <c r="G844" s="235"/>
      <c r="H844" s="236">
        <f>I844+J844+L844+M844+N844+O844+P844+Q844</f>
        <v>0</v>
      </c>
      <c r="I844" s="235"/>
      <c r="J844" s="235"/>
      <c r="K844" s="235"/>
      <c r="L844" s="235"/>
      <c r="M844" s="235"/>
      <c r="N844" s="235"/>
      <c r="O844" s="235"/>
      <c r="P844" s="235"/>
      <c r="Q844" s="235"/>
      <c r="R844" s="716">
        <f>S844+T844+V844+W844+X844+Y844+Z844+AA844</f>
        <v>0</v>
      </c>
      <c r="S844" s="721"/>
      <c r="T844" s="721"/>
      <c r="U844" s="721"/>
      <c r="V844" s="721"/>
      <c r="W844" s="721"/>
      <c r="X844" s="721"/>
      <c r="Y844" s="721"/>
      <c r="Z844" s="721"/>
      <c r="AA844" s="721"/>
      <c r="AB844" s="268"/>
      <c r="AC844" s="264"/>
      <c r="AD844" s="243"/>
      <c r="AE844" s="238"/>
      <c r="AF844" s="243"/>
      <c r="AG844" s="238"/>
    </row>
    <row r="845" spans="1:33" s="204" customFormat="1" ht="0.75" customHeight="1">
      <c r="A845" s="849"/>
      <c r="B845" s="872"/>
      <c r="C845" s="862"/>
      <c r="D845" s="865"/>
      <c r="E845" s="234" t="s">
        <v>13</v>
      </c>
      <c r="F845" s="664"/>
      <c r="G845" s="240"/>
      <c r="H845" s="236">
        <f>I845+J845+L845+M845+N845+O845+P845+Q845</f>
        <v>0</v>
      </c>
      <c r="I845" s="240"/>
      <c r="J845" s="240"/>
      <c r="K845" s="240"/>
      <c r="L845" s="240"/>
      <c r="M845" s="240"/>
      <c r="N845" s="240"/>
      <c r="O845" s="240"/>
      <c r="P845" s="240"/>
      <c r="Q845" s="240"/>
      <c r="R845" s="716">
        <f>S845+T845+V845+W845+X845+Y845+Z845+AA845</f>
        <v>0</v>
      </c>
      <c r="S845" s="724"/>
      <c r="T845" s="724"/>
      <c r="U845" s="724"/>
      <c r="V845" s="724"/>
      <c r="W845" s="724"/>
      <c r="X845" s="724"/>
      <c r="Y845" s="724"/>
      <c r="Z845" s="724"/>
      <c r="AA845" s="724"/>
      <c r="AB845" s="268"/>
      <c r="AC845" s="264"/>
      <c r="AD845" s="243"/>
      <c r="AE845" s="238"/>
      <c r="AF845" s="243"/>
      <c r="AG845" s="238"/>
    </row>
    <row r="846" spans="1:33" s="204" customFormat="1" ht="18.75" customHeight="1">
      <c r="A846" s="849"/>
      <c r="B846" s="872"/>
      <c r="C846" s="862"/>
      <c r="D846" s="866" t="s">
        <v>16</v>
      </c>
      <c r="E846" s="867"/>
      <c r="F846" s="867"/>
      <c r="G846" s="868"/>
      <c r="H846" s="241">
        <f>H843+H844+H845</f>
        <v>305</v>
      </c>
      <c r="I846" s="249">
        <f>I843+I844+I845</f>
        <v>0</v>
      </c>
      <c r="J846" s="249">
        <f t="shared" ref="J846:Q846" si="657">J843+J844+J845</f>
        <v>0</v>
      </c>
      <c r="K846" s="249">
        <f t="shared" si="657"/>
        <v>305</v>
      </c>
      <c r="L846" s="249">
        <f t="shared" si="657"/>
        <v>0</v>
      </c>
      <c r="M846" s="249">
        <f t="shared" si="657"/>
        <v>0</v>
      </c>
      <c r="N846" s="249">
        <f t="shared" si="657"/>
        <v>0</v>
      </c>
      <c r="O846" s="249">
        <f t="shared" si="657"/>
        <v>0</v>
      </c>
      <c r="P846" s="249">
        <f t="shared" si="657"/>
        <v>0</v>
      </c>
      <c r="Q846" s="249">
        <f t="shared" si="657"/>
        <v>0</v>
      </c>
      <c r="R846" s="735">
        <f>R843+R844+R845</f>
        <v>305</v>
      </c>
      <c r="S846" s="740">
        <f>S843+S844+S845</f>
        <v>0</v>
      </c>
      <c r="T846" s="740">
        <f t="shared" ref="T846:AA846" si="658">T843+T844+T845</f>
        <v>0</v>
      </c>
      <c r="U846" s="740">
        <f t="shared" si="658"/>
        <v>305</v>
      </c>
      <c r="V846" s="740">
        <f t="shared" si="658"/>
        <v>0</v>
      </c>
      <c r="W846" s="740">
        <f t="shared" si="658"/>
        <v>0</v>
      </c>
      <c r="X846" s="740">
        <f t="shared" si="658"/>
        <v>0</v>
      </c>
      <c r="Y846" s="740">
        <f t="shared" si="658"/>
        <v>0</v>
      </c>
      <c r="Z846" s="740">
        <f t="shared" si="658"/>
        <v>0</v>
      </c>
      <c r="AA846" s="740">
        <f t="shared" si="658"/>
        <v>0</v>
      </c>
      <c r="AB846" s="858"/>
      <c r="AC846" s="859"/>
      <c r="AD846" s="859"/>
      <c r="AE846" s="859"/>
      <c r="AF846" s="859"/>
      <c r="AG846" s="860"/>
    </row>
    <row r="847" spans="1:33" s="204" customFormat="1" ht="22.5" customHeight="1">
      <c r="A847" s="849" t="s">
        <v>388</v>
      </c>
      <c r="B847" s="872" t="s">
        <v>151</v>
      </c>
      <c r="C847" s="862" t="s">
        <v>152</v>
      </c>
      <c r="D847" s="863" t="s">
        <v>210</v>
      </c>
      <c r="E847" s="831" t="s">
        <v>836</v>
      </c>
      <c r="F847" s="832"/>
      <c r="G847" s="231"/>
      <c r="H847" s="232"/>
      <c r="I847" s="232"/>
      <c r="J847" s="232"/>
      <c r="K847" s="232"/>
      <c r="L847" s="232"/>
      <c r="M847" s="232"/>
      <c r="N847" s="232"/>
      <c r="O847" s="232"/>
      <c r="P847" s="232"/>
      <c r="Q847" s="232"/>
      <c r="R847" s="390"/>
      <c r="S847" s="390"/>
      <c r="T847" s="390"/>
      <c r="U847" s="390"/>
      <c r="V847" s="390"/>
      <c r="W847" s="390"/>
      <c r="X847" s="390"/>
      <c r="Y847" s="390"/>
      <c r="Z847" s="390"/>
      <c r="AA847" s="390"/>
      <c r="AB847" s="260"/>
      <c r="AC847" s="261"/>
      <c r="AD847" s="180"/>
      <c r="AE847" s="180"/>
      <c r="AF847" s="180"/>
      <c r="AG847" s="180"/>
    </row>
    <row r="848" spans="1:33" s="204" customFormat="1" ht="17.25" customHeight="1">
      <c r="A848" s="849"/>
      <c r="B848" s="872"/>
      <c r="C848" s="862"/>
      <c r="D848" s="864"/>
      <c r="E848" s="290" t="s">
        <v>322</v>
      </c>
      <c r="F848" s="199" t="s">
        <v>837</v>
      </c>
      <c r="G848" s="235" t="s">
        <v>15</v>
      </c>
      <c r="H848" s="236">
        <f>I848</f>
        <v>13.6</v>
      </c>
      <c r="I848" s="250">
        <v>13.6</v>
      </c>
      <c r="J848" s="235"/>
      <c r="K848" s="235"/>
      <c r="L848" s="235"/>
      <c r="M848" s="235"/>
      <c r="N848" s="235"/>
      <c r="O848" s="235"/>
      <c r="P848" s="235"/>
      <c r="Q848" s="235"/>
      <c r="R848" s="716">
        <f>S848</f>
        <v>6.88</v>
      </c>
      <c r="S848" s="741">
        <v>6.88</v>
      </c>
      <c r="T848" s="399"/>
      <c r="U848" s="399"/>
      <c r="V848" s="399"/>
      <c r="W848" s="399"/>
      <c r="X848" s="399"/>
      <c r="Y848" s="399"/>
      <c r="Z848" s="399"/>
      <c r="AA848" s="399"/>
      <c r="AB848" s="268" t="s">
        <v>838</v>
      </c>
      <c r="AC848" s="264" t="s">
        <v>839</v>
      </c>
      <c r="AD848" s="243" t="s">
        <v>840</v>
      </c>
      <c r="AE848" s="238">
        <v>2000</v>
      </c>
      <c r="AF848" s="238">
        <v>2000</v>
      </c>
      <c r="AG848" s="238"/>
    </row>
    <row r="849" spans="1:33" s="204" customFormat="1" ht="15" hidden="1" customHeight="1">
      <c r="A849" s="849"/>
      <c r="B849" s="872"/>
      <c r="C849" s="862"/>
      <c r="D849" s="864"/>
      <c r="E849" s="242"/>
      <c r="F849" s="199"/>
      <c r="G849" s="235"/>
      <c r="H849" s="236"/>
      <c r="I849" s="235"/>
      <c r="J849" s="235"/>
      <c r="K849" s="235"/>
      <c r="L849" s="235"/>
      <c r="M849" s="235"/>
      <c r="N849" s="235"/>
      <c r="O849" s="235"/>
      <c r="P849" s="235"/>
      <c r="Q849" s="235"/>
      <c r="R849" s="716"/>
      <c r="S849" s="721"/>
      <c r="T849" s="399"/>
      <c r="U849" s="399"/>
      <c r="V849" s="399"/>
      <c r="W849" s="399"/>
      <c r="X849" s="399"/>
      <c r="Y849" s="399"/>
      <c r="Z849" s="399"/>
      <c r="AA849" s="399"/>
      <c r="AB849" s="268"/>
      <c r="AC849" s="264"/>
      <c r="AD849" s="243"/>
      <c r="AE849" s="238"/>
      <c r="AF849" s="243"/>
      <c r="AG849" s="238"/>
    </row>
    <row r="850" spans="1:33" s="204" customFormat="1" ht="0.75" customHeight="1">
      <c r="A850" s="849"/>
      <c r="B850" s="872"/>
      <c r="C850" s="862"/>
      <c r="D850" s="865"/>
      <c r="E850" s="234"/>
      <c r="F850" s="664"/>
      <c r="G850" s="240"/>
      <c r="H850" s="236"/>
      <c r="I850" s="240"/>
      <c r="J850" s="240"/>
      <c r="K850" s="240"/>
      <c r="L850" s="240"/>
      <c r="M850" s="240"/>
      <c r="N850" s="240"/>
      <c r="O850" s="240"/>
      <c r="P850" s="240"/>
      <c r="Q850" s="240"/>
      <c r="R850" s="716"/>
      <c r="S850" s="724"/>
      <c r="T850" s="398"/>
      <c r="U850" s="398"/>
      <c r="V850" s="398"/>
      <c r="W850" s="398"/>
      <c r="X850" s="398"/>
      <c r="Y850" s="398"/>
      <c r="Z850" s="398"/>
      <c r="AA850" s="398"/>
      <c r="AB850" s="268"/>
      <c r="AC850" s="264"/>
      <c r="AD850" s="243"/>
      <c r="AE850" s="238"/>
      <c r="AF850" s="243"/>
      <c r="AG850" s="238"/>
    </row>
    <row r="851" spans="1:33" s="204" customFormat="1" ht="18.75" customHeight="1">
      <c r="A851" s="849"/>
      <c r="B851" s="872"/>
      <c r="C851" s="862"/>
      <c r="D851" s="866" t="s">
        <v>16</v>
      </c>
      <c r="E851" s="867"/>
      <c r="F851" s="867"/>
      <c r="G851" s="868"/>
      <c r="H851" s="241">
        <f>H848+H849+H850</f>
        <v>13.6</v>
      </c>
      <c r="I851" s="249">
        <f>I848+I849+I850</f>
        <v>13.6</v>
      </c>
      <c r="J851" s="249">
        <f t="shared" ref="J851:Q851" si="659">J848+J849+J850</f>
        <v>0</v>
      </c>
      <c r="K851" s="249">
        <f t="shared" si="659"/>
        <v>0</v>
      </c>
      <c r="L851" s="249">
        <f t="shared" si="659"/>
        <v>0</v>
      </c>
      <c r="M851" s="249">
        <f t="shared" si="659"/>
        <v>0</v>
      </c>
      <c r="N851" s="249">
        <f t="shared" si="659"/>
        <v>0</v>
      </c>
      <c r="O851" s="249">
        <f t="shared" si="659"/>
        <v>0</v>
      </c>
      <c r="P851" s="249">
        <f t="shared" si="659"/>
        <v>0</v>
      </c>
      <c r="Q851" s="249">
        <f t="shared" si="659"/>
        <v>0</v>
      </c>
      <c r="R851" s="735">
        <f>R848+R849+R850</f>
        <v>6.88</v>
      </c>
      <c r="S851" s="740">
        <f>S848+S849+S850</f>
        <v>6.88</v>
      </c>
      <c r="T851" s="740">
        <f t="shared" ref="T851:AA851" si="660">T848+T849+T850</f>
        <v>0</v>
      </c>
      <c r="U851" s="740">
        <f t="shared" si="660"/>
        <v>0</v>
      </c>
      <c r="V851" s="740">
        <f t="shared" si="660"/>
        <v>0</v>
      </c>
      <c r="W851" s="740">
        <f t="shared" si="660"/>
        <v>0</v>
      </c>
      <c r="X851" s="740">
        <f t="shared" si="660"/>
        <v>0</v>
      </c>
      <c r="Y851" s="740">
        <f t="shared" si="660"/>
        <v>0</v>
      </c>
      <c r="Z851" s="740">
        <f t="shared" si="660"/>
        <v>0</v>
      </c>
      <c r="AA851" s="740">
        <f t="shared" si="660"/>
        <v>0</v>
      </c>
      <c r="AB851" s="858"/>
      <c r="AC851" s="859"/>
      <c r="AD851" s="859"/>
      <c r="AE851" s="859"/>
      <c r="AF851" s="859"/>
      <c r="AG851" s="860"/>
    </row>
    <row r="852" spans="1:33" s="204" customFormat="1" ht="30" customHeight="1">
      <c r="A852" s="849" t="s">
        <v>388</v>
      </c>
      <c r="B852" s="872" t="s">
        <v>151</v>
      </c>
      <c r="C852" s="862" t="s">
        <v>152</v>
      </c>
      <c r="D852" s="863" t="s">
        <v>216</v>
      </c>
      <c r="E852" s="831" t="s">
        <v>841</v>
      </c>
      <c r="F852" s="832"/>
      <c r="G852" s="231"/>
      <c r="H852" s="232"/>
      <c r="I852" s="232"/>
      <c r="J852" s="232"/>
      <c r="K852" s="232"/>
      <c r="L852" s="232"/>
      <c r="M852" s="232"/>
      <c r="N852" s="232"/>
      <c r="O852" s="232"/>
      <c r="P852" s="232"/>
      <c r="Q852" s="232"/>
      <c r="R852" s="390"/>
      <c r="S852" s="390"/>
      <c r="T852" s="390"/>
      <c r="U852" s="390"/>
      <c r="V852" s="390"/>
      <c r="W852" s="390"/>
      <c r="X852" s="390"/>
      <c r="Y852" s="390"/>
      <c r="Z852" s="390"/>
      <c r="AA852" s="390"/>
      <c r="AB852" s="260"/>
      <c r="AC852" s="261"/>
      <c r="AD852" s="180"/>
      <c r="AE852" s="180"/>
      <c r="AF852" s="180"/>
      <c r="AG852" s="180"/>
    </row>
    <row r="853" spans="1:33" s="204" customFormat="1" ht="39.75" customHeight="1">
      <c r="A853" s="849"/>
      <c r="B853" s="872"/>
      <c r="C853" s="862"/>
      <c r="D853" s="864"/>
      <c r="E853" s="290" t="s">
        <v>322</v>
      </c>
      <c r="F853" s="199" t="s">
        <v>842</v>
      </c>
      <c r="G853" s="235" t="s">
        <v>843</v>
      </c>
      <c r="H853" s="236">
        <f>I853+J853+L853+M853+N853+O853+P853+Q853</f>
        <v>239.4</v>
      </c>
      <c r="I853" s="251"/>
      <c r="J853" s="237"/>
      <c r="K853" s="237"/>
      <c r="L853" s="237">
        <v>119.7</v>
      </c>
      <c r="M853" s="237"/>
      <c r="N853" s="237"/>
      <c r="O853" s="237"/>
      <c r="P853" s="237"/>
      <c r="Q853" s="237">
        <v>119.7</v>
      </c>
      <c r="R853" s="716">
        <f>S853+T853+V853+W853+X853+Y853+Z853+AA853</f>
        <v>0</v>
      </c>
      <c r="S853" s="743"/>
      <c r="T853" s="668"/>
      <c r="U853" s="668"/>
      <c r="V853" s="668">
        <v>0</v>
      </c>
      <c r="W853" s="668"/>
      <c r="X853" s="668"/>
      <c r="Y853" s="668"/>
      <c r="Z853" s="668"/>
      <c r="AA853" s="668">
        <v>0</v>
      </c>
      <c r="AB853" s="268" t="s">
        <v>844</v>
      </c>
      <c r="AC853" s="264" t="s">
        <v>845</v>
      </c>
      <c r="AD853" s="243" t="s">
        <v>159</v>
      </c>
      <c r="AE853" s="238" t="s">
        <v>846</v>
      </c>
      <c r="AF853" s="238">
        <v>0</v>
      </c>
      <c r="AG853" s="238"/>
    </row>
    <row r="854" spans="1:33" s="204" customFormat="1" ht="15" hidden="1" customHeight="1">
      <c r="A854" s="849"/>
      <c r="B854" s="872"/>
      <c r="C854" s="862"/>
      <c r="D854" s="864"/>
      <c r="E854" s="242"/>
      <c r="F854" s="199"/>
      <c r="G854" s="235"/>
      <c r="H854" s="236"/>
      <c r="I854" s="235"/>
      <c r="J854" s="235"/>
      <c r="K854" s="235"/>
      <c r="L854" s="235"/>
      <c r="M854" s="235"/>
      <c r="N854" s="235"/>
      <c r="O854" s="235"/>
      <c r="P854" s="235"/>
      <c r="Q854" s="235"/>
      <c r="R854" s="716"/>
      <c r="S854" s="721"/>
      <c r="T854" s="721"/>
      <c r="U854" s="721"/>
      <c r="V854" s="721"/>
      <c r="W854" s="721"/>
      <c r="X854" s="721"/>
      <c r="Y854" s="721"/>
      <c r="Z854" s="721"/>
      <c r="AA854" s="721"/>
      <c r="AB854" s="268"/>
      <c r="AC854" s="264"/>
      <c r="AD854" s="243"/>
      <c r="AE854" s="238"/>
      <c r="AF854" s="243"/>
      <c r="AG854" s="238"/>
    </row>
    <row r="855" spans="1:33" s="204" customFormat="1" ht="0.75" customHeight="1">
      <c r="A855" s="849"/>
      <c r="B855" s="872"/>
      <c r="C855" s="862"/>
      <c r="D855" s="865"/>
      <c r="E855" s="234"/>
      <c r="F855" s="664"/>
      <c r="G855" s="240"/>
      <c r="H855" s="236"/>
      <c r="I855" s="240"/>
      <c r="J855" s="240"/>
      <c r="K855" s="240"/>
      <c r="L855" s="240"/>
      <c r="M855" s="240"/>
      <c r="N855" s="240"/>
      <c r="O855" s="240"/>
      <c r="P855" s="240"/>
      <c r="Q855" s="240"/>
      <c r="R855" s="716"/>
      <c r="S855" s="724"/>
      <c r="T855" s="724"/>
      <c r="U855" s="724"/>
      <c r="V855" s="724"/>
      <c r="W855" s="724"/>
      <c r="X855" s="724"/>
      <c r="Y855" s="724"/>
      <c r="Z855" s="724"/>
      <c r="AA855" s="724"/>
      <c r="AB855" s="268"/>
      <c r="AC855" s="264"/>
      <c r="AD855" s="243"/>
      <c r="AE855" s="238"/>
      <c r="AF855" s="243"/>
      <c r="AG855" s="238"/>
    </row>
    <row r="856" spans="1:33" s="204" customFormat="1" ht="18.75" customHeight="1">
      <c r="A856" s="849"/>
      <c r="B856" s="872"/>
      <c r="C856" s="862"/>
      <c r="D856" s="866" t="s">
        <v>16</v>
      </c>
      <c r="E856" s="867"/>
      <c r="F856" s="867"/>
      <c r="G856" s="868"/>
      <c r="H856" s="241">
        <f>H853+H854+H855</f>
        <v>239.4</v>
      </c>
      <c r="I856" s="249">
        <f>I853+I854+I855</f>
        <v>0</v>
      </c>
      <c r="J856" s="249">
        <f t="shared" ref="J856:Q856" si="661">J853+J854+J855</f>
        <v>0</v>
      </c>
      <c r="K856" s="249">
        <f t="shared" si="661"/>
        <v>0</v>
      </c>
      <c r="L856" s="249">
        <f t="shared" si="661"/>
        <v>119.7</v>
      </c>
      <c r="M856" s="249">
        <f t="shared" si="661"/>
        <v>0</v>
      </c>
      <c r="N856" s="249">
        <f t="shared" si="661"/>
        <v>0</v>
      </c>
      <c r="O856" s="249">
        <f t="shared" si="661"/>
        <v>0</v>
      </c>
      <c r="P856" s="249">
        <f t="shared" si="661"/>
        <v>0</v>
      </c>
      <c r="Q856" s="249">
        <f t="shared" si="661"/>
        <v>119.7</v>
      </c>
      <c r="R856" s="735">
        <f>R853+R854+R855</f>
        <v>0</v>
      </c>
      <c r="S856" s="740">
        <f>S853+S854+S855</f>
        <v>0</v>
      </c>
      <c r="T856" s="740">
        <f t="shared" ref="T856:AA856" si="662">T853+T854+T855</f>
        <v>0</v>
      </c>
      <c r="U856" s="740">
        <f t="shared" si="662"/>
        <v>0</v>
      </c>
      <c r="V856" s="740">
        <f t="shared" si="662"/>
        <v>0</v>
      </c>
      <c r="W856" s="740">
        <f t="shared" si="662"/>
        <v>0</v>
      </c>
      <c r="X856" s="740">
        <f t="shared" si="662"/>
        <v>0</v>
      </c>
      <c r="Y856" s="740">
        <f t="shared" si="662"/>
        <v>0</v>
      </c>
      <c r="Z856" s="740">
        <f t="shared" si="662"/>
        <v>0</v>
      </c>
      <c r="AA856" s="740">
        <f t="shared" si="662"/>
        <v>0</v>
      </c>
      <c r="AB856" s="858"/>
      <c r="AC856" s="859"/>
      <c r="AD856" s="859"/>
      <c r="AE856" s="859"/>
      <c r="AF856" s="859"/>
      <c r="AG856" s="860"/>
    </row>
    <row r="857" spans="1:33" s="204" customFormat="1" ht="15" customHeight="1">
      <c r="A857" s="246" t="s">
        <v>388</v>
      </c>
      <c r="B857" s="175" t="s">
        <v>151</v>
      </c>
      <c r="C857" s="622" t="s">
        <v>152</v>
      </c>
      <c r="D857" s="828" t="s">
        <v>17</v>
      </c>
      <c r="E857" s="828"/>
      <c r="F857" s="828"/>
      <c r="G857" s="828"/>
      <c r="H857" s="247">
        <f>H836+H841+H846+H851+H856</f>
        <v>562.5</v>
      </c>
      <c r="I857" s="247">
        <f>I836+I841+I846+I851+I856</f>
        <v>13.6</v>
      </c>
      <c r="J857" s="252">
        <f t="shared" ref="J857" si="663">J836+J841</f>
        <v>0</v>
      </c>
      <c r="K857" s="252">
        <f>K836+K841+K846+K851+K856</f>
        <v>309.5</v>
      </c>
      <c r="L857" s="252">
        <f>L836+L841+L846+L851+L856</f>
        <v>119.7</v>
      </c>
      <c r="M857" s="252">
        <f t="shared" ref="M857:P857" si="664">M836+M841+M846+M851+M856</f>
        <v>0</v>
      </c>
      <c r="N857" s="252">
        <f t="shared" si="664"/>
        <v>0</v>
      </c>
      <c r="O857" s="252">
        <f t="shared" si="664"/>
        <v>0</v>
      </c>
      <c r="P857" s="252">
        <f t="shared" si="664"/>
        <v>0</v>
      </c>
      <c r="Q857" s="252">
        <f>Q836+Q841+Q846+Q851+Q856</f>
        <v>119.7</v>
      </c>
      <c r="R857" s="738">
        <f>R836+R841+R846+R851+R856</f>
        <v>313.15300000000002</v>
      </c>
      <c r="S857" s="738">
        <f>S836+S841+S846+S851+S856</f>
        <v>6.88</v>
      </c>
      <c r="T857" s="744">
        <f t="shared" ref="T857" si="665">T836+T841</f>
        <v>0</v>
      </c>
      <c r="U857" s="744">
        <f>U836+U841+U846+U851+U856</f>
        <v>306.27300000000002</v>
      </c>
      <c r="V857" s="744">
        <f>V836+V841+V846+V851+V856</f>
        <v>0</v>
      </c>
      <c r="W857" s="744">
        <f t="shared" ref="W857:Z857" si="666">W836+W841+W846+W851+W856</f>
        <v>0</v>
      </c>
      <c r="X857" s="744">
        <f t="shared" si="666"/>
        <v>0</v>
      </c>
      <c r="Y857" s="744">
        <f t="shared" si="666"/>
        <v>0</v>
      </c>
      <c r="Z857" s="744">
        <f t="shared" si="666"/>
        <v>0</v>
      </c>
      <c r="AA857" s="744">
        <f>AA836+AA841+AA846+AA851+AA856</f>
        <v>0</v>
      </c>
      <c r="AB857" s="789"/>
      <c r="AC857" s="790"/>
      <c r="AD857" s="790"/>
      <c r="AE857" s="790"/>
      <c r="AF857" s="790"/>
      <c r="AG857" s="791"/>
    </row>
    <row r="858" spans="1:33" s="204" customFormat="1" ht="15" customHeight="1">
      <c r="A858" s="246" t="s">
        <v>388</v>
      </c>
      <c r="B858" s="175" t="s">
        <v>151</v>
      </c>
      <c r="C858" s="622" t="s">
        <v>162</v>
      </c>
      <c r="D858" s="798" t="s">
        <v>1152</v>
      </c>
      <c r="E858" s="799"/>
      <c r="F858" s="799"/>
      <c r="G858" s="799"/>
      <c r="H858" s="799"/>
      <c r="I858" s="799"/>
      <c r="J858" s="799"/>
      <c r="K858" s="799"/>
      <c r="L858" s="799"/>
      <c r="M858" s="799"/>
      <c r="N858" s="799"/>
      <c r="O858" s="799"/>
      <c r="P858" s="799"/>
      <c r="Q858" s="799"/>
      <c r="R858" s="799"/>
      <c r="S858" s="799"/>
      <c r="T858" s="799"/>
      <c r="U858" s="799"/>
      <c r="V858" s="799"/>
      <c r="W858" s="799"/>
      <c r="X858" s="799"/>
      <c r="Y858" s="799"/>
      <c r="Z858" s="799"/>
      <c r="AA858" s="799"/>
      <c r="AB858" s="799"/>
      <c r="AC858" s="799"/>
      <c r="AD858" s="799"/>
      <c r="AE858" s="799"/>
      <c r="AF858" s="799"/>
      <c r="AG858" s="800"/>
    </row>
    <row r="859" spans="1:33" s="204" customFormat="1" ht="27" customHeight="1">
      <c r="A859" s="849" t="s">
        <v>388</v>
      </c>
      <c r="B859" s="872" t="s">
        <v>151</v>
      </c>
      <c r="C859" s="862" t="s">
        <v>162</v>
      </c>
      <c r="D859" s="863" t="s">
        <v>170</v>
      </c>
      <c r="E859" s="831" t="s">
        <v>847</v>
      </c>
      <c r="F859" s="832"/>
      <c r="G859" s="231"/>
      <c r="H859" s="232"/>
      <c r="I859" s="232"/>
      <c r="J859" s="232"/>
      <c r="K859" s="232"/>
      <c r="L859" s="232"/>
      <c r="M859" s="232"/>
      <c r="N859" s="232"/>
      <c r="O859" s="232"/>
      <c r="P859" s="232"/>
      <c r="Q859" s="232"/>
      <c r="R859" s="390"/>
      <c r="S859" s="390"/>
      <c r="T859" s="390"/>
      <c r="U859" s="390"/>
      <c r="V859" s="390"/>
      <c r="W859" s="390"/>
      <c r="X859" s="390"/>
      <c r="Y859" s="390"/>
      <c r="Z859" s="390"/>
      <c r="AA859" s="390"/>
      <c r="AB859" s="260"/>
      <c r="AC859" s="261"/>
      <c r="AD859" s="180"/>
      <c r="AE859" s="180"/>
      <c r="AF859" s="180"/>
      <c r="AG859" s="180"/>
    </row>
    <row r="860" spans="1:33" s="204" customFormat="1" ht="39" customHeight="1">
      <c r="A860" s="849"/>
      <c r="B860" s="872"/>
      <c r="C860" s="862"/>
      <c r="D860" s="864"/>
      <c r="E860" s="291" t="s">
        <v>322</v>
      </c>
      <c r="F860" s="199" t="s">
        <v>848</v>
      </c>
      <c r="G860" s="200" t="s">
        <v>849</v>
      </c>
      <c r="H860" s="236">
        <f>I860+J860+K860</f>
        <v>5.7</v>
      </c>
      <c r="I860" s="237">
        <v>2.2000000000000002</v>
      </c>
      <c r="J860" s="237"/>
      <c r="K860" s="237">
        <v>3.5</v>
      </c>
      <c r="L860" s="237"/>
      <c r="M860" s="237"/>
      <c r="N860" s="237"/>
      <c r="O860" s="237"/>
      <c r="P860" s="237"/>
      <c r="Q860" s="237"/>
      <c r="R860" s="716">
        <f>S860+T860+U860</f>
        <v>3.4</v>
      </c>
      <c r="S860" s="668">
        <v>3.4</v>
      </c>
      <c r="T860" s="668"/>
      <c r="U860" s="668">
        <v>0</v>
      </c>
      <c r="V860" s="397"/>
      <c r="W860" s="397"/>
      <c r="X860" s="397"/>
      <c r="Y860" s="397"/>
      <c r="Z860" s="397"/>
      <c r="AA860" s="397"/>
      <c r="AB860" s="268" t="s">
        <v>814</v>
      </c>
      <c r="AC860" s="264" t="s">
        <v>850</v>
      </c>
      <c r="AD860" s="253" t="s">
        <v>159</v>
      </c>
      <c r="AE860" s="238">
        <v>14</v>
      </c>
      <c r="AF860" s="253">
        <v>14</v>
      </c>
      <c r="AG860" s="238"/>
    </row>
    <row r="861" spans="1:33" s="204" customFormat="1" ht="25.5" customHeight="1">
      <c r="A861" s="849"/>
      <c r="B861" s="872"/>
      <c r="C861" s="862"/>
      <c r="D861" s="864"/>
      <c r="E861" s="291" t="s">
        <v>613</v>
      </c>
      <c r="F861" s="199" t="s">
        <v>851</v>
      </c>
      <c r="G861" s="235" t="s">
        <v>15</v>
      </c>
      <c r="H861" s="236">
        <f>I861+J861+K861</f>
        <v>3</v>
      </c>
      <c r="I861" s="237">
        <v>3</v>
      </c>
      <c r="J861" s="237"/>
      <c r="K861" s="237"/>
      <c r="L861" s="237"/>
      <c r="M861" s="237"/>
      <c r="N861" s="237"/>
      <c r="O861" s="237"/>
      <c r="P861" s="237"/>
      <c r="Q861" s="237"/>
      <c r="R861" s="716">
        <f>S861+T861+U861</f>
        <v>4.8390000000000004</v>
      </c>
      <c r="S861" s="668">
        <v>4.8390000000000004</v>
      </c>
      <c r="T861" s="668"/>
      <c r="U861" s="668"/>
      <c r="V861" s="397"/>
      <c r="W861" s="397"/>
      <c r="X861" s="397"/>
      <c r="Y861" s="397"/>
      <c r="Z861" s="397"/>
      <c r="AA861" s="397"/>
      <c r="AB861" s="268" t="s">
        <v>814</v>
      </c>
      <c r="AC861" s="264" t="s">
        <v>852</v>
      </c>
      <c r="AD861" s="238" t="s">
        <v>159</v>
      </c>
      <c r="AE861" s="238">
        <v>4</v>
      </c>
      <c r="AF861" s="238">
        <v>4</v>
      </c>
      <c r="AG861" s="238"/>
    </row>
    <row r="862" spans="1:33" s="204" customFormat="1" ht="3.75" hidden="1" customHeight="1">
      <c r="A862" s="849"/>
      <c r="B862" s="872"/>
      <c r="C862" s="862"/>
      <c r="D862" s="865"/>
      <c r="E862" s="234" t="s">
        <v>13</v>
      </c>
      <c r="F862" s="239"/>
      <c r="G862" s="240"/>
      <c r="H862" s="236">
        <f>I862+J862+L862+M862+N862+O862+P862+Q862</f>
        <v>0</v>
      </c>
      <c r="I862" s="240"/>
      <c r="J862" s="240"/>
      <c r="K862" s="240"/>
      <c r="L862" s="240"/>
      <c r="M862" s="240"/>
      <c r="N862" s="240"/>
      <c r="O862" s="240"/>
      <c r="P862" s="240"/>
      <c r="Q862" s="240"/>
      <c r="R862" s="391">
        <f>S862+T862+V862+W862+X862+Y862+Z862+AA862</f>
        <v>0</v>
      </c>
      <c r="S862" s="398"/>
      <c r="T862" s="398"/>
      <c r="U862" s="398"/>
      <c r="V862" s="398"/>
      <c r="W862" s="398"/>
      <c r="X862" s="398"/>
      <c r="Y862" s="398"/>
      <c r="Z862" s="398"/>
      <c r="AA862" s="398"/>
      <c r="AB862" s="268"/>
      <c r="AC862" s="264"/>
      <c r="AD862" s="238"/>
      <c r="AE862" s="238"/>
      <c r="AF862" s="238"/>
      <c r="AG862" s="238"/>
    </row>
    <row r="863" spans="1:33" s="204" customFormat="1" ht="15" customHeight="1">
      <c r="A863" s="849"/>
      <c r="B863" s="872"/>
      <c r="C863" s="862"/>
      <c r="D863" s="866" t="s">
        <v>16</v>
      </c>
      <c r="E863" s="867"/>
      <c r="F863" s="867"/>
      <c r="G863" s="868"/>
      <c r="H863" s="248">
        <f>H860+H861</f>
        <v>8.6999999999999993</v>
      </c>
      <c r="I863" s="248">
        <f>I860+I861+I862</f>
        <v>5.2</v>
      </c>
      <c r="J863" s="248">
        <f>J860+J861+J862</f>
        <v>0</v>
      </c>
      <c r="K863" s="248">
        <f>K860+K861+K862</f>
        <v>3.5</v>
      </c>
      <c r="L863" s="248">
        <f t="shared" ref="L863:Q863" si="667">L860+L861+L862</f>
        <v>0</v>
      </c>
      <c r="M863" s="248">
        <f t="shared" si="667"/>
        <v>0</v>
      </c>
      <c r="N863" s="248">
        <f t="shared" si="667"/>
        <v>0</v>
      </c>
      <c r="O863" s="248">
        <f t="shared" si="667"/>
        <v>0</v>
      </c>
      <c r="P863" s="248">
        <f t="shared" si="667"/>
        <v>0</v>
      </c>
      <c r="Q863" s="248">
        <f t="shared" si="667"/>
        <v>0</v>
      </c>
      <c r="R863" s="739">
        <f>R860+R861</f>
        <v>8.2390000000000008</v>
      </c>
      <c r="S863" s="739">
        <f>S860+S861+S862</f>
        <v>8.2390000000000008</v>
      </c>
      <c r="T863" s="739">
        <f>T860+T861+T862</f>
        <v>0</v>
      </c>
      <c r="U863" s="739">
        <f>U860+U861+U862</f>
        <v>0</v>
      </c>
      <c r="V863" s="739">
        <f t="shared" ref="V863:AA863" si="668">V860+V861+V862</f>
        <v>0</v>
      </c>
      <c r="W863" s="739">
        <f t="shared" si="668"/>
        <v>0</v>
      </c>
      <c r="X863" s="739">
        <f t="shared" si="668"/>
        <v>0</v>
      </c>
      <c r="Y863" s="739">
        <f t="shared" si="668"/>
        <v>0</v>
      </c>
      <c r="Z863" s="739">
        <f t="shared" si="668"/>
        <v>0</v>
      </c>
      <c r="AA863" s="739">
        <f t="shared" si="668"/>
        <v>0</v>
      </c>
      <c r="AB863" s="786"/>
      <c r="AC863" s="787"/>
      <c r="AD863" s="787"/>
      <c r="AE863" s="787"/>
      <c r="AF863" s="787"/>
      <c r="AG863" s="788"/>
    </row>
    <row r="864" spans="1:33" s="204" customFormat="1" ht="30" customHeight="1">
      <c r="A864" s="849" t="s">
        <v>388</v>
      </c>
      <c r="B864" s="872" t="s">
        <v>151</v>
      </c>
      <c r="C864" s="862" t="s">
        <v>162</v>
      </c>
      <c r="D864" s="863" t="s">
        <v>178</v>
      </c>
      <c r="E864" s="831" t="s">
        <v>853</v>
      </c>
      <c r="F864" s="832"/>
      <c r="G864" s="231"/>
      <c r="H864" s="232"/>
      <c r="I864" s="232"/>
      <c r="J864" s="232"/>
      <c r="K864" s="232"/>
      <c r="L864" s="232"/>
      <c r="M864" s="232"/>
      <c r="N864" s="232"/>
      <c r="O864" s="232"/>
      <c r="P864" s="232"/>
      <c r="Q864" s="232"/>
      <c r="R864" s="390"/>
      <c r="S864" s="390"/>
      <c r="T864" s="390"/>
      <c r="U864" s="390"/>
      <c r="V864" s="390"/>
      <c r="W864" s="390"/>
      <c r="X864" s="390"/>
      <c r="Y864" s="390"/>
      <c r="Z864" s="390"/>
      <c r="AA864" s="390"/>
      <c r="AB864" s="260"/>
      <c r="AC864" s="261"/>
      <c r="AD864" s="180"/>
      <c r="AE864" s="180"/>
      <c r="AF864" s="180"/>
      <c r="AG864" s="180"/>
    </row>
    <row r="865" spans="1:33" s="204" customFormat="1" ht="52.5" customHeight="1">
      <c r="A865" s="849"/>
      <c r="B865" s="872"/>
      <c r="C865" s="862"/>
      <c r="D865" s="864"/>
      <c r="E865" s="290" t="s">
        <v>322</v>
      </c>
      <c r="F865" s="199" t="s">
        <v>853</v>
      </c>
      <c r="G865" s="235" t="s">
        <v>813</v>
      </c>
      <c r="H865" s="236">
        <f>I865+J865+L865+M865+N865+O865+P865+Q865+K865</f>
        <v>14</v>
      </c>
      <c r="I865" s="237"/>
      <c r="J865" s="237"/>
      <c r="K865" s="237">
        <v>14</v>
      </c>
      <c r="L865" s="237"/>
      <c r="M865" s="237"/>
      <c r="N865" s="237"/>
      <c r="O865" s="237"/>
      <c r="P865" s="237"/>
      <c r="Q865" s="237"/>
      <c r="R865" s="716">
        <f>S865+T865+V865+W865+X865+Y865+Z865+AA865+U865</f>
        <v>14</v>
      </c>
      <c r="S865" s="668"/>
      <c r="T865" s="668"/>
      <c r="U865" s="668">
        <v>14</v>
      </c>
      <c r="V865" s="397"/>
      <c r="W865" s="397"/>
      <c r="X865" s="397"/>
      <c r="Y865" s="397"/>
      <c r="Z865" s="397"/>
      <c r="AA865" s="397"/>
      <c r="AB865" s="268" t="s">
        <v>814</v>
      </c>
      <c r="AC865" s="264" t="s">
        <v>854</v>
      </c>
      <c r="AD865" s="243" t="s">
        <v>159</v>
      </c>
      <c r="AE865" s="238">
        <v>12</v>
      </c>
      <c r="AF865" s="238">
        <v>12</v>
      </c>
      <c r="AG865" s="238"/>
    </row>
    <row r="866" spans="1:33" s="204" customFormat="1" ht="15" hidden="1" customHeight="1">
      <c r="A866" s="849"/>
      <c r="B866" s="872"/>
      <c r="C866" s="862"/>
      <c r="D866" s="864"/>
      <c r="E866" s="242" t="s">
        <v>12</v>
      </c>
      <c r="F866" s="199"/>
      <c r="G866" s="235"/>
      <c r="H866" s="236">
        <f>I866+J866+L866+M866+N866+O866+P866+Q866</f>
        <v>0</v>
      </c>
      <c r="I866" s="235"/>
      <c r="J866" s="235"/>
      <c r="K866" s="235"/>
      <c r="L866" s="235"/>
      <c r="M866" s="235"/>
      <c r="N866" s="235"/>
      <c r="O866" s="235"/>
      <c r="P866" s="235"/>
      <c r="Q866" s="235"/>
      <c r="R866" s="716">
        <f>S866+T866+V866+W866+X866+Y866+Z866+AA866</f>
        <v>0</v>
      </c>
      <c r="S866" s="721"/>
      <c r="T866" s="721"/>
      <c r="U866" s="721"/>
      <c r="V866" s="399"/>
      <c r="W866" s="399"/>
      <c r="X866" s="399"/>
      <c r="Y866" s="399"/>
      <c r="Z866" s="399"/>
      <c r="AA866" s="399"/>
      <c r="AB866" s="268"/>
      <c r="AC866" s="264"/>
      <c r="AD866" s="243"/>
      <c r="AE866" s="238"/>
      <c r="AF866" s="243"/>
      <c r="AG866" s="238"/>
    </row>
    <row r="867" spans="1:33" s="204" customFormat="1" ht="15" hidden="1" customHeight="1">
      <c r="A867" s="849"/>
      <c r="B867" s="872"/>
      <c r="C867" s="862"/>
      <c r="D867" s="865"/>
      <c r="E867" s="234" t="s">
        <v>13</v>
      </c>
      <c r="F867" s="664"/>
      <c r="G867" s="240"/>
      <c r="H867" s="236">
        <f>I867+J867+L867+M867+N867+O867+P867+Q867</f>
        <v>0</v>
      </c>
      <c r="I867" s="240"/>
      <c r="J867" s="240"/>
      <c r="K867" s="240"/>
      <c r="L867" s="240"/>
      <c r="M867" s="240"/>
      <c r="N867" s="240"/>
      <c r="O867" s="240"/>
      <c r="P867" s="240"/>
      <c r="Q867" s="240"/>
      <c r="R867" s="716">
        <f>S867+T867+V867+W867+X867+Y867+Z867+AA867</f>
        <v>0</v>
      </c>
      <c r="S867" s="724"/>
      <c r="T867" s="724"/>
      <c r="U867" s="724"/>
      <c r="V867" s="398"/>
      <c r="W867" s="398"/>
      <c r="X867" s="398"/>
      <c r="Y867" s="398"/>
      <c r="Z867" s="398"/>
      <c r="AA867" s="398"/>
      <c r="AB867" s="268"/>
      <c r="AC867" s="264"/>
      <c r="AD867" s="243"/>
      <c r="AE867" s="238"/>
      <c r="AF867" s="243"/>
      <c r="AG867" s="238"/>
    </row>
    <row r="868" spans="1:33" s="204" customFormat="1" ht="15.75" customHeight="1">
      <c r="A868" s="849"/>
      <c r="B868" s="872"/>
      <c r="C868" s="862"/>
      <c r="D868" s="866" t="s">
        <v>16</v>
      </c>
      <c r="E868" s="867"/>
      <c r="F868" s="867"/>
      <c r="G868" s="868"/>
      <c r="H868" s="241">
        <f>H865</f>
        <v>14</v>
      </c>
      <c r="I868" s="249">
        <f>I865+I866+I867</f>
        <v>0</v>
      </c>
      <c r="J868" s="249">
        <f>J865+J866+J867</f>
        <v>0</v>
      </c>
      <c r="K868" s="249">
        <f>K865+K866+K867</f>
        <v>14</v>
      </c>
      <c r="L868" s="249">
        <f t="shared" ref="L868:Q868" si="669">L865+L866+L867</f>
        <v>0</v>
      </c>
      <c r="M868" s="249">
        <f t="shared" si="669"/>
        <v>0</v>
      </c>
      <c r="N868" s="249">
        <f t="shared" si="669"/>
        <v>0</v>
      </c>
      <c r="O868" s="249">
        <f t="shared" si="669"/>
        <v>0</v>
      </c>
      <c r="P868" s="249">
        <f t="shared" si="669"/>
        <v>0</v>
      </c>
      <c r="Q868" s="249">
        <f t="shared" si="669"/>
        <v>0</v>
      </c>
      <c r="R868" s="735">
        <f>R865</f>
        <v>14</v>
      </c>
      <c r="S868" s="740">
        <f>S865+S866+S867</f>
        <v>0</v>
      </c>
      <c r="T868" s="740">
        <f>T865+T866+T867</f>
        <v>0</v>
      </c>
      <c r="U868" s="740">
        <f>U865+U866+U867</f>
        <v>14</v>
      </c>
      <c r="V868" s="740">
        <f t="shared" ref="V868:AA868" si="670">V865+V866+V867</f>
        <v>0</v>
      </c>
      <c r="W868" s="740">
        <f t="shared" si="670"/>
        <v>0</v>
      </c>
      <c r="X868" s="740">
        <f t="shared" si="670"/>
        <v>0</v>
      </c>
      <c r="Y868" s="740">
        <f t="shared" si="670"/>
        <v>0</v>
      </c>
      <c r="Z868" s="740">
        <f t="shared" si="670"/>
        <v>0</v>
      </c>
      <c r="AA868" s="740">
        <f t="shared" si="670"/>
        <v>0</v>
      </c>
      <c r="AB868" s="858"/>
      <c r="AC868" s="859"/>
      <c r="AD868" s="859"/>
      <c r="AE868" s="859"/>
      <c r="AF868" s="859"/>
      <c r="AG868" s="860"/>
    </row>
    <row r="869" spans="1:33" s="204" customFormat="1" ht="20.25" customHeight="1">
      <c r="A869" s="849" t="s">
        <v>388</v>
      </c>
      <c r="B869" s="872" t="s">
        <v>151</v>
      </c>
      <c r="C869" s="862" t="s">
        <v>162</v>
      </c>
      <c r="D869" s="863" t="s">
        <v>273</v>
      </c>
      <c r="E869" s="831" t="s">
        <v>855</v>
      </c>
      <c r="F869" s="832"/>
      <c r="G869" s="231"/>
      <c r="H869" s="232"/>
      <c r="I869" s="232"/>
      <c r="J869" s="232"/>
      <c r="K869" s="232"/>
      <c r="L869" s="232"/>
      <c r="M869" s="232"/>
      <c r="N869" s="232"/>
      <c r="O869" s="232"/>
      <c r="P869" s="232"/>
      <c r="Q869" s="232"/>
      <c r="R869" s="390"/>
      <c r="S869" s="390"/>
      <c r="T869" s="390"/>
      <c r="U869" s="390"/>
      <c r="V869" s="390"/>
      <c r="W869" s="390"/>
      <c r="X869" s="390"/>
      <c r="Y869" s="390"/>
      <c r="Z869" s="390"/>
      <c r="AA869" s="390"/>
      <c r="AB869" s="260"/>
      <c r="AC869" s="261"/>
      <c r="AD869" s="180"/>
      <c r="AE869" s="180"/>
      <c r="AF869" s="180"/>
      <c r="AG869" s="180"/>
    </row>
    <row r="870" spans="1:33" s="204" customFormat="1" ht="28.5" customHeight="1">
      <c r="A870" s="849"/>
      <c r="B870" s="872"/>
      <c r="C870" s="862"/>
      <c r="D870" s="864"/>
      <c r="E870" s="290" t="s">
        <v>322</v>
      </c>
      <c r="F870" s="199" t="s">
        <v>856</v>
      </c>
      <c r="G870" s="235" t="s">
        <v>813</v>
      </c>
      <c r="H870" s="236">
        <f>I870+J870+L870+M870+N870+O870+P870+Q870+K870</f>
        <v>1</v>
      </c>
      <c r="I870" s="251"/>
      <c r="J870" s="237"/>
      <c r="K870" s="237">
        <v>1</v>
      </c>
      <c r="L870" s="237"/>
      <c r="M870" s="237"/>
      <c r="N870" s="237"/>
      <c r="O870" s="237"/>
      <c r="P870" s="237"/>
      <c r="Q870" s="237"/>
      <c r="R870" s="716">
        <f>S870+T870+V870+W870+X870+Y870+Z870+AA870+U870</f>
        <v>0</v>
      </c>
      <c r="S870" s="743"/>
      <c r="T870" s="668"/>
      <c r="U870" s="668">
        <v>0</v>
      </c>
      <c r="V870" s="397"/>
      <c r="W870" s="397"/>
      <c r="X870" s="397"/>
      <c r="Y870" s="397"/>
      <c r="Z870" s="397"/>
      <c r="AA870" s="397"/>
      <c r="AB870" s="268" t="s">
        <v>814</v>
      </c>
      <c r="AC870" s="264" t="s">
        <v>857</v>
      </c>
      <c r="AD870" s="243" t="s">
        <v>159</v>
      </c>
      <c r="AE870" s="200" t="s">
        <v>858</v>
      </c>
      <c r="AF870" s="644">
        <v>0</v>
      </c>
      <c r="AG870" s="199" t="s">
        <v>1349</v>
      </c>
    </row>
    <row r="871" spans="1:33" s="204" customFormat="1" ht="15" hidden="1" customHeight="1">
      <c r="A871" s="849"/>
      <c r="B871" s="872"/>
      <c r="C871" s="862"/>
      <c r="D871" s="864"/>
      <c r="E871" s="242" t="s">
        <v>12</v>
      </c>
      <c r="F871" s="199"/>
      <c r="G871" s="235"/>
      <c r="H871" s="236">
        <f>I871+J871+L871+M871+N871+O871+P871+Q871</f>
        <v>0</v>
      </c>
      <c r="I871" s="235"/>
      <c r="J871" s="235"/>
      <c r="K871" s="235"/>
      <c r="L871" s="235"/>
      <c r="M871" s="235"/>
      <c r="N871" s="235"/>
      <c r="O871" s="235"/>
      <c r="P871" s="235"/>
      <c r="Q871" s="235"/>
      <c r="R871" s="716">
        <f>S871+T871+V871+W871+X871+Y871+Z871+AA871</f>
        <v>0</v>
      </c>
      <c r="S871" s="721"/>
      <c r="T871" s="721"/>
      <c r="U871" s="721"/>
      <c r="V871" s="399"/>
      <c r="W871" s="399"/>
      <c r="X871" s="399"/>
      <c r="Y871" s="399"/>
      <c r="Z871" s="399"/>
      <c r="AA871" s="399"/>
      <c r="AB871" s="268"/>
      <c r="AC871" s="264"/>
      <c r="AD871" s="243"/>
      <c r="AE871" s="238"/>
      <c r="AF871" s="243"/>
      <c r="AG871" s="238"/>
    </row>
    <row r="872" spans="1:33" s="204" customFormat="1" ht="0.75" hidden="1" customHeight="1">
      <c r="A872" s="849"/>
      <c r="B872" s="872"/>
      <c r="C872" s="862"/>
      <c r="D872" s="865"/>
      <c r="E872" s="234" t="s">
        <v>13</v>
      </c>
      <c r="F872" s="664"/>
      <c r="G872" s="240"/>
      <c r="H872" s="236">
        <f>I872+J872+L872+M872+N872+O872+P872+Q872</f>
        <v>0</v>
      </c>
      <c r="I872" s="240"/>
      <c r="J872" s="240"/>
      <c r="K872" s="240"/>
      <c r="L872" s="240"/>
      <c r="M872" s="240"/>
      <c r="N872" s="240"/>
      <c r="O872" s="240"/>
      <c r="P872" s="240"/>
      <c r="Q872" s="240"/>
      <c r="R872" s="716">
        <f>S872+T872+V872+W872+X872+Y872+Z872+AA872</f>
        <v>0</v>
      </c>
      <c r="S872" s="724"/>
      <c r="T872" s="724"/>
      <c r="U872" s="724"/>
      <c r="V872" s="398"/>
      <c r="W872" s="398"/>
      <c r="X872" s="398"/>
      <c r="Y872" s="398"/>
      <c r="Z872" s="398"/>
      <c r="AA872" s="398"/>
      <c r="AB872" s="268"/>
      <c r="AC872" s="264"/>
      <c r="AD872" s="243"/>
      <c r="AE872" s="238"/>
      <c r="AF872" s="243"/>
      <c r="AG872" s="238"/>
    </row>
    <row r="873" spans="1:33" s="204" customFormat="1" ht="18.75" customHeight="1">
      <c r="A873" s="849"/>
      <c r="B873" s="872"/>
      <c r="C873" s="862"/>
      <c r="D873" s="866" t="s">
        <v>16</v>
      </c>
      <c r="E873" s="867"/>
      <c r="F873" s="867"/>
      <c r="G873" s="868"/>
      <c r="H873" s="241">
        <f>J873+K873</f>
        <v>1</v>
      </c>
      <c r="I873" s="249">
        <f>I870+I871+I872</f>
        <v>0</v>
      </c>
      <c r="J873" s="249">
        <f>J870+J871+J872</f>
        <v>0</v>
      </c>
      <c r="K873" s="249">
        <f>K870+K871+K872</f>
        <v>1</v>
      </c>
      <c r="L873" s="249">
        <f t="shared" ref="L873:Q873" si="671">L870+L871+L872</f>
        <v>0</v>
      </c>
      <c r="M873" s="249">
        <f t="shared" si="671"/>
        <v>0</v>
      </c>
      <c r="N873" s="249">
        <f t="shared" si="671"/>
        <v>0</v>
      </c>
      <c r="O873" s="249">
        <f t="shared" si="671"/>
        <v>0</v>
      </c>
      <c r="P873" s="249">
        <f t="shared" si="671"/>
        <v>0</v>
      </c>
      <c r="Q873" s="249">
        <f t="shared" si="671"/>
        <v>0</v>
      </c>
      <c r="R873" s="735">
        <f>T873+U873</f>
        <v>0</v>
      </c>
      <c r="S873" s="740">
        <f>S870+S871+S872</f>
        <v>0</v>
      </c>
      <c r="T873" s="740">
        <f>T870+T871+T872</f>
        <v>0</v>
      </c>
      <c r="U873" s="740">
        <f>U870+U871+U872</f>
        <v>0</v>
      </c>
      <c r="V873" s="740">
        <f t="shared" ref="V873:AA873" si="672">V870+V871+V872</f>
        <v>0</v>
      </c>
      <c r="W873" s="740">
        <f t="shared" si="672"/>
        <v>0</v>
      </c>
      <c r="X873" s="740">
        <f t="shared" si="672"/>
        <v>0</v>
      </c>
      <c r="Y873" s="740">
        <f t="shared" si="672"/>
        <v>0</v>
      </c>
      <c r="Z873" s="740">
        <f t="shared" si="672"/>
        <v>0</v>
      </c>
      <c r="AA873" s="740">
        <f t="shared" si="672"/>
        <v>0</v>
      </c>
      <c r="AB873" s="858"/>
      <c r="AC873" s="859"/>
      <c r="AD873" s="859"/>
      <c r="AE873" s="859"/>
      <c r="AF873" s="859"/>
      <c r="AG873" s="860"/>
    </row>
    <row r="874" spans="1:33" s="204" customFormat="1" ht="22.5" customHeight="1">
      <c r="A874" s="849" t="s">
        <v>388</v>
      </c>
      <c r="B874" s="872" t="s">
        <v>151</v>
      </c>
      <c r="C874" s="862" t="s">
        <v>162</v>
      </c>
      <c r="D874" s="863" t="s">
        <v>210</v>
      </c>
      <c r="E874" s="831" t="s">
        <v>859</v>
      </c>
      <c r="F874" s="832"/>
      <c r="G874" s="231"/>
      <c r="H874" s="232"/>
      <c r="I874" s="232"/>
      <c r="J874" s="232"/>
      <c r="K874" s="232"/>
      <c r="L874" s="232"/>
      <c r="M874" s="232"/>
      <c r="N874" s="232"/>
      <c r="O874" s="232"/>
      <c r="P874" s="232"/>
      <c r="Q874" s="232"/>
      <c r="R874" s="390"/>
      <c r="S874" s="390"/>
      <c r="T874" s="390"/>
      <c r="U874" s="390"/>
      <c r="V874" s="390"/>
      <c r="W874" s="390"/>
      <c r="X874" s="390"/>
      <c r="Y874" s="390"/>
      <c r="Z874" s="390"/>
      <c r="AA874" s="390"/>
      <c r="AB874" s="260"/>
      <c r="AC874" s="261"/>
      <c r="AD874" s="180"/>
      <c r="AE874" s="180"/>
      <c r="AF874" s="180"/>
      <c r="AG874" s="180"/>
    </row>
    <row r="875" spans="1:33" s="204" customFormat="1" ht="42.75" customHeight="1">
      <c r="A875" s="849"/>
      <c r="B875" s="872"/>
      <c r="C875" s="862"/>
      <c r="D875" s="864"/>
      <c r="E875" s="290" t="s">
        <v>322</v>
      </c>
      <c r="F875" s="199" t="s">
        <v>860</v>
      </c>
      <c r="G875" s="235" t="s">
        <v>15</v>
      </c>
      <c r="H875" s="236">
        <f>I875</f>
        <v>6.2</v>
      </c>
      <c r="I875" s="250">
        <v>6.2</v>
      </c>
      <c r="J875" s="235"/>
      <c r="K875" s="235"/>
      <c r="L875" s="235"/>
      <c r="M875" s="235"/>
      <c r="N875" s="235"/>
      <c r="O875" s="235"/>
      <c r="P875" s="235"/>
      <c r="Q875" s="235"/>
      <c r="R875" s="716">
        <f>S875</f>
        <v>5.9160000000000004</v>
      </c>
      <c r="S875" s="741">
        <v>5.9160000000000004</v>
      </c>
      <c r="T875" s="721"/>
      <c r="U875" s="399"/>
      <c r="V875" s="399"/>
      <c r="W875" s="399"/>
      <c r="X875" s="399"/>
      <c r="Y875" s="399"/>
      <c r="Z875" s="399"/>
      <c r="AA875" s="399"/>
      <c r="AB875" s="268" t="s">
        <v>861</v>
      </c>
      <c r="AC875" s="264" t="s">
        <v>862</v>
      </c>
      <c r="AD875" s="243" t="s">
        <v>159</v>
      </c>
      <c r="AE875" s="238">
        <v>50</v>
      </c>
      <c r="AF875" s="745">
        <v>53</v>
      </c>
      <c r="AG875" s="746" t="s">
        <v>1350</v>
      </c>
    </row>
    <row r="876" spans="1:33" s="204" customFormat="1" ht="15" hidden="1" customHeight="1">
      <c r="A876" s="849"/>
      <c r="B876" s="872"/>
      <c r="C876" s="862"/>
      <c r="D876" s="864"/>
      <c r="E876" s="242"/>
      <c r="F876" s="199"/>
      <c r="G876" s="235"/>
      <c r="H876" s="236"/>
      <c r="I876" s="235"/>
      <c r="J876" s="235"/>
      <c r="K876" s="235"/>
      <c r="L876" s="235"/>
      <c r="M876" s="235"/>
      <c r="N876" s="235"/>
      <c r="O876" s="235"/>
      <c r="P876" s="235"/>
      <c r="Q876" s="235"/>
      <c r="R876" s="716"/>
      <c r="S876" s="721"/>
      <c r="T876" s="721"/>
      <c r="U876" s="399"/>
      <c r="V876" s="399"/>
      <c r="W876" s="399"/>
      <c r="X876" s="399"/>
      <c r="Y876" s="399"/>
      <c r="Z876" s="399"/>
      <c r="AA876" s="399"/>
      <c r="AB876" s="268"/>
      <c r="AC876" s="264"/>
      <c r="AD876" s="243"/>
      <c r="AE876" s="238"/>
      <c r="AF876" s="243"/>
      <c r="AG876" s="238"/>
    </row>
    <row r="877" spans="1:33" s="204" customFormat="1" ht="0.75" customHeight="1">
      <c r="A877" s="849"/>
      <c r="B877" s="872"/>
      <c r="C877" s="862"/>
      <c r="D877" s="865"/>
      <c r="E877" s="234"/>
      <c r="F877" s="664"/>
      <c r="G877" s="240"/>
      <c r="H877" s="236"/>
      <c r="I877" s="240"/>
      <c r="J877" s="240"/>
      <c r="K877" s="240"/>
      <c r="L877" s="240"/>
      <c r="M877" s="240"/>
      <c r="N877" s="240"/>
      <c r="O877" s="240"/>
      <c r="P877" s="240"/>
      <c r="Q877" s="240"/>
      <c r="R877" s="716"/>
      <c r="S877" s="724"/>
      <c r="T877" s="724"/>
      <c r="U877" s="398"/>
      <c r="V877" s="398"/>
      <c r="W877" s="398"/>
      <c r="X877" s="398"/>
      <c r="Y877" s="398"/>
      <c r="Z877" s="398"/>
      <c r="AA877" s="398"/>
      <c r="AB877" s="268"/>
      <c r="AC877" s="264"/>
      <c r="AD877" s="243"/>
      <c r="AE877" s="238"/>
      <c r="AF877" s="243"/>
      <c r="AG877" s="238"/>
    </row>
    <row r="878" spans="1:33" s="204" customFormat="1" ht="18.75" customHeight="1">
      <c r="A878" s="849"/>
      <c r="B878" s="872"/>
      <c r="C878" s="862"/>
      <c r="D878" s="866" t="s">
        <v>16</v>
      </c>
      <c r="E878" s="867"/>
      <c r="F878" s="867"/>
      <c r="G878" s="868"/>
      <c r="H878" s="241">
        <f>I878</f>
        <v>6.2</v>
      </c>
      <c r="I878" s="249">
        <f>I875+I876+I877</f>
        <v>6.2</v>
      </c>
      <c r="J878" s="249">
        <f t="shared" ref="J878:Q878" si="673">J875+J876+J877</f>
        <v>0</v>
      </c>
      <c r="K878" s="249">
        <f t="shared" si="673"/>
        <v>0</v>
      </c>
      <c r="L878" s="249">
        <f t="shared" si="673"/>
        <v>0</v>
      </c>
      <c r="M878" s="249">
        <f t="shared" si="673"/>
        <v>0</v>
      </c>
      <c r="N878" s="249">
        <f t="shared" si="673"/>
        <v>0</v>
      </c>
      <c r="O878" s="249">
        <f t="shared" si="673"/>
        <v>0</v>
      </c>
      <c r="P878" s="249">
        <f t="shared" si="673"/>
        <v>0</v>
      </c>
      <c r="Q878" s="249">
        <f t="shared" si="673"/>
        <v>0</v>
      </c>
      <c r="R878" s="735">
        <f>S878</f>
        <v>5.9160000000000004</v>
      </c>
      <c r="S878" s="740">
        <f>S875+S876+S877</f>
        <v>5.9160000000000004</v>
      </c>
      <c r="T878" s="740">
        <f t="shared" ref="T878:AA878" si="674">T875+T876+T877</f>
        <v>0</v>
      </c>
      <c r="U878" s="740">
        <f t="shared" si="674"/>
        <v>0</v>
      </c>
      <c r="V878" s="740">
        <f t="shared" si="674"/>
        <v>0</v>
      </c>
      <c r="W878" s="740">
        <f t="shared" si="674"/>
        <v>0</v>
      </c>
      <c r="X878" s="740">
        <f t="shared" si="674"/>
        <v>0</v>
      </c>
      <c r="Y878" s="740">
        <f t="shared" si="674"/>
        <v>0</v>
      </c>
      <c r="Z878" s="740">
        <f t="shared" si="674"/>
        <v>0</v>
      </c>
      <c r="AA878" s="740">
        <f t="shared" si="674"/>
        <v>0</v>
      </c>
      <c r="AB878" s="858"/>
      <c r="AC878" s="859"/>
      <c r="AD878" s="859"/>
      <c r="AE878" s="859"/>
      <c r="AF878" s="859"/>
      <c r="AG878" s="860"/>
    </row>
    <row r="879" spans="1:33" s="204" customFormat="1" ht="19.5" customHeight="1">
      <c r="A879" s="849" t="s">
        <v>388</v>
      </c>
      <c r="B879" s="872" t="s">
        <v>151</v>
      </c>
      <c r="C879" s="862" t="s">
        <v>162</v>
      </c>
      <c r="D879" s="863" t="s">
        <v>216</v>
      </c>
      <c r="E879" s="831" t="s">
        <v>863</v>
      </c>
      <c r="F879" s="832"/>
      <c r="G879" s="231"/>
      <c r="H879" s="232"/>
      <c r="I879" s="232"/>
      <c r="J879" s="232"/>
      <c r="K879" s="232"/>
      <c r="L879" s="232"/>
      <c r="M879" s="232"/>
      <c r="N879" s="232"/>
      <c r="O879" s="232"/>
      <c r="P879" s="232"/>
      <c r="Q879" s="232"/>
      <c r="R879" s="732"/>
      <c r="S879" s="732"/>
      <c r="T879" s="732"/>
      <c r="U879" s="390"/>
      <c r="V879" s="390"/>
      <c r="W879" s="390"/>
      <c r="X879" s="390"/>
      <c r="Y879" s="390"/>
      <c r="Z879" s="390"/>
      <c r="AA879" s="390"/>
      <c r="AB879" s="260"/>
      <c r="AC879" s="261"/>
      <c r="AD879" s="180"/>
      <c r="AE879" s="180"/>
      <c r="AF879" s="180"/>
      <c r="AG879" s="180"/>
    </row>
    <row r="880" spans="1:33" s="204" customFormat="1" ht="39.75" customHeight="1">
      <c r="A880" s="849"/>
      <c r="B880" s="872"/>
      <c r="C880" s="862"/>
      <c r="D880" s="864"/>
      <c r="E880" s="313" t="s">
        <v>322</v>
      </c>
      <c r="F880" s="199" t="s">
        <v>864</v>
      </c>
      <c r="G880" s="235" t="s">
        <v>15</v>
      </c>
      <c r="H880" s="236">
        <f>I880</f>
        <v>947.9</v>
      </c>
      <c r="I880" s="250">
        <v>947.9</v>
      </c>
      <c r="J880" s="235"/>
      <c r="K880" s="235"/>
      <c r="L880" s="235"/>
      <c r="M880" s="235"/>
      <c r="N880" s="235"/>
      <c r="O880" s="235"/>
      <c r="P880" s="235"/>
      <c r="Q880" s="235"/>
      <c r="R880" s="716">
        <f>S880</f>
        <v>884.95</v>
      </c>
      <c r="S880" s="741">
        <v>884.95</v>
      </c>
      <c r="T880" s="399"/>
      <c r="U880" s="399"/>
      <c r="V880" s="399"/>
      <c r="W880" s="399"/>
      <c r="X880" s="399"/>
      <c r="Y880" s="399"/>
      <c r="Z880" s="399"/>
      <c r="AA880" s="399"/>
      <c r="AB880" s="268" t="s">
        <v>814</v>
      </c>
      <c r="AC880" s="264" t="s">
        <v>865</v>
      </c>
      <c r="AD880" s="243" t="s">
        <v>159</v>
      </c>
      <c r="AE880" s="238">
        <v>14</v>
      </c>
      <c r="AF880" s="238">
        <v>14</v>
      </c>
      <c r="AG880" s="238"/>
    </row>
    <row r="881" spans="1:33" s="204" customFormat="1" ht="15" hidden="1" customHeight="1">
      <c r="A881" s="849"/>
      <c r="B881" s="872"/>
      <c r="C881" s="862"/>
      <c r="D881" s="864"/>
      <c r="E881" s="242"/>
      <c r="F881" s="199"/>
      <c r="G881" s="235"/>
      <c r="H881" s="236"/>
      <c r="I881" s="235"/>
      <c r="J881" s="235"/>
      <c r="K881" s="235"/>
      <c r="L881" s="235"/>
      <c r="M881" s="235"/>
      <c r="N881" s="235"/>
      <c r="O881" s="235"/>
      <c r="P881" s="235"/>
      <c r="Q881" s="235"/>
      <c r="R881" s="716"/>
      <c r="S881" s="721"/>
      <c r="T881" s="399"/>
      <c r="U881" s="399"/>
      <c r="V881" s="399"/>
      <c r="W881" s="399"/>
      <c r="X881" s="399"/>
      <c r="Y881" s="399"/>
      <c r="Z881" s="399"/>
      <c r="AA881" s="399"/>
      <c r="AB881" s="268"/>
      <c r="AC881" s="264"/>
      <c r="AD881" s="243"/>
      <c r="AE881" s="238"/>
      <c r="AF881" s="243"/>
      <c r="AG881" s="238"/>
    </row>
    <row r="882" spans="1:33" s="204" customFormat="1" ht="0.75" customHeight="1">
      <c r="A882" s="849"/>
      <c r="B882" s="872"/>
      <c r="C882" s="862"/>
      <c r="D882" s="865"/>
      <c r="E882" s="234"/>
      <c r="F882" s="664"/>
      <c r="G882" s="240"/>
      <c r="H882" s="236"/>
      <c r="I882" s="240"/>
      <c r="J882" s="240"/>
      <c r="K882" s="240"/>
      <c r="L882" s="240"/>
      <c r="M882" s="240"/>
      <c r="N882" s="240"/>
      <c r="O882" s="240"/>
      <c r="P882" s="240"/>
      <c r="Q882" s="240"/>
      <c r="R882" s="716"/>
      <c r="S882" s="724"/>
      <c r="T882" s="398"/>
      <c r="U882" s="398"/>
      <c r="V882" s="398"/>
      <c r="W882" s="398"/>
      <c r="X882" s="398"/>
      <c r="Y882" s="398"/>
      <c r="Z882" s="398"/>
      <c r="AA882" s="398"/>
      <c r="AB882" s="268"/>
      <c r="AC882" s="264"/>
      <c r="AD882" s="243"/>
      <c r="AE882" s="238"/>
      <c r="AF882" s="243"/>
      <c r="AG882" s="238"/>
    </row>
    <row r="883" spans="1:33" s="204" customFormat="1" ht="18.75" customHeight="1">
      <c r="A883" s="849"/>
      <c r="B883" s="872"/>
      <c r="C883" s="862"/>
      <c r="D883" s="866" t="s">
        <v>16</v>
      </c>
      <c r="E883" s="867"/>
      <c r="F883" s="867"/>
      <c r="G883" s="868"/>
      <c r="H883" s="241">
        <f>H880+H881+H882</f>
        <v>947.9</v>
      </c>
      <c r="I883" s="241">
        <f t="shared" ref="I883:Q883" si="675">I880+I881+I882</f>
        <v>947.9</v>
      </c>
      <c r="J883" s="241">
        <f t="shared" si="675"/>
        <v>0</v>
      </c>
      <c r="K883" s="241">
        <f t="shared" si="675"/>
        <v>0</v>
      </c>
      <c r="L883" s="241">
        <f t="shared" si="675"/>
        <v>0</v>
      </c>
      <c r="M883" s="241">
        <f t="shared" si="675"/>
        <v>0</v>
      </c>
      <c r="N883" s="241">
        <f t="shared" si="675"/>
        <v>0</v>
      </c>
      <c r="O883" s="241">
        <f t="shared" si="675"/>
        <v>0</v>
      </c>
      <c r="P883" s="241">
        <f t="shared" si="675"/>
        <v>0</v>
      </c>
      <c r="Q883" s="241">
        <f t="shared" si="675"/>
        <v>0</v>
      </c>
      <c r="R883" s="735">
        <f>R880+R881+R882</f>
        <v>884.95</v>
      </c>
      <c r="S883" s="735">
        <f t="shared" ref="S883:AA883" si="676">S880+S881+S882</f>
        <v>884.95</v>
      </c>
      <c r="T883" s="735">
        <f t="shared" si="676"/>
        <v>0</v>
      </c>
      <c r="U883" s="735">
        <f t="shared" si="676"/>
        <v>0</v>
      </c>
      <c r="V883" s="735">
        <f t="shared" si="676"/>
        <v>0</v>
      </c>
      <c r="W883" s="735">
        <f t="shared" si="676"/>
        <v>0</v>
      </c>
      <c r="X883" s="735">
        <f t="shared" si="676"/>
        <v>0</v>
      </c>
      <c r="Y883" s="735">
        <f t="shared" si="676"/>
        <v>0</v>
      </c>
      <c r="Z883" s="735">
        <f t="shared" si="676"/>
        <v>0</v>
      </c>
      <c r="AA883" s="735">
        <f t="shared" si="676"/>
        <v>0</v>
      </c>
      <c r="AB883" s="858"/>
      <c r="AC883" s="859"/>
      <c r="AD883" s="859"/>
      <c r="AE883" s="859"/>
      <c r="AF883" s="859"/>
      <c r="AG883" s="860"/>
    </row>
    <row r="884" spans="1:33" s="204" customFormat="1" ht="30" customHeight="1">
      <c r="A884" s="849" t="s">
        <v>388</v>
      </c>
      <c r="B884" s="872" t="s">
        <v>151</v>
      </c>
      <c r="C884" s="862" t="s">
        <v>162</v>
      </c>
      <c r="D884" s="863" t="s">
        <v>384</v>
      </c>
      <c r="E884" s="831" t="s">
        <v>866</v>
      </c>
      <c r="F884" s="832"/>
      <c r="G884" s="231"/>
      <c r="H884" s="232"/>
      <c r="I884" s="232"/>
      <c r="J884" s="232"/>
      <c r="K884" s="232"/>
      <c r="L884" s="232"/>
      <c r="M884" s="232"/>
      <c r="N884" s="232"/>
      <c r="O884" s="232"/>
      <c r="P884" s="232"/>
      <c r="Q884" s="232"/>
      <c r="R884" s="390"/>
      <c r="S884" s="390"/>
      <c r="T884" s="390"/>
      <c r="U884" s="390"/>
      <c r="V884" s="390"/>
      <c r="W884" s="390"/>
      <c r="X884" s="390"/>
      <c r="Y884" s="390"/>
      <c r="Z884" s="390"/>
      <c r="AA884" s="390"/>
      <c r="AB884" s="260"/>
      <c r="AC884" s="261"/>
      <c r="AD884" s="180"/>
      <c r="AE884" s="180"/>
      <c r="AF884" s="180"/>
      <c r="AG884" s="180"/>
    </row>
    <row r="885" spans="1:33" s="204" customFormat="1" ht="41.25" customHeight="1">
      <c r="A885" s="849"/>
      <c r="B885" s="872"/>
      <c r="C885" s="862"/>
      <c r="D885" s="864"/>
      <c r="E885" s="290" t="s">
        <v>322</v>
      </c>
      <c r="F885" s="199" t="s">
        <v>867</v>
      </c>
      <c r="G885" s="235" t="s">
        <v>813</v>
      </c>
      <c r="H885" s="236">
        <f>K885</f>
        <v>1.7</v>
      </c>
      <c r="I885" s="251"/>
      <c r="J885" s="237"/>
      <c r="K885" s="237">
        <v>1.7</v>
      </c>
      <c r="L885" s="237"/>
      <c r="M885" s="237"/>
      <c r="N885" s="237"/>
      <c r="O885" s="237"/>
      <c r="P885" s="237"/>
      <c r="Q885" s="237"/>
      <c r="R885" s="716">
        <f>U885</f>
        <v>0</v>
      </c>
      <c r="S885" s="743"/>
      <c r="T885" s="668"/>
      <c r="U885" s="668">
        <v>0</v>
      </c>
      <c r="V885" s="397"/>
      <c r="W885" s="397"/>
      <c r="X885" s="397"/>
      <c r="Y885" s="397"/>
      <c r="Z885" s="397"/>
      <c r="AA885" s="397"/>
      <c r="AB885" s="268" t="s">
        <v>814</v>
      </c>
      <c r="AC885" s="264" t="s">
        <v>868</v>
      </c>
      <c r="AD885" s="243" t="s">
        <v>159</v>
      </c>
      <c r="AE885" s="200" t="s">
        <v>858</v>
      </c>
      <c r="AF885" s="644">
        <v>0</v>
      </c>
      <c r="AG885" s="199" t="s">
        <v>1349</v>
      </c>
    </row>
    <row r="886" spans="1:33" s="204" customFormat="1" ht="15" hidden="1" customHeight="1">
      <c r="A886" s="849"/>
      <c r="B886" s="872"/>
      <c r="C886" s="862"/>
      <c r="D886" s="864"/>
      <c r="E886" s="242"/>
      <c r="F886" s="199"/>
      <c r="G886" s="235"/>
      <c r="H886" s="236"/>
      <c r="I886" s="235"/>
      <c r="J886" s="235"/>
      <c r="K886" s="235"/>
      <c r="L886" s="235"/>
      <c r="M886" s="235"/>
      <c r="N886" s="235"/>
      <c r="O886" s="235"/>
      <c r="P886" s="235"/>
      <c r="Q886" s="235"/>
      <c r="R886" s="716"/>
      <c r="S886" s="721"/>
      <c r="T886" s="721"/>
      <c r="U886" s="721"/>
      <c r="V886" s="399"/>
      <c r="W886" s="399"/>
      <c r="X886" s="399"/>
      <c r="Y886" s="399"/>
      <c r="Z886" s="399"/>
      <c r="AA886" s="399"/>
      <c r="AB886" s="268"/>
      <c r="AC886" s="264"/>
      <c r="AD886" s="243"/>
      <c r="AE886" s="238"/>
      <c r="AF886" s="243"/>
      <c r="AG886" s="238"/>
    </row>
    <row r="887" spans="1:33" s="204" customFormat="1" ht="0.75" customHeight="1">
      <c r="A887" s="849"/>
      <c r="B887" s="872"/>
      <c r="C887" s="862"/>
      <c r="D887" s="865"/>
      <c r="E887" s="234"/>
      <c r="F887" s="664"/>
      <c r="G887" s="240"/>
      <c r="H887" s="236"/>
      <c r="I887" s="240"/>
      <c r="J887" s="240"/>
      <c r="K887" s="240"/>
      <c r="L887" s="240"/>
      <c r="M887" s="240"/>
      <c r="N887" s="240"/>
      <c r="O887" s="240"/>
      <c r="P887" s="240"/>
      <c r="Q887" s="240"/>
      <c r="R887" s="716"/>
      <c r="S887" s="724"/>
      <c r="T887" s="724"/>
      <c r="U887" s="724"/>
      <c r="V887" s="398"/>
      <c r="W887" s="398"/>
      <c r="X887" s="398"/>
      <c r="Y887" s="398"/>
      <c r="Z887" s="398"/>
      <c r="AA887" s="398"/>
      <c r="AB887" s="268"/>
      <c r="AC887" s="264"/>
      <c r="AD887" s="243"/>
      <c r="AE887" s="238"/>
      <c r="AF887" s="243"/>
      <c r="AG887" s="238"/>
    </row>
    <row r="888" spans="1:33" s="204" customFormat="1" ht="18.75" customHeight="1">
      <c r="A888" s="849"/>
      <c r="B888" s="872"/>
      <c r="C888" s="862"/>
      <c r="D888" s="866" t="s">
        <v>16</v>
      </c>
      <c r="E888" s="867"/>
      <c r="F888" s="867"/>
      <c r="G888" s="868"/>
      <c r="H888" s="241">
        <f>H885</f>
        <v>1.7</v>
      </c>
      <c r="I888" s="249">
        <f>I885+I886+I887</f>
        <v>0</v>
      </c>
      <c r="J888" s="249">
        <f t="shared" ref="J888:Q888" si="677">J885+J886+J887</f>
        <v>0</v>
      </c>
      <c r="K888" s="249">
        <f t="shared" si="677"/>
        <v>1.7</v>
      </c>
      <c r="L888" s="249">
        <f t="shared" si="677"/>
        <v>0</v>
      </c>
      <c r="M888" s="249">
        <f t="shared" si="677"/>
        <v>0</v>
      </c>
      <c r="N888" s="249">
        <f t="shared" si="677"/>
        <v>0</v>
      </c>
      <c r="O888" s="249">
        <f t="shared" si="677"/>
        <v>0</v>
      </c>
      <c r="P888" s="249">
        <f t="shared" si="677"/>
        <v>0</v>
      </c>
      <c r="Q888" s="249">
        <f t="shared" si="677"/>
        <v>0</v>
      </c>
      <c r="R888" s="735">
        <f>R885</f>
        <v>0</v>
      </c>
      <c r="S888" s="740">
        <f>S885+S886+S887</f>
        <v>0</v>
      </c>
      <c r="T888" s="740">
        <f t="shared" ref="T888:AA888" si="678">T885+T886+T887</f>
        <v>0</v>
      </c>
      <c r="U888" s="740">
        <f t="shared" si="678"/>
        <v>0</v>
      </c>
      <c r="V888" s="740">
        <f t="shared" si="678"/>
        <v>0</v>
      </c>
      <c r="W888" s="740">
        <f t="shared" si="678"/>
        <v>0</v>
      </c>
      <c r="X888" s="740">
        <f t="shared" si="678"/>
        <v>0</v>
      </c>
      <c r="Y888" s="740">
        <f t="shared" si="678"/>
        <v>0</v>
      </c>
      <c r="Z888" s="740">
        <f t="shared" si="678"/>
        <v>0</v>
      </c>
      <c r="AA888" s="740">
        <f t="shared" si="678"/>
        <v>0</v>
      </c>
      <c r="AB888" s="858"/>
      <c r="AC888" s="859"/>
      <c r="AD888" s="859"/>
      <c r="AE888" s="859"/>
      <c r="AF888" s="859"/>
      <c r="AG888" s="860"/>
    </row>
    <row r="889" spans="1:33" s="204" customFormat="1" ht="27" customHeight="1">
      <c r="A889" s="849" t="s">
        <v>388</v>
      </c>
      <c r="B889" s="872" t="s">
        <v>151</v>
      </c>
      <c r="C889" s="862" t="s">
        <v>162</v>
      </c>
      <c r="D889" s="863" t="s">
        <v>388</v>
      </c>
      <c r="E889" s="831" t="s">
        <v>869</v>
      </c>
      <c r="F889" s="832"/>
      <c r="G889" s="231"/>
      <c r="H889" s="232"/>
      <c r="I889" s="232"/>
      <c r="J889" s="232"/>
      <c r="K889" s="232"/>
      <c r="L889" s="232"/>
      <c r="M889" s="232"/>
      <c r="N889" s="232"/>
      <c r="O889" s="232"/>
      <c r="P889" s="232"/>
      <c r="Q889" s="232"/>
      <c r="R889" s="390"/>
      <c r="S889" s="390"/>
      <c r="T889" s="390"/>
      <c r="U889" s="390"/>
      <c r="V889" s="390"/>
      <c r="W889" s="390"/>
      <c r="X889" s="390"/>
      <c r="Y889" s="390"/>
      <c r="Z889" s="390"/>
      <c r="AA889" s="390"/>
      <c r="AB889" s="260"/>
      <c r="AC889" s="261"/>
      <c r="AD889" s="180"/>
      <c r="AE889" s="180"/>
      <c r="AF889" s="180"/>
      <c r="AG889" s="180"/>
    </row>
    <row r="890" spans="1:33" s="204" customFormat="1" ht="55.5" customHeight="1">
      <c r="A890" s="849"/>
      <c r="B890" s="872"/>
      <c r="C890" s="862"/>
      <c r="D890" s="864"/>
      <c r="E890" s="290" t="s">
        <v>322</v>
      </c>
      <c r="F890" s="199" t="s">
        <v>870</v>
      </c>
      <c r="G890" s="200" t="s">
        <v>15</v>
      </c>
      <c r="H890" s="236">
        <f>I890</f>
        <v>5</v>
      </c>
      <c r="I890" s="254">
        <v>5</v>
      </c>
      <c r="J890" s="235"/>
      <c r="K890" s="235"/>
      <c r="L890" s="235"/>
      <c r="M890" s="235"/>
      <c r="N890" s="235"/>
      <c r="O890" s="235"/>
      <c r="P890" s="235"/>
      <c r="Q890" s="235"/>
      <c r="R890" s="716">
        <f>S890</f>
        <v>4.9790000000000001</v>
      </c>
      <c r="S890" s="747">
        <v>4.9790000000000001</v>
      </c>
      <c r="T890" s="399"/>
      <c r="U890" s="399"/>
      <c r="V890" s="399"/>
      <c r="W890" s="399"/>
      <c r="X890" s="399"/>
      <c r="Y890" s="399"/>
      <c r="Z890" s="399"/>
      <c r="AA890" s="399"/>
      <c r="AB890" s="268" t="s">
        <v>814</v>
      </c>
      <c r="AC890" s="264" t="s">
        <v>871</v>
      </c>
      <c r="AD890" s="243" t="s">
        <v>159</v>
      </c>
      <c r="AE890" s="200" t="s">
        <v>858</v>
      </c>
      <c r="AF890" s="200" t="s">
        <v>858</v>
      </c>
      <c r="AG890" s="200"/>
    </row>
    <row r="891" spans="1:33" s="204" customFormat="1" ht="0.75" customHeight="1">
      <c r="A891" s="849"/>
      <c r="B891" s="872"/>
      <c r="C891" s="862"/>
      <c r="D891" s="864"/>
      <c r="E891" s="242"/>
      <c r="F891" s="199"/>
      <c r="G891" s="235"/>
      <c r="H891" s="236"/>
      <c r="I891" s="235"/>
      <c r="J891" s="235"/>
      <c r="K891" s="235"/>
      <c r="L891" s="235"/>
      <c r="M891" s="235"/>
      <c r="N891" s="235"/>
      <c r="O891" s="235"/>
      <c r="P891" s="235"/>
      <c r="Q891" s="235"/>
      <c r="R891" s="716"/>
      <c r="S891" s="721"/>
      <c r="T891" s="399"/>
      <c r="U891" s="399"/>
      <c r="V891" s="399"/>
      <c r="W891" s="399"/>
      <c r="X891" s="399"/>
      <c r="Y891" s="399"/>
      <c r="Z891" s="399"/>
      <c r="AA891" s="399"/>
      <c r="AB891" s="268"/>
      <c r="AC891" s="264"/>
      <c r="AD891" s="243"/>
      <c r="AE891" s="238"/>
      <c r="AF891" s="243"/>
      <c r="AG891" s="238"/>
    </row>
    <row r="892" spans="1:33" s="204" customFormat="1" ht="12.75" hidden="1" customHeight="1">
      <c r="A892" s="849"/>
      <c r="B892" s="872"/>
      <c r="C892" s="862"/>
      <c r="D892" s="865"/>
      <c r="E892" s="234"/>
      <c r="F892" s="664"/>
      <c r="G892" s="240"/>
      <c r="H892" s="236"/>
      <c r="I892" s="240"/>
      <c r="J892" s="240"/>
      <c r="K892" s="240"/>
      <c r="L892" s="240"/>
      <c r="M892" s="240"/>
      <c r="N892" s="240"/>
      <c r="O892" s="240"/>
      <c r="P892" s="240"/>
      <c r="Q892" s="240"/>
      <c r="R892" s="716"/>
      <c r="S892" s="724"/>
      <c r="T892" s="398"/>
      <c r="U892" s="398"/>
      <c r="V892" s="398"/>
      <c r="W892" s="398"/>
      <c r="X892" s="398"/>
      <c r="Y892" s="398"/>
      <c r="Z892" s="398"/>
      <c r="AA892" s="398"/>
      <c r="AB892" s="268"/>
      <c r="AC892" s="264"/>
      <c r="AD892" s="243"/>
      <c r="AE892" s="238"/>
      <c r="AF892" s="243"/>
      <c r="AG892" s="238"/>
    </row>
    <row r="893" spans="1:33" s="204" customFormat="1" ht="18.75" customHeight="1">
      <c r="A893" s="849"/>
      <c r="B893" s="872"/>
      <c r="C893" s="862"/>
      <c r="D893" s="866" t="s">
        <v>16</v>
      </c>
      <c r="E893" s="867"/>
      <c r="F893" s="867"/>
      <c r="G893" s="868"/>
      <c r="H893" s="241">
        <f>H890+H891+H892</f>
        <v>5</v>
      </c>
      <c r="I893" s="249">
        <f>I890+I891+I892</f>
        <v>5</v>
      </c>
      <c r="J893" s="249">
        <f t="shared" ref="J893:Q893" si="679">J890+J891+J892</f>
        <v>0</v>
      </c>
      <c r="K893" s="249">
        <f t="shared" si="679"/>
        <v>0</v>
      </c>
      <c r="L893" s="249">
        <f t="shared" si="679"/>
        <v>0</v>
      </c>
      <c r="M893" s="249">
        <f t="shared" si="679"/>
        <v>0</v>
      </c>
      <c r="N893" s="249">
        <f t="shared" si="679"/>
        <v>0</v>
      </c>
      <c r="O893" s="249">
        <f t="shared" si="679"/>
        <v>0</v>
      </c>
      <c r="P893" s="249">
        <f t="shared" si="679"/>
        <v>0</v>
      </c>
      <c r="Q893" s="249">
        <f t="shared" si="679"/>
        <v>0</v>
      </c>
      <c r="R893" s="735">
        <f>R890+R891+R892</f>
        <v>4.9790000000000001</v>
      </c>
      <c r="S893" s="740">
        <f>S890+S891+S892</f>
        <v>4.9790000000000001</v>
      </c>
      <c r="T893" s="740">
        <f t="shared" ref="T893:AA893" si="680">T890+T891+T892</f>
        <v>0</v>
      </c>
      <c r="U893" s="740">
        <f t="shared" si="680"/>
        <v>0</v>
      </c>
      <c r="V893" s="740">
        <f t="shared" si="680"/>
        <v>0</v>
      </c>
      <c r="W893" s="740">
        <f t="shared" si="680"/>
        <v>0</v>
      </c>
      <c r="X893" s="740">
        <f t="shared" si="680"/>
        <v>0</v>
      </c>
      <c r="Y893" s="740">
        <f t="shared" si="680"/>
        <v>0</v>
      </c>
      <c r="Z893" s="740">
        <f t="shared" si="680"/>
        <v>0</v>
      </c>
      <c r="AA893" s="740">
        <f t="shared" si="680"/>
        <v>0</v>
      </c>
      <c r="AB893" s="858"/>
      <c r="AC893" s="859"/>
      <c r="AD893" s="859"/>
      <c r="AE893" s="859"/>
      <c r="AF893" s="859"/>
      <c r="AG893" s="860"/>
    </row>
    <row r="894" spans="1:33" s="204" customFormat="1" ht="15" customHeight="1">
      <c r="A894" s="246" t="s">
        <v>388</v>
      </c>
      <c r="B894" s="175" t="s">
        <v>151</v>
      </c>
      <c r="C894" s="622" t="s">
        <v>162</v>
      </c>
      <c r="D894" s="828" t="s">
        <v>17</v>
      </c>
      <c r="E894" s="828"/>
      <c r="F894" s="828"/>
      <c r="G894" s="828"/>
      <c r="H894" s="247">
        <f>H863+H868+H873+H878+H883+H888+H893</f>
        <v>984.5</v>
      </c>
      <c r="I894" s="247">
        <f>I863+I868+I873+I878+I883+I888+I893</f>
        <v>964.3</v>
      </c>
      <c r="J894" s="247">
        <f>J863+J868+J873+J878+J883+J888+J893</f>
        <v>0</v>
      </c>
      <c r="K894" s="247">
        <f>K863+K868+K873+K878+K883+K888+K893</f>
        <v>20.2</v>
      </c>
      <c r="L894" s="247">
        <f t="shared" ref="L894:Q894" si="681">L863+L868</f>
        <v>0</v>
      </c>
      <c r="M894" s="247">
        <f t="shared" si="681"/>
        <v>0</v>
      </c>
      <c r="N894" s="247">
        <f t="shared" si="681"/>
        <v>0</v>
      </c>
      <c r="O894" s="247">
        <f t="shared" si="681"/>
        <v>0</v>
      </c>
      <c r="P894" s="247">
        <f t="shared" si="681"/>
        <v>0</v>
      </c>
      <c r="Q894" s="247">
        <f t="shared" si="681"/>
        <v>0</v>
      </c>
      <c r="R894" s="738">
        <f>R863+R868+R873+R878+R883+R888+R893</f>
        <v>918.08400000000006</v>
      </c>
      <c r="S894" s="738">
        <f>S863+S868+S873+S878+S883+S888+S893</f>
        <v>904.08400000000006</v>
      </c>
      <c r="T894" s="738">
        <f>T863+T868+T873+T878+T883+T888+T893</f>
        <v>0</v>
      </c>
      <c r="U894" s="738">
        <f>U863+U868+U873+U878+U883+U888+U893</f>
        <v>14</v>
      </c>
      <c r="V894" s="738">
        <f t="shared" ref="V894:AA894" si="682">V863+V868</f>
        <v>0</v>
      </c>
      <c r="W894" s="738">
        <f t="shared" si="682"/>
        <v>0</v>
      </c>
      <c r="X894" s="738">
        <f t="shared" si="682"/>
        <v>0</v>
      </c>
      <c r="Y894" s="738">
        <f t="shared" si="682"/>
        <v>0</v>
      </c>
      <c r="Z894" s="738">
        <f t="shared" si="682"/>
        <v>0</v>
      </c>
      <c r="AA894" s="738">
        <f t="shared" si="682"/>
        <v>0</v>
      </c>
      <c r="AB894" s="789"/>
      <c r="AC894" s="790"/>
      <c r="AD894" s="790"/>
      <c r="AE894" s="790"/>
      <c r="AF894" s="790"/>
      <c r="AG894" s="791"/>
    </row>
    <row r="895" spans="1:33" s="204" customFormat="1" ht="15" customHeight="1">
      <c r="A895" s="246" t="s">
        <v>388</v>
      </c>
      <c r="B895" s="175" t="s">
        <v>151</v>
      </c>
      <c r="C895" s="622" t="s">
        <v>170</v>
      </c>
      <c r="D895" s="798" t="s">
        <v>1116</v>
      </c>
      <c r="E895" s="799"/>
      <c r="F895" s="799"/>
      <c r="G895" s="799"/>
      <c r="H895" s="799"/>
      <c r="I895" s="799"/>
      <c r="J895" s="799"/>
      <c r="K895" s="799"/>
      <c r="L895" s="799"/>
      <c r="M895" s="799"/>
      <c r="N895" s="799"/>
      <c r="O895" s="799"/>
      <c r="P895" s="799"/>
      <c r="Q895" s="799"/>
      <c r="R895" s="799"/>
      <c r="S895" s="799"/>
      <c r="T895" s="799"/>
      <c r="U895" s="799"/>
      <c r="V895" s="799"/>
      <c r="W895" s="799"/>
      <c r="X895" s="799"/>
      <c r="Y895" s="799"/>
      <c r="Z895" s="799"/>
      <c r="AA895" s="799"/>
      <c r="AB895" s="799"/>
      <c r="AC895" s="799"/>
      <c r="AD895" s="799"/>
      <c r="AE895" s="799"/>
      <c r="AF895" s="799"/>
      <c r="AG895" s="800"/>
    </row>
    <row r="896" spans="1:33" s="204" customFormat="1" ht="27" customHeight="1">
      <c r="A896" s="849" t="s">
        <v>388</v>
      </c>
      <c r="B896" s="872" t="s">
        <v>151</v>
      </c>
      <c r="C896" s="862" t="s">
        <v>170</v>
      </c>
      <c r="D896" s="863" t="s">
        <v>152</v>
      </c>
      <c r="E896" s="831" t="s">
        <v>872</v>
      </c>
      <c r="F896" s="832"/>
      <c r="G896" s="231"/>
      <c r="H896" s="232"/>
      <c r="I896" s="232"/>
      <c r="J896" s="232"/>
      <c r="K896" s="232"/>
      <c r="L896" s="232"/>
      <c r="M896" s="232"/>
      <c r="N896" s="232"/>
      <c r="O896" s="232"/>
      <c r="P896" s="232"/>
      <c r="Q896" s="232"/>
      <c r="R896" s="390"/>
      <c r="S896" s="390"/>
      <c r="T896" s="390"/>
      <c r="U896" s="390"/>
      <c r="V896" s="390"/>
      <c r="W896" s="390"/>
      <c r="X896" s="390"/>
      <c r="Y896" s="390"/>
      <c r="Z896" s="390"/>
      <c r="AA896" s="390"/>
      <c r="AB896" s="260"/>
      <c r="AC896" s="261"/>
      <c r="AD896" s="180"/>
      <c r="AE896" s="180"/>
      <c r="AF896" s="180"/>
      <c r="AG896" s="180"/>
    </row>
    <row r="897" spans="1:33" s="204" customFormat="1" ht="42" customHeight="1">
      <c r="A897" s="849"/>
      <c r="B897" s="872"/>
      <c r="C897" s="862"/>
      <c r="D897" s="864"/>
      <c r="E897" s="291" t="s">
        <v>322</v>
      </c>
      <c r="F897" s="199" t="s">
        <v>873</v>
      </c>
      <c r="G897" s="235" t="s">
        <v>813</v>
      </c>
      <c r="H897" s="236">
        <v>4</v>
      </c>
      <c r="I897" s="237"/>
      <c r="J897" s="237"/>
      <c r="K897" s="237">
        <v>4</v>
      </c>
      <c r="L897" s="237"/>
      <c r="M897" s="237"/>
      <c r="N897" s="237"/>
      <c r="O897" s="237"/>
      <c r="P897" s="237"/>
      <c r="Q897" s="237"/>
      <c r="R897" s="716">
        <v>0</v>
      </c>
      <c r="S897" s="668"/>
      <c r="T897" s="668"/>
      <c r="U897" s="668">
        <v>0</v>
      </c>
      <c r="V897" s="397"/>
      <c r="W897" s="397"/>
      <c r="X897" s="397"/>
      <c r="Y897" s="397"/>
      <c r="Z897" s="397"/>
      <c r="AA897" s="397"/>
      <c r="AB897" s="268" t="s">
        <v>814</v>
      </c>
      <c r="AC897" s="264" t="s">
        <v>874</v>
      </c>
      <c r="AD897" s="238" t="s">
        <v>159</v>
      </c>
      <c r="AE897" s="238">
        <v>2</v>
      </c>
      <c r="AF897" s="644">
        <v>0</v>
      </c>
      <c r="AG897" s="305" t="s">
        <v>1351</v>
      </c>
    </row>
    <row r="898" spans="1:33" s="204" customFormat="1" ht="1.5" hidden="1" customHeight="1">
      <c r="A898" s="849"/>
      <c r="B898" s="872"/>
      <c r="C898" s="862"/>
      <c r="D898" s="864"/>
      <c r="E898" s="234"/>
      <c r="F898" s="199"/>
      <c r="G898" s="235"/>
      <c r="H898" s="236"/>
      <c r="I898" s="235"/>
      <c r="J898" s="235"/>
      <c r="K898" s="235"/>
      <c r="L898" s="235"/>
      <c r="M898" s="235"/>
      <c r="N898" s="235"/>
      <c r="O898" s="235"/>
      <c r="P898" s="235"/>
      <c r="Q898" s="235"/>
      <c r="R898" s="716"/>
      <c r="S898" s="721"/>
      <c r="T898" s="721"/>
      <c r="U898" s="721"/>
      <c r="V898" s="399"/>
      <c r="W898" s="399"/>
      <c r="X898" s="399"/>
      <c r="Y898" s="399"/>
      <c r="Z898" s="399"/>
      <c r="AA898" s="399"/>
      <c r="AB898" s="268"/>
      <c r="AC898" s="264"/>
      <c r="AD898" s="238"/>
      <c r="AE898" s="238"/>
      <c r="AF898" s="238"/>
      <c r="AG898" s="238"/>
    </row>
    <row r="899" spans="1:33" s="204" customFormat="1" ht="3.75" hidden="1" customHeight="1">
      <c r="A899" s="849"/>
      <c r="B899" s="872"/>
      <c r="C899" s="862"/>
      <c r="D899" s="865"/>
      <c r="E899" s="234"/>
      <c r="F899" s="239"/>
      <c r="G899" s="240"/>
      <c r="H899" s="236"/>
      <c r="I899" s="240"/>
      <c r="J899" s="240"/>
      <c r="K899" s="240"/>
      <c r="L899" s="240"/>
      <c r="M899" s="240"/>
      <c r="N899" s="240"/>
      <c r="O899" s="240"/>
      <c r="P899" s="240"/>
      <c r="Q899" s="240"/>
      <c r="R899" s="716"/>
      <c r="S899" s="724"/>
      <c r="T899" s="724"/>
      <c r="U899" s="724"/>
      <c r="V899" s="398"/>
      <c r="W899" s="398"/>
      <c r="X899" s="398"/>
      <c r="Y899" s="398"/>
      <c r="Z899" s="398"/>
      <c r="AA899" s="398"/>
      <c r="AB899" s="268"/>
      <c r="AC899" s="264"/>
      <c r="AD899" s="238"/>
      <c r="AE899" s="238"/>
      <c r="AF899" s="238"/>
      <c r="AG899" s="238"/>
    </row>
    <row r="900" spans="1:33" s="204" customFormat="1" ht="15" customHeight="1">
      <c r="A900" s="849"/>
      <c r="B900" s="872"/>
      <c r="C900" s="862"/>
      <c r="D900" s="866" t="s">
        <v>16</v>
      </c>
      <c r="E900" s="867"/>
      <c r="F900" s="867"/>
      <c r="G900" s="868"/>
      <c r="H900" s="248">
        <f>H897</f>
        <v>4</v>
      </c>
      <c r="I900" s="248">
        <f t="shared" ref="I900:Q900" si="683">I897</f>
        <v>0</v>
      </c>
      <c r="J900" s="248">
        <f t="shared" si="683"/>
        <v>0</v>
      </c>
      <c r="K900" s="248">
        <f t="shared" si="683"/>
        <v>4</v>
      </c>
      <c r="L900" s="248">
        <f t="shared" si="683"/>
        <v>0</v>
      </c>
      <c r="M900" s="248">
        <f t="shared" si="683"/>
        <v>0</v>
      </c>
      <c r="N900" s="248">
        <f t="shared" si="683"/>
        <v>0</v>
      </c>
      <c r="O900" s="248">
        <f t="shared" si="683"/>
        <v>0</v>
      </c>
      <c r="P900" s="248">
        <f t="shared" si="683"/>
        <v>0</v>
      </c>
      <c r="Q900" s="248">
        <f t="shared" si="683"/>
        <v>0</v>
      </c>
      <c r="R900" s="739">
        <f>R897</f>
        <v>0</v>
      </c>
      <c r="S900" s="739">
        <f t="shared" ref="S900:AA900" si="684">S897</f>
        <v>0</v>
      </c>
      <c r="T900" s="739">
        <f t="shared" si="684"/>
        <v>0</v>
      </c>
      <c r="U900" s="739">
        <f t="shared" si="684"/>
        <v>0</v>
      </c>
      <c r="V900" s="739">
        <f t="shared" si="684"/>
        <v>0</v>
      </c>
      <c r="W900" s="739">
        <f t="shared" si="684"/>
        <v>0</v>
      </c>
      <c r="X900" s="739">
        <f t="shared" si="684"/>
        <v>0</v>
      </c>
      <c r="Y900" s="739">
        <f t="shared" si="684"/>
        <v>0</v>
      </c>
      <c r="Z900" s="739">
        <f t="shared" si="684"/>
        <v>0</v>
      </c>
      <c r="AA900" s="739">
        <f t="shared" si="684"/>
        <v>0</v>
      </c>
      <c r="AB900" s="786"/>
      <c r="AC900" s="787"/>
      <c r="AD900" s="787"/>
      <c r="AE900" s="787"/>
      <c r="AF900" s="787"/>
      <c r="AG900" s="788"/>
    </row>
    <row r="901" spans="1:33" s="204" customFormat="1" ht="30" customHeight="1">
      <c r="A901" s="849" t="s">
        <v>388</v>
      </c>
      <c r="B901" s="872" t="s">
        <v>151</v>
      </c>
      <c r="C901" s="862" t="s">
        <v>170</v>
      </c>
      <c r="D901" s="863" t="s">
        <v>170</v>
      </c>
      <c r="E901" s="831" t="s">
        <v>875</v>
      </c>
      <c r="F901" s="832"/>
      <c r="G901" s="231"/>
      <c r="H901" s="232"/>
      <c r="I901" s="232"/>
      <c r="J901" s="232"/>
      <c r="K901" s="232"/>
      <c r="L901" s="232"/>
      <c r="M901" s="232"/>
      <c r="N901" s="232"/>
      <c r="O901" s="232"/>
      <c r="P901" s="232"/>
      <c r="Q901" s="232"/>
      <c r="R901" s="390"/>
      <c r="S901" s="390"/>
      <c r="T901" s="390"/>
      <c r="U901" s="390"/>
      <c r="V901" s="390"/>
      <c r="W901" s="390"/>
      <c r="X901" s="390"/>
      <c r="Y901" s="390"/>
      <c r="Z901" s="390"/>
      <c r="AA901" s="390"/>
      <c r="AB901" s="260"/>
      <c r="AC901" s="261"/>
      <c r="AD901" s="180"/>
      <c r="AE901" s="180"/>
      <c r="AF901" s="180"/>
      <c r="AG901" s="180"/>
    </row>
    <row r="902" spans="1:33" s="204" customFormat="1" ht="41.25" customHeight="1">
      <c r="A902" s="849"/>
      <c r="B902" s="872"/>
      <c r="C902" s="862"/>
      <c r="D902" s="864"/>
      <c r="E902" s="290" t="s">
        <v>322</v>
      </c>
      <c r="F902" s="199" t="s">
        <v>876</v>
      </c>
      <c r="G902" s="371" t="s">
        <v>145</v>
      </c>
      <c r="H902" s="236">
        <f>Q902</f>
        <v>197.5</v>
      </c>
      <c r="I902" s="235"/>
      <c r="J902" s="235"/>
      <c r="K902" s="235"/>
      <c r="L902" s="235"/>
      <c r="M902" s="235"/>
      <c r="N902" s="235"/>
      <c r="O902" s="235"/>
      <c r="P902" s="235"/>
      <c r="Q902" s="235">
        <v>197.5</v>
      </c>
      <c r="R902" s="716">
        <f>AA902</f>
        <v>197.5</v>
      </c>
      <c r="S902" s="721"/>
      <c r="T902" s="721"/>
      <c r="U902" s="721"/>
      <c r="V902" s="721"/>
      <c r="W902" s="721"/>
      <c r="X902" s="721"/>
      <c r="Y902" s="721"/>
      <c r="Z902" s="721"/>
      <c r="AA902" s="721">
        <v>197.5</v>
      </c>
      <c r="AB902" s="268" t="s">
        <v>877</v>
      </c>
      <c r="AC902" s="264" t="s">
        <v>878</v>
      </c>
      <c r="AD902" s="243" t="s">
        <v>159</v>
      </c>
      <c r="AE902" s="238">
        <v>1</v>
      </c>
      <c r="AF902" s="238">
        <v>1</v>
      </c>
      <c r="AG902" s="238"/>
    </row>
    <row r="903" spans="1:33" s="204" customFormat="1" ht="15" hidden="1" customHeight="1">
      <c r="A903" s="849"/>
      <c r="B903" s="872"/>
      <c r="C903" s="862"/>
      <c r="D903" s="864"/>
      <c r="E903" s="242"/>
      <c r="F903" s="199"/>
      <c r="G903" s="235"/>
      <c r="H903" s="236"/>
      <c r="I903" s="235"/>
      <c r="J903" s="235"/>
      <c r="K903" s="235"/>
      <c r="L903" s="235"/>
      <c r="M903" s="235"/>
      <c r="N903" s="235"/>
      <c r="O903" s="235"/>
      <c r="P903" s="235"/>
      <c r="Q903" s="235"/>
      <c r="R903" s="391"/>
      <c r="S903" s="399"/>
      <c r="T903" s="399"/>
      <c r="U903" s="399"/>
      <c r="V903" s="399"/>
      <c r="W903" s="399"/>
      <c r="X903" s="399"/>
      <c r="Y903" s="399"/>
      <c r="Z903" s="399"/>
      <c r="AA903" s="399"/>
      <c r="AB903" s="268"/>
      <c r="AC903" s="264"/>
      <c r="AD903" s="243"/>
      <c r="AE903" s="238"/>
      <c r="AF903" s="243"/>
      <c r="AG903" s="238"/>
    </row>
    <row r="904" spans="1:33" s="204" customFormat="1" ht="15" hidden="1" customHeight="1">
      <c r="A904" s="849"/>
      <c r="B904" s="872"/>
      <c r="C904" s="862"/>
      <c r="D904" s="865"/>
      <c r="E904" s="234"/>
      <c r="F904" s="664"/>
      <c r="G904" s="240"/>
      <c r="H904" s="236"/>
      <c r="I904" s="240"/>
      <c r="J904" s="240"/>
      <c r="K904" s="240"/>
      <c r="L904" s="240"/>
      <c r="M904" s="240"/>
      <c r="N904" s="240"/>
      <c r="O904" s="240"/>
      <c r="P904" s="240"/>
      <c r="Q904" s="240"/>
      <c r="R904" s="391"/>
      <c r="S904" s="398"/>
      <c r="T904" s="398"/>
      <c r="U904" s="398"/>
      <c r="V904" s="398"/>
      <c r="W904" s="398"/>
      <c r="X904" s="398"/>
      <c r="Y904" s="398"/>
      <c r="Z904" s="398"/>
      <c r="AA904" s="398"/>
      <c r="AB904" s="268"/>
      <c r="AC904" s="264"/>
      <c r="AD904" s="243"/>
      <c r="AE904" s="238"/>
      <c r="AF904" s="243"/>
      <c r="AG904" s="238"/>
    </row>
    <row r="905" spans="1:33" s="204" customFormat="1" ht="15.75" customHeight="1">
      <c r="A905" s="849"/>
      <c r="B905" s="872"/>
      <c r="C905" s="862"/>
      <c r="D905" s="866" t="s">
        <v>16</v>
      </c>
      <c r="E905" s="867"/>
      <c r="F905" s="867"/>
      <c r="G905" s="868"/>
      <c r="H905" s="241">
        <f>H902</f>
        <v>197.5</v>
      </c>
      <c r="I905" s="241">
        <f t="shared" ref="I905:Q905" si="685">I902</f>
        <v>0</v>
      </c>
      <c r="J905" s="241">
        <f t="shared" si="685"/>
        <v>0</v>
      </c>
      <c r="K905" s="241">
        <f t="shared" si="685"/>
        <v>0</v>
      </c>
      <c r="L905" s="241">
        <f t="shared" si="685"/>
        <v>0</v>
      </c>
      <c r="M905" s="241">
        <f t="shared" si="685"/>
        <v>0</v>
      </c>
      <c r="N905" s="241">
        <f t="shared" si="685"/>
        <v>0</v>
      </c>
      <c r="O905" s="241">
        <f t="shared" si="685"/>
        <v>0</v>
      </c>
      <c r="P905" s="241">
        <f t="shared" si="685"/>
        <v>0</v>
      </c>
      <c r="Q905" s="241">
        <f t="shared" si="685"/>
        <v>197.5</v>
      </c>
      <c r="R905" s="735">
        <f>R902</f>
        <v>197.5</v>
      </c>
      <c r="S905" s="735">
        <f t="shared" ref="S905:AA905" si="686">S902</f>
        <v>0</v>
      </c>
      <c r="T905" s="735">
        <f t="shared" si="686"/>
        <v>0</v>
      </c>
      <c r="U905" s="735">
        <f t="shared" si="686"/>
        <v>0</v>
      </c>
      <c r="V905" s="735">
        <f t="shared" si="686"/>
        <v>0</v>
      </c>
      <c r="W905" s="735">
        <f t="shared" si="686"/>
        <v>0</v>
      </c>
      <c r="X905" s="735">
        <f t="shared" si="686"/>
        <v>0</v>
      </c>
      <c r="Y905" s="735">
        <f t="shared" si="686"/>
        <v>0</v>
      </c>
      <c r="Z905" s="735">
        <f t="shared" si="686"/>
        <v>0</v>
      </c>
      <c r="AA905" s="735">
        <f t="shared" si="686"/>
        <v>197.5</v>
      </c>
      <c r="AB905" s="858"/>
      <c r="AC905" s="859"/>
      <c r="AD905" s="859"/>
      <c r="AE905" s="859"/>
      <c r="AF905" s="859"/>
      <c r="AG905" s="860"/>
    </row>
    <row r="906" spans="1:33" s="204" customFormat="1" ht="32.25" customHeight="1">
      <c r="A906" s="849" t="s">
        <v>388</v>
      </c>
      <c r="B906" s="872" t="s">
        <v>151</v>
      </c>
      <c r="C906" s="862" t="s">
        <v>170</v>
      </c>
      <c r="D906" s="863" t="s">
        <v>202</v>
      </c>
      <c r="E906" s="831" t="s">
        <v>1164</v>
      </c>
      <c r="F906" s="832"/>
      <c r="G906" s="231"/>
      <c r="H906" s="232"/>
      <c r="I906" s="232"/>
      <c r="J906" s="232"/>
      <c r="K906" s="232"/>
      <c r="L906" s="232"/>
      <c r="M906" s="232"/>
      <c r="N906" s="232"/>
      <c r="O906" s="232"/>
      <c r="P906" s="232"/>
      <c r="Q906" s="232"/>
      <c r="R906" s="390"/>
      <c r="S906" s="390"/>
      <c r="T906" s="390"/>
      <c r="U906" s="390"/>
      <c r="V906" s="390"/>
      <c r="W906" s="390"/>
      <c r="X906" s="390"/>
      <c r="Y906" s="390"/>
      <c r="Z906" s="390"/>
      <c r="AA906" s="390"/>
      <c r="AB906" s="260"/>
      <c r="AC906" s="261"/>
      <c r="AD906" s="180"/>
      <c r="AE906" s="180"/>
      <c r="AF906" s="180"/>
      <c r="AG906" s="180"/>
    </row>
    <row r="907" spans="1:33" s="204" customFormat="1" ht="32.25" customHeight="1">
      <c r="A907" s="849"/>
      <c r="B907" s="872"/>
      <c r="C907" s="862"/>
      <c r="D907" s="864"/>
      <c r="E907" s="290" t="s">
        <v>322</v>
      </c>
      <c r="F907" s="199" t="s">
        <v>1165</v>
      </c>
      <c r="G907" s="200" t="s">
        <v>15</v>
      </c>
      <c r="H907" s="236">
        <v>11.3</v>
      </c>
      <c r="I907" s="254"/>
      <c r="J907" s="235"/>
      <c r="K907" s="235">
        <v>11.3</v>
      </c>
      <c r="L907" s="235"/>
      <c r="M907" s="235"/>
      <c r="N907" s="235"/>
      <c r="O907" s="235"/>
      <c r="P907" s="235"/>
      <c r="Q907" s="235"/>
      <c r="R907" s="716">
        <f>SUM(S907:AA907)</f>
        <v>13.356</v>
      </c>
      <c r="S907" s="747">
        <v>2.0089999999999999</v>
      </c>
      <c r="T907" s="721"/>
      <c r="U907" s="721">
        <v>11.347</v>
      </c>
      <c r="V907" s="399"/>
      <c r="W907" s="399"/>
      <c r="X907" s="399"/>
      <c r="Y907" s="399"/>
      <c r="Z907" s="399"/>
      <c r="AA907" s="399"/>
      <c r="AB907" s="268" t="s">
        <v>814</v>
      </c>
      <c r="AC907" s="264" t="s">
        <v>1166</v>
      </c>
      <c r="AD907" s="243" t="s">
        <v>159</v>
      </c>
      <c r="AE907" s="238">
        <v>2</v>
      </c>
      <c r="AF907" s="238">
        <v>2</v>
      </c>
      <c r="AG907" s="238"/>
    </row>
    <row r="908" spans="1:33" s="204" customFormat="1" ht="15" hidden="1" customHeight="1">
      <c r="A908" s="849"/>
      <c r="B908" s="872"/>
      <c r="C908" s="862"/>
      <c r="D908" s="864"/>
      <c r="E908" s="242"/>
      <c r="F908" s="199"/>
      <c r="G908" s="235"/>
      <c r="H908" s="236"/>
      <c r="I908" s="235"/>
      <c r="J908" s="235"/>
      <c r="K908" s="235"/>
      <c r="L908" s="235"/>
      <c r="M908" s="235"/>
      <c r="N908" s="235"/>
      <c r="O908" s="235"/>
      <c r="P908" s="235"/>
      <c r="Q908" s="235"/>
      <c r="R908" s="716"/>
      <c r="S908" s="721"/>
      <c r="T908" s="721"/>
      <c r="U908" s="721"/>
      <c r="V908" s="399"/>
      <c r="W908" s="399"/>
      <c r="X908" s="399"/>
      <c r="Y908" s="399"/>
      <c r="Z908" s="399"/>
      <c r="AA908" s="399"/>
      <c r="AB908" s="268"/>
      <c r="AC908" s="264"/>
      <c r="AD908" s="243"/>
      <c r="AE908" s="238"/>
      <c r="AF908" s="243"/>
      <c r="AG908" s="238"/>
    </row>
    <row r="909" spans="1:33" s="204" customFormat="1" ht="0.75" customHeight="1">
      <c r="A909" s="849"/>
      <c r="B909" s="872"/>
      <c r="C909" s="862"/>
      <c r="D909" s="865"/>
      <c r="E909" s="234"/>
      <c r="F909" s="664"/>
      <c r="G909" s="240"/>
      <c r="H909" s="236"/>
      <c r="I909" s="240"/>
      <c r="J909" s="240"/>
      <c r="K909" s="240"/>
      <c r="L909" s="240"/>
      <c r="M909" s="240"/>
      <c r="N909" s="240"/>
      <c r="O909" s="240"/>
      <c r="P909" s="240"/>
      <c r="Q909" s="240"/>
      <c r="R909" s="716"/>
      <c r="S909" s="724"/>
      <c r="T909" s="724"/>
      <c r="U909" s="724"/>
      <c r="V909" s="398"/>
      <c r="W909" s="398"/>
      <c r="X909" s="398"/>
      <c r="Y909" s="398"/>
      <c r="Z909" s="398"/>
      <c r="AA909" s="398"/>
      <c r="AB909" s="268"/>
      <c r="AC909" s="264"/>
      <c r="AD909" s="243"/>
      <c r="AE909" s="238"/>
      <c r="AF909" s="243"/>
      <c r="AG909" s="238"/>
    </row>
    <row r="910" spans="1:33" s="204" customFormat="1" ht="18.75" customHeight="1">
      <c r="A910" s="849"/>
      <c r="B910" s="872"/>
      <c r="C910" s="862"/>
      <c r="D910" s="866" t="s">
        <v>16</v>
      </c>
      <c r="E910" s="867"/>
      <c r="F910" s="867"/>
      <c r="G910" s="868"/>
      <c r="H910" s="241">
        <v>11.3</v>
      </c>
      <c r="I910" s="241">
        <f t="shared" ref="I910:Q910" si="687">I907</f>
        <v>0</v>
      </c>
      <c r="J910" s="241">
        <f t="shared" si="687"/>
        <v>0</v>
      </c>
      <c r="K910" s="241">
        <v>11.3</v>
      </c>
      <c r="L910" s="241">
        <f t="shared" si="687"/>
        <v>0</v>
      </c>
      <c r="M910" s="241">
        <f t="shared" si="687"/>
        <v>0</v>
      </c>
      <c r="N910" s="241">
        <f t="shared" si="687"/>
        <v>0</v>
      </c>
      <c r="O910" s="241">
        <f t="shared" si="687"/>
        <v>0</v>
      </c>
      <c r="P910" s="241">
        <f t="shared" si="687"/>
        <v>0</v>
      </c>
      <c r="Q910" s="241">
        <f t="shared" si="687"/>
        <v>0</v>
      </c>
      <c r="R910" s="735">
        <f>SUM(R907)</f>
        <v>13.356</v>
      </c>
      <c r="S910" s="735">
        <f t="shared" ref="S910:U910" si="688">SUM(S907)</f>
        <v>2.0089999999999999</v>
      </c>
      <c r="T910" s="735">
        <f t="shared" si="688"/>
        <v>0</v>
      </c>
      <c r="U910" s="735">
        <f t="shared" si="688"/>
        <v>11.347</v>
      </c>
      <c r="V910" s="735">
        <f t="shared" ref="V910:AA910" si="689">V907</f>
        <v>0</v>
      </c>
      <c r="W910" s="735">
        <f t="shared" si="689"/>
        <v>0</v>
      </c>
      <c r="X910" s="735">
        <f t="shared" si="689"/>
        <v>0</v>
      </c>
      <c r="Y910" s="735">
        <f t="shared" si="689"/>
        <v>0</v>
      </c>
      <c r="Z910" s="735">
        <f t="shared" si="689"/>
        <v>0</v>
      </c>
      <c r="AA910" s="735">
        <f t="shared" si="689"/>
        <v>0</v>
      </c>
      <c r="AB910" s="858"/>
      <c r="AC910" s="859"/>
      <c r="AD910" s="859"/>
      <c r="AE910" s="859"/>
      <c r="AF910" s="859"/>
      <c r="AG910" s="860"/>
    </row>
    <row r="911" spans="1:33" s="204" customFormat="1" ht="28.5" customHeight="1">
      <c r="A911" s="849" t="s">
        <v>388</v>
      </c>
      <c r="B911" s="872" t="s">
        <v>151</v>
      </c>
      <c r="C911" s="862" t="s">
        <v>170</v>
      </c>
      <c r="D911" s="863" t="s">
        <v>210</v>
      </c>
      <c r="E911" s="831" t="s">
        <v>879</v>
      </c>
      <c r="F911" s="832"/>
      <c r="G911" s="231"/>
      <c r="H911" s="232"/>
      <c r="I911" s="232"/>
      <c r="J911" s="232"/>
      <c r="K911" s="232"/>
      <c r="L911" s="232"/>
      <c r="M911" s="232"/>
      <c r="N911" s="232"/>
      <c r="O911" s="232"/>
      <c r="P911" s="232"/>
      <c r="Q911" s="232"/>
      <c r="R911" s="390"/>
      <c r="S911" s="390"/>
      <c r="T911" s="390"/>
      <c r="U911" s="390"/>
      <c r="V911" s="390"/>
      <c r="W911" s="390"/>
      <c r="X911" s="390"/>
      <c r="Y911" s="390"/>
      <c r="Z911" s="390"/>
      <c r="AA911" s="390"/>
      <c r="AB911" s="260"/>
      <c r="AC911" s="261"/>
      <c r="AD911" s="180"/>
      <c r="AE911" s="180"/>
      <c r="AF911" s="180"/>
      <c r="AG911" s="180"/>
    </row>
    <row r="912" spans="1:33" s="204" customFormat="1" ht="37.5" customHeight="1">
      <c r="A912" s="849"/>
      <c r="B912" s="872"/>
      <c r="C912" s="862"/>
      <c r="D912" s="864"/>
      <c r="E912" s="290" t="s">
        <v>322</v>
      </c>
      <c r="F912" s="199" t="s">
        <v>880</v>
      </c>
      <c r="G912" s="200" t="s">
        <v>15</v>
      </c>
      <c r="H912" s="236">
        <v>50</v>
      </c>
      <c r="I912" s="250">
        <v>50</v>
      </c>
      <c r="J912" s="235"/>
      <c r="K912" s="235"/>
      <c r="L912" s="235"/>
      <c r="M912" s="235"/>
      <c r="N912" s="235"/>
      <c r="O912" s="235"/>
      <c r="P912" s="235"/>
      <c r="Q912" s="235"/>
      <c r="R912" s="716">
        <v>50</v>
      </c>
      <c r="S912" s="741">
        <v>50</v>
      </c>
      <c r="T912" s="399"/>
      <c r="U912" s="399"/>
      <c r="V912" s="399"/>
      <c r="W912" s="399"/>
      <c r="X912" s="399"/>
      <c r="Y912" s="399"/>
      <c r="Z912" s="399"/>
      <c r="AA912" s="399"/>
      <c r="AB912" s="268" t="s">
        <v>877</v>
      </c>
      <c r="AC912" s="264" t="s">
        <v>881</v>
      </c>
      <c r="AD912" s="243" t="s">
        <v>246</v>
      </c>
      <c r="AE912" s="238">
        <v>90</v>
      </c>
      <c r="AF912" s="238">
        <v>90</v>
      </c>
      <c r="AG912" s="238"/>
    </row>
    <row r="913" spans="1:33" s="204" customFormat="1" ht="15" hidden="1" customHeight="1">
      <c r="A913" s="849"/>
      <c r="B913" s="872"/>
      <c r="C913" s="862"/>
      <c r="D913" s="864"/>
      <c r="E913" s="242"/>
      <c r="F913" s="199"/>
      <c r="G913" s="235"/>
      <c r="H913" s="236"/>
      <c r="I913" s="235"/>
      <c r="J913" s="235"/>
      <c r="K913" s="235"/>
      <c r="L913" s="235"/>
      <c r="M913" s="235"/>
      <c r="N913" s="235"/>
      <c r="O913" s="235"/>
      <c r="P913" s="235"/>
      <c r="Q913" s="235"/>
      <c r="R913" s="716"/>
      <c r="S913" s="721"/>
      <c r="T913" s="399"/>
      <c r="U913" s="399"/>
      <c r="V913" s="399"/>
      <c r="W913" s="399"/>
      <c r="X913" s="399"/>
      <c r="Y913" s="399"/>
      <c r="Z913" s="399"/>
      <c r="AA913" s="399"/>
      <c r="AB913" s="268"/>
      <c r="AC913" s="264"/>
      <c r="AD913" s="243"/>
      <c r="AE913" s="238"/>
      <c r="AF913" s="243"/>
      <c r="AG913" s="238"/>
    </row>
    <row r="914" spans="1:33" s="204" customFormat="1" ht="0.75" customHeight="1">
      <c r="A914" s="849"/>
      <c r="B914" s="872"/>
      <c r="C914" s="862"/>
      <c r="D914" s="865"/>
      <c r="E914" s="234"/>
      <c r="F914" s="664"/>
      <c r="G914" s="240"/>
      <c r="H914" s="236"/>
      <c r="I914" s="240"/>
      <c r="J914" s="240"/>
      <c r="K914" s="240"/>
      <c r="L914" s="240"/>
      <c r="M914" s="240"/>
      <c r="N914" s="240"/>
      <c r="O914" s="240"/>
      <c r="P914" s="240"/>
      <c r="Q914" s="240"/>
      <c r="R914" s="716"/>
      <c r="S914" s="724"/>
      <c r="T914" s="398"/>
      <c r="U914" s="398"/>
      <c r="V914" s="398"/>
      <c r="W914" s="398"/>
      <c r="X914" s="398"/>
      <c r="Y914" s="398"/>
      <c r="Z914" s="398"/>
      <c r="AA914" s="398"/>
      <c r="AB914" s="268"/>
      <c r="AC914" s="264"/>
      <c r="AD914" s="243"/>
      <c r="AE914" s="238"/>
      <c r="AF914" s="243"/>
      <c r="AG914" s="238"/>
    </row>
    <row r="915" spans="1:33" s="204" customFormat="1" ht="18.75" customHeight="1">
      <c r="A915" s="849"/>
      <c r="B915" s="872"/>
      <c r="C915" s="862"/>
      <c r="D915" s="866" t="s">
        <v>16</v>
      </c>
      <c r="E915" s="867"/>
      <c r="F915" s="867"/>
      <c r="G915" s="868"/>
      <c r="H915" s="241">
        <f>H912</f>
        <v>50</v>
      </c>
      <c r="I915" s="241">
        <f t="shared" ref="I915:Q915" si="690">I912</f>
        <v>50</v>
      </c>
      <c r="J915" s="241">
        <f t="shared" si="690"/>
        <v>0</v>
      </c>
      <c r="K915" s="241">
        <f t="shared" si="690"/>
        <v>0</v>
      </c>
      <c r="L915" s="241">
        <f t="shared" si="690"/>
        <v>0</v>
      </c>
      <c r="M915" s="241">
        <f t="shared" si="690"/>
        <v>0</v>
      </c>
      <c r="N915" s="241">
        <f t="shared" si="690"/>
        <v>0</v>
      </c>
      <c r="O915" s="241">
        <f t="shared" si="690"/>
        <v>0</v>
      </c>
      <c r="P915" s="241">
        <f t="shared" si="690"/>
        <v>0</v>
      </c>
      <c r="Q915" s="241">
        <f t="shared" si="690"/>
        <v>0</v>
      </c>
      <c r="R915" s="735">
        <f>R912</f>
        <v>50</v>
      </c>
      <c r="S915" s="735">
        <f t="shared" ref="S915:AA915" si="691">S912</f>
        <v>50</v>
      </c>
      <c r="T915" s="735">
        <f t="shared" si="691"/>
        <v>0</v>
      </c>
      <c r="U915" s="735">
        <f t="shared" si="691"/>
        <v>0</v>
      </c>
      <c r="V915" s="735">
        <f t="shared" si="691"/>
        <v>0</v>
      </c>
      <c r="W915" s="735">
        <f t="shared" si="691"/>
        <v>0</v>
      </c>
      <c r="X915" s="735">
        <f t="shared" si="691"/>
        <v>0</v>
      </c>
      <c r="Y915" s="735">
        <f t="shared" si="691"/>
        <v>0</v>
      </c>
      <c r="Z915" s="735">
        <f t="shared" si="691"/>
        <v>0</v>
      </c>
      <c r="AA915" s="735">
        <f t="shared" si="691"/>
        <v>0</v>
      </c>
      <c r="AB915" s="858"/>
      <c r="AC915" s="859"/>
      <c r="AD915" s="859"/>
      <c r="AE915" s="859"/>
      <c r="AF915" s="859"/>
      <c r="AG915" s="860"/>
    </row>
    <row r="916" spans="1:33" s="204" customFormat="1" ht="32.25" customHeight="1">
      <c r="A916" s="849" t="s">
        <v>388</v>
      </c>
      <c r="B916" s="872" t="s">
        <v>151</v>
      </c>
      <c r="C916" s="862" t="s">
        <v>170</v>
      </c>
      <c r="D916" s="863" t="s">
        <v>273</v>
      </c>
      <c r="E916" s="831" t="s">
        <v>882</v>
      </c>
      <c r="F916" s="832"/>
      <c r="G916" s="231"/>
      <c r="H916" s="232"/>
      <c r="I916" s="232"/>
      <c r="J916" s="232"/>
      <c r="K916" s="232"/>
      <c r="L916" s="232"/>
      <c r="M916" s="232"/>
      <c r="N916" s="232"/>
      <c r="O916" s="232"/>
      <c r="P916" s="232"/>
      <c r="Q916" s="232"/>
      <c r="R916" s="390"/>
      <c r="S916" s="390"/>
      <c r="T916" s="390"/>
      <c r="U916" s="390"/>
      <c r="V916" s="390"/>
      <c r="W916" s="390"/>
      <c r="X916" s="390"/>
      <c r="Y916" s="390"/>
      <c r="Z916" s="390"/>
      <c r="AA916" s="390"/>
      <c r="AB916" s="260"/>
      <c r="AC916" s="261"/>
      <c r="AD916" s="180"/>
      <c r="AE916" s="180"/>
      <c r="AF916" s="180"/>
      <c r="AG916" s="180"/>
    </row>
    <row r="917" spans="1:33" s="204" customFormat="1" ht="32.25" customHeight="1">
      <c r="A917" s="849"/>
      <c r="B917" s="872"/>
      <c r="C917" s="862"/>
      <c r="D917" s="864"/>
      <c r="E917" s="290" t="s">
        <v>322</v>
      </c>
      <c r="F917" s="199" t="s">
        <v>883</v>
      </c>
      <c r="G917" s="200" t="s">
        <v>15</v>
      </c>
      <c r="H917" s="236">
        <v>5</v>
      </c>
      <c r="I917" s="250">
        <v>5</v>
      </c>
      <c r="J917" s="235"/>
      <c r="K917" s="235"/>
      <c r="L917" s="235"/>
      <c r="M917" s="235"/>
      <c r="N917" s="235"/>
      <c r="O917" s="235"/>
      <c r="P917" s="235"/>
      <c r="Q917" s="235"/>
      <c r="R917" s="716">
        <v>5</v>
      </c>
      <c r="S917" s="741">
        <v>2.9910000000000001</v>
      </c>
      <c r="T917" s="399"/>
      <c r="U917" s="399"/>
      <c r="V917" s="399"/>
      <c r="W917" s="399"/>
      <c r="X917" s="399"/>
      <c r="Y917" s="399"/>
      <c r="Z917" s="399"/>
      <c r="AA917" s="399"/>
      <c r="AB917" s="268" t="s">
        <v>814</v>
      </c>
      <c r="AC917" s="264" t="s">
        <v>884</v>
      </c>
      <c r="AD917" s="243" t="s">
        <v>159</v>
      </c>
      <c r="AE917" s="238">
        <v>2</v>
      </c>
      <c r="AF917" s="748">
        <v>3</v>
      </c>
      <c r="AG917" s="238"/>
    </row>
    <row r="918" spans="1:33" s="204" customFormat="1" ht="15" hidden="1" customHeight="1">
      <c r="A918" s="849"/>
      <c r="B918" s="872"/>
      <c r="C918" s="862"/>
      <c r="D918" s="864"/>
      <c r="E918" s="242"/>
      <c r="F918" s="199"/>
      <c r="G918" s="235"/>
      <c r="H918" s="236"/>
      <c r="I918" s="235"/>
      <c r="J918" s="235"/>
      <c r="K918" s="235"/>
      <c r="L918" s="235"/>
      <c r="M918" s="235"/>
      <c r="N918" s="235"/>
      <c r="O918" s="235"/>
      <c r="P918" s="235"/>
      <c r="Q918" s="235"/>
      <c r="R918" s="716"/>
      <c r="S918" s="721"/>
      <c r="T918" s="399"/>
      <c r="U918" s="399"/>
      <c r="V918" s="399"/>
      <c r="W918" s="399"/>
      <c r="X918" s="399"/>
      <c r="Y918" s="399"/>
      <c r="Z918" s="399"/>
      <c r="AA918" s="399"/>
      <c r="AB918" s="268"/>
      <c r="AC918" s="264"/>
      <c r="AD918" s="243"/>
      <c r="AE918" s="238"/>
      <c r="AF918" s="243"/>
      <c r="AG918" s="238"/>
    </row>
    <row r="919" spans="1:33" s="204" customFormat="1" ht="0.75" customHeight="1">
      <c r="A919" s="849"/>
      <c r="B919" s="872"/>
      <c r="C919" s="862"/>
      <c r="D919" s="865"/>
      <c r="E919" s="234"/>
      <c r="F919" s="664"/>
      <c r="G919" s="240"/>
      <c r="H919" s="236"/>
      <c r="I919" s="240"/>
      <c r="J919" s="240"/>
      <c r="K919" s="240"/>
      <c r="L919" s="240"/>
      <c r="M919" s="240"/>
      <c r="N919" s="240"/>
      <c r="O919" s="240"/>
      <c r="P919" s="240"/>
      <c r="Q919" s="240"/>
      <c r="R919" s="716"/>
      <c r="S919" s="724"/>
      <c r="T919" s="398"/>
      <c r="U919" s="398"/>
      <c r="V919" s="398"/>
      <c r="W919" s="398"/>
      <c r="X919" s="398"/>
      <c r="Y919" s="398"/>
      <c r="Z919" s="398"/>
      <c r="AA919" s="398"/>
      <c r="AB919" s="268"/>
      <c r="AC919" s="264"/>
      <c r="AD919" s="243"/>
      <c r="AE919" s="238"/>
      <c r="AF919" s="243"/>
      <c r="AG919" s="238"/>
    </row>
    <row r="920" spans="1:33" s="204" customFormat="1" ht="18.75" customHeight="1">
      <c r="A920" s="849"/>
      <c r="B920" s="872"/>
      <c r="C920" s="862"/>
      <c r="D920" s="866" t="s">
        <v>16</v>
      </c>
      <c r="E920" s="867"/>
      <c r="F920" s="867"/>
      <c r="G920" s="868"/>
      <c r="H920" s="241">
        <f>H917</f>
        <v>5</v>
      </c>
      <c r="I920" s="241">
        <f t="shared" ref="I920:Q920" si="692">I917</f>
        <v>5</v>
      </c>
      <c r="J920" s="241">
        <f t="shared" si="692"/>
        <v>0</v>
      </c>
      <c r="K920" s="241">
        <f t="shared" si="692"/>
        <v>0</v>
      </c>
      <c r="L920" s="241">
        <f t="shared" si="692"/>
        <v>0</v>
      </c>
      <c r="M920" s="241">
        <f t="shared" si="692"/>
        <v>0</v>
      </c>
      <c r="N920" s="241">
        <f t="shared" si="692"/>
        <v>0</v>
      </c>
      <c r="O920" s="241">
        <f t="shared" si="692"/>
        <v>0</v>
      </c>
      <c r="P920" s="241">
        <f t="shared" si="692"/>
        <v>0</v>
      </c>
      <c r="Q920" s="241">
        <f t="shared" si="692"/>
        <v>0</v>
      </c>
      <c r="R920" s="735">
        <f>R917</f>
        <v>5</v>
      </c>
      <c r="S920" s="735">
        <f t="shared" ref="S920:AA920" si="693">S917</f>
        <v>2.9910000000000001</v>
      </c>
      <c r="T920" s="735">
        <f t="shared" si="693"/>
        <v>0</v>
      </c>
      <c r="U920" s="735">
        <f t="shared" si="693"/>
        <v>0</v>
      </c>
      <c r="V920" s="735">
        <f t="shared" si="693"/>
        <v>0</v>
      </c>
      <c r="W920" s="735">
        <f t="shared" si="693"/>
        <v>0</v>
      </c>
      <c r="X920" s="735">
        <f t="shared" si="693"/>
        <v>0</v>
      </c>
      <c r="Y920" s="735">
        <f t="shared" si="693"/>
        <v>0</v>
      </c>
      <c r="Z920" s="735">
        <f t="shared" si="693"/>
        <v>0</v>
      </c>
      <c r="AA920" s="735">
        <f t="shared" si="693"/>
        <v>0</v>
      </c>
      <c r="AB920" s="858"/>
      <c r="AC920" s="859"/>
      <c r="AD920" s="859"/>
      <c r="AE920" s="859"/>
      <c r="AF920" s="859"/>
      <c r="AG920" s="860"/>
    </row>
    <row r="921" spans="1:33" s="204" customFormat="1" ht="15" customHeight="1">
      <c r="A921" s="246" t="s">
        <v>388</v>
      </c>
      <c r="B921" s="175" t="s">
        <v>151</v>
      </c>
      <c r="C921" s="622" t="s">
        <v>170</v>
      </c>
      <c r="D921" s="828" t="s">
        <v>17</v>
      </c>
      <c r="E921" s="828"/>
      <c r="F921" s="828"/>
      <c r="G921" s="828"/>
      <c r="H921" s="247">
        <f>H900+H905+H915+H920+H910</f>
        <v>267.8</v>
      </c>
      <c r="I921" s="247">
        <f>I900+I905+I915+I920</f>
        <v>55</v>
      </c>
      <c r="J921" s="247">
        <f>J900</f>
        <v>0</v>
      </c>
      <c r="K921" s="247">
        <f>K900+K910</f>
        <v>15.3</v>
      </c>
      <c r="L921" s="247">
        <v>0</v>
      </c>
      <c r="M921" s="247">
        <f>M920</f>
        <v>0</v>
      </c>
      <c r="N921" s="247">
        <v>0</v>
      </c>
      <c r="O921" s="247">
        <v>0</v>
      </c>
      <c r="P921" s="247">
        <v>0</v>
      </c>
      <c r="Q921" s="247">
        <f>Q905</f>
        <v>197.5</v>
      </c>
      <c r="R921" s="738">
        <f>R900+R905+R915+R920+R910</f>
        <v>265.85599999999999</v>
      </c>
      <c r="S921" s="738">
        <f>S900+S905+S915+S920</f>
        <v>52.991</v>
      </c>
      <c r="T921" s="738">
        <f>T900</f>
        <v>0</v>
      </c>
      <c r="U921" s="738">
        <f>U900+U910</f>
        <v>11.347</v>
      </c>
      <c r="V921" s="738">
        <v>0</v>
      </c>
      <c r="W921" s="738">
        <f>W920</f>
        <v>0</v>
      </c>
      <c r="X921" s="738">
        <v>0</v>
      </c>
      <c r="Y921" s="738">
        <v>0</v>
      </c>
      <c r="Z921" s="738">
        <v>0</v>
      </c>
      <c r="AA921" s="738">
        <f>AA905</f>
        <v>197.5</v>
      </c>
      <c r="AB921" s="789"/>
      <c r="AC921" s="790"/>
      <c r="AD921" s="790"/>
      <c r="AE921" s="790"/>
      <c r="AF921" s="790"/>
      <c r="AG921" s="791"/>
    </row>
    <row r="922" spans="1:33" s="212" customFormat="1" ht="15" customHeight="1">
      <c r="A922" s="246" t="s">
        <v>388</v>
      </c>
      <c r="B922" s="621" t="s">
        <v>151</v>
      </c>
      <c r="C922" s="873" t="s">
        <v>18</v>
      </c>
      <c r="D922" s="874"/>
      <c r="E922" s="874"/>
      <c r="F922" s="874"/>
      <c r="G922" s="874"/>
      <c r="H922" s="202">
        <f>H921+H894+H857+H830</f>
        <v>1821.8</v>
      </c>
      <c r="I922" s="202">
        <f>I921+I894+I857+I830</f>
        <v>1032.8999999999999</v>
      </c>
      <c r="J922" s="202">
        <f t="shared" ref="J922:M922" si="694">J921+J894+J857+J830</f>
        <v>0</v>
      </c>
      <c r="K922" s="202">
        <f>K921+K894+K857+K830</f>
        <v>352</v>
      </c>
      <c r="L922" s="202">
        <f t="shared" si="694"/>
        <v>119.7</v>
      </c>
      <c r="M922" s="202">
        <f t="shared" si="694"/>
        <v>0</v>
      </c>
      <c r="N922" s="202">
        <f>N921</f>
        <v>0</v>
      </c>
      <c r="O922" s="202">
        <f>O921</f>
        <v>0</v>
      </c>
      <c r="P922" s="202">
        <f>P921</f>
        <v>0</v>
      </c>
      <c r="Q922" s="202">
        <f>Q921+Q894+Q857+Q830</f>
        <v>317.2</v>
      </c>
      <c r="R922" s="520">
        <f>R921+R894+R857+R830</f>
        <v>1503.527</v>
      </c>
      <c r="S922" s="520">
        <f>S921+S894+S857+S830</f>
        <v>963.95500000000004</v>
      </c>
      <c r="T922" s="520">
        <f t="shared" ref="T922" si="695">T921+T894+T857+T830</f>
        <v>0</v>
      </c>
      <c r="U922" s="520">
        <f>U921+U894+U857+U830</f>
        <v>338.05</v>
      </c>
      <c r="V922" s="520">
        <f t="shared" ref="V922:W922" si="696">V921+V894+V857+V830</f>
        <v>0</v>
      </c>
      <c r="W922" s="520">
        <f t="shared" si="696"/>
        <v>0</v>
      </c>
      <c r="X922" s="520">
        <f>X921</f>
        <v>0</v>
      </c>
      <c r="Y922" s="520">
        <f>Y921</f>
        <v>0</v>
      </c>
      <c r="Z922" s="520">
        <f>Z921</f>
        <v>0</v>
      </c>
      <c r="AA922" s="520">
        <f>AA921+AA894+AA857+AA830</f>
        <v>197.5</v>
      </c>
      <c r="AB922" s="875"/>
      <c r="AC922" s="876"/>
      <c r="AD922" s="876"/>
      <c r="AE922" s="876"/>
      <c r="AF922" s="876"/>
      <c r="AG922" s="877"/>
    </row>
    <row r="923" spans="1:33" s="204" customFormat="1" ht="15" customHeight="1">
      <c r="A923" s="246" t="s">
        <v>388</v>
      </c>
      <c r="B923" s="255" t="s">
        <v>152</v>
      </c>
      <c r="C923" s="795" t="s">
        <v>1117</v>
      </c>
      <c r="D923" s="796"/>
      <c r="E923" s="796"/>
      <c r="F923" s="796"/>
      <c r="G923" s="796"/>
      <c r="H923" s="796"/>
      <c r="I923" s="796"/>
      <c r="J923" s="796"/>
      <c r="K923" s="796"/>
      <c r="L923" s="796"/>
      <c r="M923" s="796"/>
      <c r="N923" s="796"/>
      <c r="O923" s="796"/>
      <c r="P923" s="796"/>
      <c r="Q923" s="796"/>
      <c r="R923" s="796"/>
      <c r="S923" s="796"/>
      <c r="T923" s="796"/>
      <c r="U923" s="796"/>
      <c r="V923" s="796"/>
      <c r="W923" s="796"/>
      <c r="X923" s="796"/>
      <c r="Y923" s="796"/>
      <c r="Z923" s="796"/>
      <c r="AA923" s="796"/>
      <c r="AB923" s="796"/>
      <c r="AC923" s="796"/>
      <c r="AD923" s="796"/>
      <c r="AE923" s="796"/>
      <c r="AF923" s="796"/>
      <c r="AG923" s="797"/>
    </row>
    <row r="924" spans="1:33" s="204" customFormat="1" ht="15" customHeight="1">
      <c r="A924" s="246" t="s">
        <v>388</v>
      </c>
      <c r="B924" s="255" t="s">
        <v>152</v>
      </c>
      <c r="C924" s="622" t="s">
        <v>178</v>
      </c>
      <c r="D924" s="798" t="s">
        <v>1118</v>
      </c>
      <c r="E924" s="799"/>
      <c r="F924" s="799"/>
      <c r="G924" s="799"/>
      <c r="H924" s="799"/>
      <c r="I924" s="799"/>
      <c r="J924" s="799"/>
      <c r="K924" s="799"/>
      <c r="L924" s="799"/>
      <c r="M924" s="799"/>
      <c r="N924" s="799"/>
      <c r="O924" s="799"/>
      <c r="P924" s="799"/>
      <c r="Q924" s="799"/>
      <c r="R924" s="799"/>
      <c r="S924" s="799"/>
      <c r="T924" s="799"/>
      <c r="U924" s="799"/>
      <c r="V924" s="799"/>
      <c r="W924" s="799"/>
      <c r="X924" s="799"/>
      <c r="Y924" s="799"/>
      <c r="Z924" s="799"/>
      <c r="AA924" s="799"/>
      <c r="AB924" s="799"/>
      <c r="AC924" s="799"/>
      <c r="AD924" s="799"/>
      <c r="AE924" s="799"/>
      <c r="AF924" s="799"/>
      <c r="AG924" s="800"/>
    </row>
    <row r="925" spans="1:33" s="204" customFormat="1" ht="19.5" customHeight="1">
      <c r="A925" s="849" t="s">
        <v>388</v>
      </c>
      <c r="B925" s="861" t="s">
        <v>152</v>
      </c>
      <c r="C925" s="862" t="s">
        <v>178</v>
      </c>
      <c r="D925" s="863" t="s">
        <v>151</v>
      </c>
      <c r="E925" s="831" t="s">
        <v>885</v>
      </c>
      <c r="F925" s="832"/>
      <c r="G925" s="231"/>
      <c r="H925" s="232"/>
      <c r="I925" s="232"/>
      <c r="J925" s="232"/>
      <c r="K925" s="232"/>
      <c r="L925" s="232"/>
      <c r="M925" s="232"/>
      <c r="N925" s="232"/>
      <c r="O925" s="232"/>
      <c r="P925" s="232"/>
      <c r="Q925" s="232"/>
      <c r="R925" s="390"/>
      <c r="S925" s="390"/>
      <c r="T925" s="390"/>
      <c r="U925" s="390"/>
      <c r="V925" s="390"/>
      <c r="W925" s="390"/>
      <c r="X925" s="390"/>
      <c r="Y925" s="390"/>
      <c r="Z925" s="390"/>
      <c r="AA925" s="390"/>
      <c r="AB925" s="260"/>
      <c r="AC925" s="261"/>
      <c r="AD925" s="180"/>
      <c r="AE925" s="180"/>
      <c r="AF925" s="180"/>
      <c r="AG925" s="180"/>
    </row>
    <row r="926" spans="1:33" s="204" customFormat="1" ht="117.75" customHeight="1">
      <c r="A926" s="849"/>
      <c r="B926" s="861"/>
      <c r="C926" s="862"/>
      <c r="D926" s="864"/>
      <c r="E926" s="309" t="s">
        <v>322</v>
      </c>
      <c r="F926" s="207" t="s">
        <v>886</v>
      </c>
      <c r="G926" s="235" t="s">
        <v>144</v>
      </c>
      <c r="H926" s="236">
        <f>O926+I926</f>
        <v>1263.5999999999999</v>
      </c>
      <c r="I926" s="237">
        <v>1263.5999999999999</v>
      </c>
      <c r="J926" s="237"/>
      <c r="K926" s="237"/>
      <c r="L926" s="237"/>
      <c r="M926" s="237"/>
      <c r="N926" s="237"/>
      <c r="O926" s="237"/>
      <c r="P926" s="237"/>
      <c r="Q926" s="237"/>
      <c r="R926" s="716">
        <f>Y926+S926</f>
        <v>1274.7860000000001</v>
      </c>
      <c r="S926" s="668">
        <v>7.016</v>
      </c>
      <c r="T926" s="397"/>
      <c r="U926" s="397"/>
      <c r="V926" s="397"/>
      <c r="W926" s="397"/>
      <c r="X926" s="397"/>
      <c r="Y926" s="668">
        <v>1267.77</v>
      </c>
      <c r="Z926" s="397"/>
      <c r="AA926" s="397"/>
      <c r="AB926" s="268" t="s">
        <v>814</v>
      </c>
      <c r="AC926" s="264" t="s">
        <v>887</v>
      </c>
      <c r="AD926" s="238" t="s">
        <v>246</v>
      </c>
      <c r="AE926" s="238">
        <v>3.56</v>
      </c>
      <c r="AF926" s="238">
        <v>3.56</v>
      </c>
      <c r="AG926" s="238"/>
    </row>
    <row r="927" spans="1:33" s="204" customFormat="1" ht="3.75" hidden="1" customHeight="1">
      <c r="A927" s="849"/>
      <c r="B927" s="861"/>
      <c r="C927" s="862"/>
      <c r="D927" s="865"/>
      <c r="E927" s="234" t="s">
        <v>13</v>
      </c>
      <c r="F927" s="239"/>
      <c r="G927" s="240"/>
      <c r="H927" s="236">
        <f>I927+J927+L927+M927+N927+O927+P927+Q927</f>
        <v>0</v>
      </c>
      <c r="I927" s="240"/>
      <c r="J927" s="240"/>
      <c r="K927" s="240"/>
      <c r="L927" s="240"/>
      <c r="M927" s="240"/>
      <c r="N927" s="240"/>
      <c r="O927" s="240"/>
      <c r="P927" s="240"/>
      <c r="Q927" s="240"/>
      <c r="R927" s="716">
        <f>S927+T927+V927+W927+X927+Y927+Z927+AA927</f>
        <v>0</v>
      </c>
      <c r="S927" s="724"/>
      <c r="T927" s="398"/>
      <c r="U927" s="398"/>
      <c r="V927" s="398"/>
      <c r="W927" s="398"/>
      <c r="X927" s="398"/>
      <c r="Y927" s="398"/>
      <c r="Z927" s="398"/>
      <c r="AA927" s="398"/>
      <c r="AB927" s="268"/>
      <c r="AC927" s="264"/>
      <c r="AD927" s="238"/>
      <c r="AE927" s="238"/>
      <c r="AF927" s="238"/>
      <c r="AG927" s="238"/>
    </row>
    <row r="928" spans="1:33" s="204" customFormat="1" ht="15" customHeight="1">
      <c r="A928" s="849"/>
      <c r="B928" s="861"/>
      <c r="C928" s="862"/>
      <c r="D928" s="866" t="s">
        <v>16</v>
      </c>
      <c r="E928" s="867"/>
      <c r="F928" s="867"/>
      <c r="G928" s="868"/>
      <c r="H928" s="248">
        <f>H926</f>
        <v>1263.5999999999999</v>
      </c>
      <c r="I928" s="248">
        <f t="shared" ref="I928:Q928" si="697">I926</f>
        <v>1263.5999999999999</v>
      </c>
      <c r="J928" s="248">
        <f t="shared" si="697"/>
        <v>0</v>
      </c>
      <c r="K928" s="248">
        <f t="shared" si="697"/>
        <v>0</v>
      </c>
      <c r="L928" s="248">
        <f t="shared" si="697"/>
        <v>0</v>
      </c>
      <c r="M928" s="248">
        <f t="shared" si="697"/>
        <v>0</v>
      </c>
      <c r="N928" s="248">
        <f t="shared" si="697"/>
        <v>0</v>
      </c>
      <c r="O928" s="248">
        <f t="shared" si="697"/>
        <v>0</v>
      </c>
      <c r="P928" s="248">
        <f t="shared" si="697"/>
        <v>0</v>
      </c>
      <c r="Q928" s="248">
        <f t="shared" si="697"/>
        <v>0</v>
      </c>
      <c r="R928" s="739">
        <f>R926</f>
        <v>1274.7860000000001</v>
      </c>
      <c r="S928" s="739">
        <f t="shared" ref="S928:AA928" si="698">S926</f>
        <v>7.016</v>
      </c>
      <c r="T928" s="739">
        <f t="shared" si="698"/>
        <v>0</v>
      </c>
      <c r="U928" s="739">
        <f t="shared" si="698"/>
        <v>0</v>
      </c>
      <c r="V928" s="739">
        <f t="shared" si="698"/>
        <v>0</v>
      </c>
      <c r="W928" s="739">
        <f t="shared" si="698"/>
        <v>0</v>
      </c>
      <c r="X928" s="739">
        <f t="shared" si="698"/>
        <v>0</v>
      </c>
      <c r="Y928" s="739">
        <f t="shared" si="698"/>
        <v>1267.77</v>
      </c>
      <c r="Z928" s="739">
        <f t="shared" si="698"/>
        <v>0</v>
      </c>
      <c r="AA928" s="739">
        <f t="shared" si="698"/>
        <v>0</v>
      </c>
      <c r="AB928" s="786"/>
      <c r="AC928" s="787"/>
      <c r="AD928" s="787"/>
      <c r="AE928" s="787"/>
      <c r="AF928" s="787"/>
      <c r="AG928" s="788"/>
    </row>
    <row r="929" spans="1:33" s="204" customFormat="1" ht="30" customHeight="1">
      <c r="A929" s="849" t="s">
        <v>388</v>
      </c>
      <c r="B929" s="861" t="s">
        <v>152</v>
      </c>
      <c r="C929" s="862" t="s">
        <v>178</v>
      </c>
      <c r="D929" s="863" t="s">
        <v>613</v>
      </c>
      <c r="E929" s="831" t="s">
        <v>888</v>
      </c>
      <c r="F929" s="832"/>
      <c r="G929" s="231"/>
      <c r="H929" s="232"/>
      <c r="I929" s="232"/>
      <c r="J929" s="232"/>
      <c r="K929" s="232"/>
      <c r="L929" s="232"/>
      <c r="M929" s="232"/>
      <c r="N929" s="232"/>
      <c r="O929" s="232"/>
      <c r="P929" s="232"/>
      <c r="Q929" s="232"/>
      <c r="R929" s="390"/>
      <c r="S929" s="390"/>
      <c r="T929" s="390"/>
      <c r="U929" s="390"/>
      <c r="V929" s="390"/>
      <c r="W929" s="390"/>
      <c r="X929" s="390"/>
      <c r="Y929" s="390"/>
      <c r="Z929" s="390"/>
      <c r="AA929" s="390"/>
      <c r="AB929" s="260"/>
      <c r="AC929" s="261"/>
      <c r="AD929" s="180"/>
      <c r="AE929" s="180"/>
      <c r="AF929" s="180"/>
      <c r="AG929" s="180"/>
    </row>
    <row r="930" spans="1:33" s="204" customFormat="1" ht="41.25" customHeight="1">
      <c r="A930" s="849"/>
      <c r="B930" s="861"/>
      <c r="C930" s="862"/>
      <c r="D930" s="864"/>
      <c r="E930" s="290" t="s">
        <v>322</v>
      </c>
      <c r="F930" s="199" t="s">
        <v>889</v>
      </c>
      <c r="G930" s="235" t="s">
        <v>144</v>
      </c>
      <c r="H930" s="236">
        <f>I930+J930+K930+L930+M930+N930+O930+P930+Q930</f>
        <v>55</v>
      </c>
      <c r="I930" s="237">
        <v>55</v>
      </c>
      <c r="J930" s="237"/>
      <c r="K930" s="237"/>
      <c r="L930" s="237"/>
      <c r="M930" s="237"/>
      <c r="N930" s="237"/>
      <c r="O930" s="237"/>
      <c r="P930" s="237"/>
      <c r="Q930" s="237"/>
      <c r="R930" s="716">
        <f>S930+T930+U930+V930+W930+X930+Y930+Z930+AA930</f>
        <v>19.66</v>
      </c>
      <c r="S930" s="668">
        <v>0</v>
      </c>
      <c r="T930" s="397"/>
      <c r="U930" s="397"/>
      <c r="V930" s="397"/>
      <c r="W930" s="397"/>
      <c r="X930" s="397"/>
      <c r="Y930" s="668">
        <v>19.66</v>
      </c>
      <c r="Z930" s="397"/>
      <c r="AA930" s="397"/>
      <c r="AB930" s="268" t="s">
        <v>814</v>
      </c>
      <c r="AC930" s="264" t="s">
        <v>890</v>
      </c>
      <c r="AD930" s="243" t="s">
        <v>159</v>
      </c>
      <c r="AE930" s="238">
        <v>70</v>
      </c>
      <c r="AF930" s="238">
        <v>70</v>
      </c>
      <c r="AG930" s="238"/>
    </row>
    <row r="931" spans="1:33" s="204" customFormat="1" ht="15" hidden="1" customHeight="1">
      <c r="A931" s="849"/>
      <c r="B931" s="861"/>
      <c r="C931" s="862"/>
      <c r="D931" s="864"/>
      <c r="E931" s="242" t="s">
        <v>12</v>
      </c>
      <c r="F931" s="199"/>
      <c r="G931" s="235"/>
      <c r="H931" s="236">
        <f>I931+J931+L931+M931+N931+O931+P931+Q931</f>
        <v>0</v>
      </c>
      <c r="I931" s="235"/>
      <c r="J931" s="235"/>
      <c r="K931" s="235"/>
      <c r="L931" s="235"/>
      <c r="M931" s="235"/>
      <c r="N931" s="235"/>
      <c r="O931" s="235"/>
      <c r="P931" s="235"/>
      <c r="Q931" s="235"/>
      <c r="R931" s="716">
        <f>S931+T931+V931+W931+X931+Y931+Z931+AA931</f>
        <v>0</v>
      </c>
      <c r="S931" s="721"/>
      <c r="T931" s="399"/>
      <c r="U931" s="399"/>
      <c r="V931" s="399"/>
      <c r="W931" s="399"/>
      <c r="X931" s="399"/>
      <c r="Y931" s="399"/>
      <c r="Z931" s="399"/>
      <c r="AA931" s="399"/>
      <c r="AB931" s="268"/>
      <c r="AC931" s="264"/>
      <c r="AD931" s="243"/>
      <c r="AE931" s="238"/>
      <c r="AF931" s="243"/>
      <c r="AG931" s="238"/>
    </row>
    <row r="932" spans="1:33" s="204" customFormat="1" ht="15" hidden="1" customHeight="1">
      <c r="A932" s="849"/>
      <c r="B932" s="861"/>
      <c r="C932" s="862"/>
      <c r="D932" s="865"/>
      <c r="E932" s="234" t="s">
        <v>13</v>
      </c>
      <c r="F932" s="664"/>
      <c r="G932" s="240"/>
      <c r="H932" s="236">
        <f>I932+J932+L932+M932+N932+O932+P932+Q932</f>
        <v>0</v>
      </c>
      <c r="I932" s="240"/>
      <c r="J932" s="240"/>
      <c r="K932" s="240"/>
      <c r="L932" s="240"/>
      <c r="M932" s="240"/>
      <c r="N932" s="240"/>
      <c r="O932" s="240"/>
      <c r="P932" s="240"/>
      <c r="Q932" s="240"/>
      <c r="R932" s="716">
        <f>S932+T932+V932+W932+X932+Y932+Z932+AA932</f>
        <v>0</v>
      </c>
      <c r="S932" s="724"/>
      <c r="T932" s="398"/>
      <c r="U932" s="398"/>
      <c r="V932" s="398"/>
      <c r="W932" s="398"/>
      <c r="X932" s="398"/>
      <c r="Y932" s="398"/>
      <c r="Z932" s="398"/>
      <c r="AA932" s="398"/>
      <c r="AB932" s="268"/>
      <c r="AC932" s="264"/>
      <c r="AD932" s="243"/>
      <c r="AE932" s="238"/>
      <c r="AF932" s="243"/>
      <c r="AG932" s="238"/>
    </row>
    <row r="933" spans="1:33" s="204" customFormat="1" ht="15.75" customHeight="1">
      <c r="A933" s="849"/>
      <c r="B933" s="861"/>
      <c r="C933" s="862"/>
      <c r="D933" s="866" t="s">
        <v>16</v>
      </c>
      <c r="E933" s="867"/>
      <c r="F933" s="867"/>
      <c r="G933" s="868"/>
      <c r="H933" s="241">
        <f>H930</f>
        <v>55</v>
      </c>
      <c r="I933" s="249">
        <f>I930+I931+I932</f>
        <v>55</v>
      </c>
      <c r="J933" s="249">
        <f>J930+J931+J932</f>
        <v>0</v>
      </c>
      <c r="K933" s="249">
        <f>K930+K931+K932</f>
        <v>0</v>
      </c>
      <c r="L933" s="249">
        <f t="shared" ref="L933:Q933" si="699">L930+L931+L932</f>
        <v>0</v>
      </c>
      <c r="M933" s="249">
        <f t="shared" si="699"/>
        <v>0</v>
      </c>
      <c r="N933" s="249">
        <f t="shared" si="699"/>
        <v>0</v>
      </c>
      <c r="O933" s="249">
        <f t="shared" si="699"/>
        <v>0</v>
      </c>
      <c r="P933" s="249">
        <f t="shared" si="699"/>
        <v>0</v>
      </c>
      <c r="Q933" s="249">
        <f t="shared" si="699"/>
        <v>0</v>
      </c>
      <c r="R933" s="735">
        <f>R930</f>
        <v>19.66</v>
      </c>
      <c r="S933" s="740">
        <f>S930+S931+S932</f>
        <v>0</v>
      </c>
      <c r="T933" s="740">
        <f>T930+T931+T932</f>
        <v>0</v>
      </c>
      <c r="U933" s="740">
        <f>U930+U931+U932</f>
        <v>0</v>
      </c>
      <c r="V933" s="740">
        <f t="shared" ref="V933:AA933" si="700">V930+V931+V932</f>
        <v>0</v>
      </c>
      <c r="W933" s="740">
        <f t="shared" si="700"/>
        <v>0</v>
      </c>
      <c r="X933" s="740">
        <f t="shared" si="700"/>
        <v>0</v>
      </c>
      <c r="Y933" s="740">
        <f t="shared" si="700"/>
        <v>19.66</v>
      </c>
      <c r="Z933" s="740">
        <f t="shared" si="700"/>
        <v>0</v>
      </c>
      <c r="AA933" s="740">
        <f t="shared" si="700"/>
        <v>0</v>
      </c>
      <c r="AB933" s="858"/>
      <c r="AC933" s="859"/>
      <c r="AD933" s="859"/>
      <c r="AE933" s="859"/>
      <c r="AF933" s="859"/>
      <c r="AG933" s="860"/>
    </row>
    <row r="934" spans="1:33" s="204" customFormat="1" ht="26.25" customHeight="1">
      <c r="A934" s="849">
        <v>4</v>
      </c>
      <c r="B934" s="861" t="s">
        <v>152</v>
      </c>
      <c r="C934" s="862" t="s">
        <v>178</v>
      </c>
      <c r="D934" s="863" t="s">
        <v>162</v>
      </c>
      <c r="E934" s="831" t="s">
        <v>891</v>
      </c>
      <c r="F934" s="832"/>
      <c r="G934" s="231"/>
      <c r="H934" s="232"/>
      <c r="I934" s="232"/>
      <c r="J934" s="232"/>
      <c r="K934" s="232"/>
      <c r="L934" s="232"/>
      <c r="M934" s="232"/>
      <c r="N934" s="232"/>
      <c r="O934" s="232"/>
      <c r="P934" s="232"/>
      <c r="Q934" s="232"/>
      <c r="R934" s="390"/>
      <c r="S934" s="390"/>
      <c r="T934" s="390"/>
      <c r="U934" s="390"/>
      <c r="V934" s="390"/>
      <c r="W934" s="390"/>
      <c r="X934" s="390"/>
      <c r="Y934" s="390"/>
      <c r="Z934" s="390"/>
      <c r="AA934" s="390"/>
      <c r="AB934" s="260"/>
      <c r="AC934" s="261"/>
      <c r="AD934" s="180"/>
      <c r="AE934" s="180"/>
      <c r="AF934" s="180"/>
      <c r="AG934" s="180"/>
    </row>
    <row r="935" spans="1:33" s="204" customFormat="1" ht="32.25" customHeight="1">
      <c r="A935" s="849"/>
      <c r="B935" s="861"/>
      <c r="C935" s="862"/>
      <c r="D935" s="864"/>
      <c r="E935" s="290" t="s">
        <v>322</v>
      </c>
      <c r="F935" s="199" t="s">
        <v>892</v>
      </c>
      <c r="G935" s="235" t="s">
        <v>15</v>
      </c>
      <c r="H935" s="236">
        <f>I935</f>
        <v>41.2</v>
      </c>
      <c r="I935" s="250">
        <v>41.2</v>
      </c>
      <c r="J935" s="235"/>
      <c r="K935" s="235"/>
      <c r="L935" s="235"/>
      <c r="M935" s="235"/>
      <c r="N935" s="235"/>
      <c r="O935" s="235"/>
      <c r="P935" s="235"/>
      <c r="Q935" s="235"/>
      <c r="R935" s="716">
        <f>S935</f>
        <v>19.968</v>
      </c>
      <c r="S935" s="741">
        <v>19.968</v>
      </c>
      <c r="T935" s="399"/>
      <c r="U935" s="399"/>
      <c r="V935" s="399"/>
      <c r="W935" s="399"/>
      <c r="X935" s="399"/>
      <c r="Y935" s="399"/>
      <c r="Z935" s="399"/>
      <c r="AA935" s="399"/>
      <c r="AB935" s="268" t="s">
        <v>893</v>
      </c>
      <c r="AC935" s="264" t="s">
        <v>894</v>
      </c>
      <c r="AD935" s="243" t="s">
        <v>246</v>
      </c>
      <c r="AE935" s="238">
        <v>1</v>
      </c>
      <c r="AF935" s="243">
        <v>0.64500000000000002</v>
      </c>
      <c r="AG935" s="238"/>
    </row>
    <row r="936" spans="1:33" s="204" customFormat="1" ht="15" hidden="1" customHeight="1">
      <c r="A936" s="849"/>
      <c r="B936" s="861"/>
      <c r="C936" s="862"/>
      <c r="D936" s="864"/>
      <c r="E936" s="242" t="s">
        <v>12</v>
      </c>
      <c r="F936" s="199"/>
      <c r="G936" s="235"/>
      <c r="H936" s="236">
        <f>I936+J936+L936+M936+N936+O936+P936+Q936</f>
        <v>0</v>
      </c>
      <c r="I936" s="235"/>
      <c r="J936" s="235"/>
      <c r="K936" s="235"/>
      <c r="L936" s="235"/>
      <c r="M936" s="235"/>
      <c r="N936" s="235"/>
      <c r="O936" s="235"/>
      <c r="P936" s="235"/>
      <c r="Q936" s="235"/>
      <c r="R936" s="716">
        <f>S936+T936+V936+W936+X936+Y936+Z936+AA936</f>
        <v>0</v>
      </c>
      <c r="S936" s="721"/>
      <c r="T936" s="399"/>
      <c r="U936" s="399"/>
      <c r="V936" s="399"/>
      <c r="W936" s="399"/>
      <c r="X936" s="399"/>
      <c r="Y936" s="399"/>
      <c r="Z936" s="399"/>
      <c r="AA936" s="399"/>
      <c r="AB936" s="268"/>
      <c r="AC936" s="264"/>
      <c r="AD936" s="243"/>
      <c r="AE936" s="238"/>
      <c r="AF936" s="243"/>
      <c r="AG936" s="238"/>
    </row>
    <row r="937" spans="1:33" s="204" customFormat="1" ht="0.75" customHeight="1">
      <c r="A937" s="849"/>
      <c r="B937" s="861"/>
      <c r="C937" s="862"/>
      <c r="D937" s="865"/>
      <c r="E937" s="234" t="s">
        <v>13</v>
      </c>
      <c r="F937" s="664"/>
      <c r="G937" s="240"/>
      <c r="H937" s="236">
        <f>I937+J937+L937+M937+N937+O937+P937+Q937</f>
        <v>0</v>
      </c>
      <c r="I937" s="240"/>
      <c r="J937" s="240"/>
      <c r="K937" s="240"/>
      <c r="L937" s="240"/>
      <c r="M937" s="240"/>
      <c r="N937" s="240"/>
      <c r="O937" s="240"/>
      <c r="P937" s="240"/>
      <c r="Q937" s="240"/>
      <c r="R937" s="716">
        <f>S937+T937+V937+W937+X937+Y937+Z937+AA937</f>
        <v>0</v>
      </c>
      <c r="S937" s="724"/>
      <c r="T937" s="398"/>
      <c r="U937" s="398"/>
      <c r="V937" s="398"/>
      <c r="W937" s="398"/>
      <c r="X937" s="398"/>
      <c r="Y937" s="398"/>
      <c r="Z937" s="398"/>
      <c r="AA937" s="398"/>
      <c r="AB937" s="268"/>
      <c r="AC937" s="264"/>
      <c r="AD937" s="243"/>
      <c r="AE937" s="238"/>
      <c r="AF937" s="243"/>
      <c r="AG937" s="238"/>
    </row>
    <row r="938" spans="1:33" s="204" customFormat="1" ht="18.75" customHeight="1">
      <c r="A938" s="849"/>
      <c r="B938" s="861"/>
      <c r="C938" s="862"/>
      <c r="D938" s="866" t="s">
        <v>16</v>
      </c>
      <c r="E938" s="867"/>
      <c r="F938" s="867"/>
      <c r="G938" s="868"/>
      <c r="H938" s="241">
        <f>I938</f>
        <v>41.2</v>
      </c>
      <c r="I938" s="249">
        <f>I935+I936+I937</f>
        <v>41.2</v>
      </c>
      <c r="J938" s="249">
        <f>J935+J936+J937</f>
        <v>0</v>
      </c>
      <c r="K938" s="249">
        <f>K935+K936+K937</f>
        <v>0</v>
      </c>
      <c r="L938" s="249">
        <f t="shared" ref="L938:Q938" si="701">L935+L936+L937</f>
        <v>0</v>
      </c>
      <c r="M938" s="249">
        <f t="shared" si="701"/>
        <v>0</v>
      </c>
      <c r="N938" s="249">
        <f t="shared" si="701"/>
        <v>0</v>
      </c>
      <c r="O938" s="249">
        <f t="shared" si="701"/>
        <v>0</v>
      </c>
      <c r="P938" s="249">
        <f t="shared" si="701"/>
        <v>0</v>
      </c>
      <c r="Q938" s="249">
        <f t="shared" si="701"/>
        <v>0</v>
      </c>
      <c r="R938" s="735">
        <f>S938</f>
        <v>19.968</v>
      </c>
      <c r="S938" s="740">
        <f>S935+S936+S937</f>
        <v>19.968</v>
      </c>
      <c r="T938" s="740">
        <f>T935+T936+T937</f>
        <v>0</v>
      </c>
      <c r="U938" s="740">
        <f>U935+U936+U937</f>
        <v>0</v>
      </c>
      <c r="V938" s="740">
        <f t="shared" ref="V938:AA938" si="702">V935+V936+V937</f>
        <v>0</v>
      </c>
      <c r="W938" s="740">
        <f t="shared" si="702"/>
        <v>0</v>
      </c>
      <c r="X938" s="740">
        <f t="shared" si="702"/>
        <v>0</v>
      </c>
      <c r="Y938" s="740">
        <f t="shared" si="702"/>
        <v>0</v>
      </c>
      <c r="Z938" s="740">
        <f t="shared" si="702"/>
        <v>0</v>
      </c>
      <c r="AA938" s="740">
        <f t="shared" si="702"/>
        <v>0</v>
      </c>
      <c r="AB938" s="858"/>
      <c r="AC938" s="859"/>
      <c r="AD938" s="859"/>
      <c r="AE938" s="859"/>
      <c r="AF938" s="859"/>
      <c r="AG938" s="860"/>
    </row>
    <row r="939" spans="1:33" s="204" customFormat="1" ht="24.75" customHeight="1">
      <c r="A939" s="869" t="s">
        <v>388</v>
      </c>
      <c r="B939" s="861" t="s">
        <v>152</v>
      </c>
      <c r="C939" s="862" t="s">
        <v>178</v>
      </c>
      <c r="D939" s="863" t="s">
        <v>503</v>
      </c>
      <c r="E939" s="831" t="s">
        <v>895</v>
      </c>
      <c r="F939" s="832"/>
      <c r="G939" s="231"/>
      <c r="H939" s="232"/>
      <c r="I939" s="232"/>
      <c r="J939" s="232"/>
      <c r="K939" s="232"/>
      <c r="L939" s="232"/>
      <c r="M939" s="232"/>
      <c r="N939" s="232"/>
      <c r="O939" s="232"/>
      <c r="P939" s="232"/>
      <c r="Q939" s="232"/>
      <c r="R939" s="390"/>
      <c r="S939" s="390"/>
      <c r="T939" s="390"/>
      <c r="U939" s="390"/>
      <c r="V939" s="390"/>
      <c r="W939" s="390"/>
      <c r="X939" s="390"/>
      <c r="Y939" s="390"/>
      <c r="Z939" s="390"/>
      <c r="AA939" s="390"/>
      <c r="AB939" s="260"/>
      <c r="AC939" s="261"/>
      <c r="AD939" s="180"/>
      <c r="AE939" s="180"/>
      <c r="AF939" s="180"/>
      <c r="AG939" s="180"/>
    </row>
    <row r="940" spans="1:33" s="204" customFormat="1" ht="27.75" customHeight="1">
      <c r="A940" s="870"/>
      <c r="B940" s="861"/>
      <c r="C940" s="862"/>
      <c r="D940" s="864"/>
      <c r="E940" s="290" t="s">
        <v>322</v>
      </c>
      <c r="F940" s="199" t="s">
        <v>896</v>
      </c>
      <c r="G940" s="235" t="s">
        <v>15</v>
      </c>
      <c r="H940" s="236">
        <f>I940</f>
        <v>10</v>
      </c>
      <c r="I940" s="250">
        <v>10</v>
      </c>
      <c r="J940" s="235"/>
      <c r="K940" s="235"/>
      <c r="L940" s="235"/>
      <c r="M940" s="235"/>
      <c r="N940" s="235"/>
      <c r="O940" s="235"/>
      <c r="P940" s="235"/>
      <c r="Q940" s="235"/>
      <c r="R940" s="716">
        <f>S940</f>
        <v>8.81</v>
      </c>
      <c r="S940" s="741">
        <v>8.81</v>
      </c>
      <c r="T940" s="399"/>
      <c r="U940" s="399"/>
      <c r="V940" s="399"/>
      <c r="W940" s="399"/>
      <c r="X940" s="399"/>
      <c r="Y940" s="399"/>
      <c r="Z940" s="399"/>
      <c r="AA940" s="399"/>
      <c r="AB940" s="268" t="s">
        <v>897</v>
      </c>
      <c r="AC940" s="264" t="s">
        <v>898</v>
      </c>
      <c r="AD940" s="243" t="s">
        <v>246</v>
      </c>
      <c r="AE940" s="238">
        <v>0.03</v>
      </c>
      <c r="AF940" s="749">
        <v>0.03</v>
      </c>
      <c r="AG940" s="238"/>
    </row>
    <row r="941" spans="1:33" s="204" customFormat="1" ht="15" hidden="1" customHeight="1">
      <c r="A941" s="870"/>
      <c r="B941" s="861"/>
      <c r="C941" s="862"/>
      <c r="D941" s="864"/>
      <c r="E941" s="242"/>
      <c r="F941" s="199"/>
      <c r="G941" s="235"/>
      <c r="H941" s="236"/>
      <c r="I941" s="235"/>
      <c r="J941" s="235"/>
      <c r="K941" s="235"/>
      <c r="L941" s="235"/>
      <c r="M941" s="235"/>
      <c r="N941" s="235"/>
      <c r="O941" s="235"/>
      <c r="P941" s="235"/>
      <c r="Q941" s="235"/>
      <c r="R941" s="716"/>
      <c r="S941" s="721"/>
      <c r="T941" s="399"/>
      <c r="U941" s="399"/>
      <c r="V941" s="399"/>
      <c r="W941" s="399"/>
      <c r="X941" s="399"/>
      <c r="Y941" s="399"/>
      <c r="Z941" s="399"/>
      <c r="AA941" s="399"/>
      <c r="AB941" s="268"/>
      <c r="AC941" s="264"/>
      <c r="AD941" s="243"/>
      <c r="AE941" s="238"/>
      <c r="AF941" s="243"/>
      <c r="AG941" s="238"/>
    </row>
    <row r="942" spans="1:33" s="204" customFormat="1" ht="0.75" customHeight="1">
      <c r="A942" s="870"/>
      <c r="B942" s="861"/>
      <c r="C942" s="862"/>
      <c r="D942" s="865"/>
      <c r="E942" s="234"/>
      <c r="F942" s="664"/>
      <c r="G942" s="240"/>
      <c r="H942" s="236"/>
      <c r="I942" s="240"/>
      <c r="J942" s="240"/>
      <c r="K942" s="240"/>
      <c r="L942" s="240"/>
      <c r="M942" s="240"/>
      <c r="N942" s="240"/>
      <c r="O942" s="240"/>
      <c r="P942" s="240"/>
      <c r="Q942" s="240"/>
      <c r="R942" s="716"/>
      <c r="S942" s="724"/>
      <c r="T942" s="398"/>
      <c r="U942" s="398"/>
      <c r="V942" s="398"/>
      <c r="W942" s="398"/>
      <c r="X942" s="398"/>
      <c r="Y942" s="398"/>
      <c r="Z942" s="398"/>
      <c r="AA942" s="398"/>
      <c r="AB942" s="268"/>
      <c r="AC942" s="264"/>
      <c r="AD942" s="243"/>
      <c r="AE942" s="238"/>
      <c r="AF942" s="243">
        <v>0.03</v>
      </c>
      <c r="AG942" s="238"/>
    </row>
    <row r="943" spans="1:33" s="204" customFormat="1" ht="18.75" customHeight="1">
      <c r="A943" s="871"/>
      <c r="B943" s="861"/>
      <c r="C943" s="862"/>
      <c r="D943" s="866" t="s">
        <v>16</v>
      </c>
      <c r="E943" s="867"/>
      <c r="F943" s="867"/>
      <c r="G943" s="868"/>
      <c r="H943" s="241">
        <f>I943</f>
        <v>10</v>
      </c>
      <c r="I943" s="249">
        <f>I940+I941+I942</f>
        <v>10</v>
      </c>
      <c r="J943" s="249">
        <f t="shared" ref="J943:Q943" si="703">J940+J941+J942</f>
        <v>0</v>
      </c>
      <c r="K943" s="249">
        <f t="shared" si="703"/>
        <v>0</v>
      </c>
      <c r="L943" s="249">
        <f t="shared" si="703"/>
        <v>0</v>
      </c>
      <c r="M943" s="249">
        <f t="shared" si="703"/>
        <v>0</v>
      </c>
      <c r="N943" s="249">
        <f t="shared" si="703"/>
        <v>0</v>
      </c>
      <c r="O943" s="249">
        <f t="shared" si="703"/>
        <v>0</v>
      </c>
      <c r="P943" s="249">
        <f t="shared" si="703"/>
        <v>0</v>
      </c>
      <c r="Q943" s="249">
        <f t="shared" si="703"/>
        <v>0</v>
      </c>
      <c r="R943" s="735">
        <f>S943</f>
        <v>8.81</v>
      </c>
      <c r="S943" s="740">
        <f>S940+S941+S942</f>
        <v>8.81</v>
      </c>
      <c r="T943" s="740">
        <f t="shared" ref="T943:AA943" si="704">T940+T941+T942</f>
        <v>0</v>
      </c>
      <c r="U943" s="740">
        <f t="shared" si="704"/>
        <v>0</v>
      </c>
      <c r="V943" s="740">
        <f t="shared" si="704"/>
        <v>0</v>
      </c>
      <c r="W943" s="740">
        <f t="shared" si="704"/>
        <v>0</v>
      </c>
      <c r="X943" s="740">
        <f t="shared" si="704"/>
        <v>0</v>
      </c>
      <c r="Y943" s="740">
        <f t="shared" si="704"/>
        <v>0</v>
      </c>
      <c r="Z943" s="740">
        <f t="shared" si="704"/>
        <v>0</v>
      </c>
      <c r="AA943" s="740">
        <f t="shared" si="704"/>
        <v>0</v>
      </c>
      <c r="AB943" s="858"/>
      <c r="AC943" s="859"/>
      <c r="AD943" s="859"/>
      <c r="AE943" s="859"/>
      <c r="AF943" s="859"/>
      <c r="AG943" s="860"/>
    </row>
    <row r="944" spans="1:33" s="204" customFormat="1" ht="19.5" customHeight="1">
      <c r="A944" s="849" t="s">
        <v>388</v>
      </c>
      <c r="B944" s="861" t="s">
        <v>152</v>
      </c>
      <c r="C944" s="862" t="s">
        <v>178</v>
      </c>
      <c r="D944" s="863" t="s">
        <v>178</v>
      </c>
      <c r="E944" s="831" t="s">
        <v>899</v>
      </c>
      <c r="F944" s="832"/>
      <c r="G944" s="231"/>
      <c r="H944" s="232"/>
      <c r="I944" s="232"/>
      <c r="J944" s="232"/>
      <c r="K944" s="232"/>
      <c r="L944" s="232"/>
      <c r="M944" s="232"/>
      <c r="N944" s="232"/>
      <c r="O944" s="232"/>
      <c r="P944" s="232"/>
      <c r="Q944" s="232"/>
      <c r="R944" s="390"/>
      <c r="S944" s="390"/>
      <c r="T944" s="390"/>
      <c r="U944" s="390"/>
      <c r="V944" s="390"/>
      <c r="W944" s="390"/>
      <c r="X944" s="390"/>
      <c r="Y944" s="390"/>
      <c r="Z944" s="390"/>
      <c r="AA944" s="390"/>
      <c r="AB944" s="260"/>
      <c r="AC944" s="261"/>
      <c r="AD944" s="180"/>
      <c r="AE944" s="180"/>
      <c r="AF944" s="180"/>
      <c r="AG944" s="180"/>
    </row>
    <row r="945" spans="1:33" s="204" customFormat="1" ht="31.5" customHeight="1">
      <c r="A945" s="849"/>
      <c r="B945" s="861"/>
      <c r="C945" s="862"/>
      <c r="D945" s="864"/>
      <c r="E945" s="290" t="s">
        <v>322</v>
      </c>
      <c r="F945" s="199" t="s">
        <v>900</v>
      </c>
      <c r="G945" s="235" t="s">
        <v>15</v>
      </c>
      <c r="H945" s="236">
        <f>I945</f>
        <v>90.6</v>
      </c>
      <c r="I945" s="250">
        <v>90.6</v>
      </c>
      <c r="J945" s="235"/>
      <c r="K945" s="235"/>
      <c r="L945" s="235"/>
      <c r="M945" s="235"/>
      <c r="N945" s="235"/>
      <c r="O945" s="235"/>
      <c r="P945" s="235"/>
      <c r="Q945" s="235"/>
      <c r="R945" s="716">
        <f>S945</f>
        <v>88.156000000000006</v>
      </c>
      <c r="S945" s="741">
        <v>88.156000000000006</v>
      </c>
      <c r="T945" s="399"/>
      <c r="U945" s="399"/>
      <c r="V945" s="399"/>
      <c r="W945" s="399"/>
      <c r="X945" s="399"/>
      <c r="Y945" s="399"/>
      <c r="Z945" s="399"/>
      <c r="AA945" s="399"/>
      <c r="AB945" s="268" t="s">
        <v>901</v>
      </c>
      <c r="AC945" s="264" t="s">
        <v>902</v>
      </c>
      <c r="AD945" s="243" t="s">
        <v>246</v>
      </c>
      <c r="AE945" s="238">
        <v>300</v>
      </c>
      <c r="AF945" s="238">
        <v>300</v>
      </c>
      <c r="AG945" s="238"/>
    </row>
    <row r="946" spans="1:33" s="204" customFormat="1" ht="15" hidden="1" customHeight="1">
      <c r="A946" s="849"/>
      <c r="B946" s="861"/>
      <c r="C946" s="862"/>
      <c r="D946" s="864"/>
      <c r="E946" s="242"/>
      <c r="F946" s="199"/>
      <c r="G946" s="235"/>
      <c r="H946" s="236"/>
      <c r="I946" s="235"/>
      <c r="J946" s="235"/>
      <c r="K946" s="235"/>
      <c r="L946" s="235"/>
      <c r="M946" s="235"/>
      <c r="N946" s="235"/>
      <c r="O946" s="235"/>
      <c r="P946" s="235"/>
      <c r="Q946" s="235"/>
      <c r="R946" s="716"/>
      <c r="S946" s="721"/>
      <c r="T946" s="399"/>
      <c r="U946" s="399"/>
      <c r="V946" s="399"/>
      <c r="W946" s="399"/>
      <c r="X946" s="399"/>
      <c r="Y946" s="399"/>
      <c r="Z946" s="399"/>
      <c r="AA946" s="399"/>
      <c r="AB946" s="268"/>
      <c r="AC946" s="264"/>
      <c r="AD946" s="243"/>
      <c r="AE946" s="238"/>
      <c r="AF946" s="243"/>
      <c r="AG946" s="238"/>
    </row>
    <row r="947" spans="1:33" s="204" customFormat="1" ht="0.75" customHeight="1">
      <c r="A947" s="849"/>
      <c r="B947" s="861"/>
      <c r="C947" s="862"/>
      <c r="D947" s="865"/>
      <c r="E947" s="234"/>
      <c r="F947" s="664"/>
      <c r="G947" s="240"/>
      <c r="H947" s="236"/>
      <c r="I947" s="240"/>
      <c r="J947" s="240"/>
      <c r="K947" s="240"/>
      <c r="L947" s="240"/>
      <c r="M947" s="240"/>
      <c r="N947" s="240"/>
      <c r="O947" s="240"/>
      <c r="P947" s="240"/>
      <c r="Q947" s="240"/>
      <c r="R947" s="716"/>
      <c r="S947" s="724"/>
      <c r="T947" s="398"/>
      <c r="U947" s="398"/>
      <c r="V947" s="398"/>
      <c r="W947" s="398"/>
      <c r="X947" s="398"/>
      <c r="Y947" s="398"/>
      <c r="Z947" s="398"/>
      <c r="AA947" s="398"/>
      <c r="AB947" s="268"/>
      <c r="AC947" s="264"/>
      <c r="AD947" s="243"/>
      <c r="AE947" s="238"/>
      <c r="AF947" s="243"/>
      <c r="AG947" s="238"/>
    </row>
    <row r="948" spans="1:33" s="204" customFormat="1" ht="18.75" customHeight="1">
      <c r="A948" s="849"/>
      <c r="B948" s="861"/>
      <c r="C948" s="862"/>
      <c r="D948" s="866" t="s">
        <v>16</v>
      </c>
      <c r="E948" s="867"/>
      <c r="F948" s="867"/>
      <c r="G948" s="868"/>
      <c r="H948" s="241">
        <f>H945+H946+H947</f>
        <v>90.6</v>
      </c>
      <c r="I948" s="249">
        <f>I945+I946+I947</f>
        <v>90.6</v>
      </c>
      <c r="J948" s="249">
        <f t="shared" ref="J948:Q948" si="705">J945+J946+J947</f>
        <v>0</v>
      </c>
      <c r="K948" s="249">
        <f t="shared" si="705"/>
        <v>0</v>
      </c>
      <c r="L948" s="249">
        <f t="shared" si="705"/>
        <v>0</v>
      </c>
      <c r="M948" s="249">
        <f t="shared" si="705"/>
        <v>0</v>
      </c>
      <c r="N948" s="249">
        <f t="shared" si="705"/>
        <v>0</v>
      </c>
      <c r="O948" s="249">
        <f t="shared" si="705"/>
        <v>0</v>
      </c>
      <c r="P948" s="249">
        <f t="shared" si="705"/>
        <v>0</v>
      </c>
      <c r="Q948" s="249">
        <f t="shared" si="705"/>
        <v>0</v>
      </c>
      <c r="R948" s="735">
        <f>R945+R946+R947</f>
        <v>88.156000000000006</v>
      </c>
      <c r="S948" s="740">
        <f>S945+S946+S947</f>
        <v>88.156000000000006</v>
      </c>
      <c r="T948" s="740">
        <f t="shared" ref="T948:AA948" si="706">T945+T946+T947</f>
        <v>0</v>
      </c>
      <c r="U948" s="740">
        <f t="shared" si="706"/>
        <v>0</v>
      </c>
      <c r="V948" s="740">
        <f t="shared" si="706"/>
        <v>0</v>
      </c>
      <c r="W948" s="740">
        <f t="shared" si="706"/>
        <v>0</v>
      </c>
      <c r="X948" s="740">
        <f t="shared" si="706"/>
        <v>0</v>
      </c>
      <c r="Y948" s="740">
        <f t="shared" si="706"/>
        <v>0</v>
      </c>
      <c r="Z948" s="740">
        <f t="shared" si="706"/>
        <v>0</v>
      </c>
      <c r="AA948" s="740">
        <f t="shared" si="706"/>
        <v>0</v>
      </c>
      <c r="AB948" s="858"/>
      <c r="AC948" s="859"/>
      <c r="AD948" s="859"/>
      <c r="AE948" s="859"/>
      <c r="AF948" s="859"/>
      <c r="AG948" s="860"/>
    </row>
    <row r="949" spans="1:33" s="204" customFormat="1" ht="28.5" customHeight="1">
      <c r="A949" s="849" t="s">
        <v>388</v>
      </c>
      <c r="B949" s="861" t="s">
        <v>1352</v>
      </c>
      <c r="C949" s="862" t="s">
        <v>178</v>
      </c>
      <c r="D949" s="863" t="s">
        <v>273</v>
      </c>
      <c r="E949" s="831" t="s">
        <v>903</v>
      </c>
      <c r="F949" s="832"/>
      <c r="G949" s="231"/>
      <c r="H949" s="232"/>
      <c r="I949" s="232"/>
      <c r="J949" s="232"/>
      <c r="K949" s="232"/>
      <c r="L949" s="232"/>
      <c r="M949" s="232"/>
      <c r="N949" s="232"/>
      <c r="O949" s="232"/>
      <c r="P949" s="232"/>
      <c r="Q949" s="232"/>
      <c r="R949" s="390"/>
      <c r="S949" s="390"/>
      <c r="T949" s="390"/>
      <c r="U949" s="390"/>
      <c r="V949" s="390"/>
      <c r="W949" s="390"/>
      <c r="X949" s="390"/>
      <c r="Y949" s="390"/>
      <c r="Z949" s="390"/>
      <c r="AA949" s="390"/>
      <c r="AB949" s="260"/>
      <c r="AC949" s="261"/>
      <c r="AD949" s="180"/>
      <c r="AE949" s="180"/>
      <c r="AF949" s="180"/>
      <c r="AG949" s="180"/>
    </row>
    <row r="950" spans="1:33" s="204" customFormat="1" ht="53.25" customHeight="1">
      <c r="A950" s="849"/>
      <c r="B950" s="861"/>
      <c r="C950" s="862"/>
      <c r="D950" s="864"/>
      <c r="E950" s="290" t="s">
        <v>322</v>
      </c>
      <c r="F950" s="199" t="s">
        <v>904</v>
      </c>
      <c r="G950" s="235" t="s">
        <v>15</v>
      </c>
      <c r="H950" s="236">
        <f>I950</f>
        <v>5</v>
      </c>
      <c r="I950" s="250">
        <v>5</v>
      </c>
      <c r="J950" s="235"/>
      <c r="K950" s="235"/>
      <c r="L950" s="235"/>
      <c r="M950" s="235"/>
      <c r="N950" s="235"/>
      <c r="O950" s="235"/>
      <c r="P950" s="235"/>
      <c r="Q950" s="235"/>
      <c r="R950" s="716">
        <f>S950</f>
        <v>4.9669999999999996</v>
      </c>
      <c r="S950" s="741">
        <v>4.9669999999999996</v>
      </c>
      <c r="T950" s="399"/>
      <c r="U950" s="399"/>
      <c r="V950" s="399"/>
      <c r="W950" s="399"/>
      <c r="X950" s="399"/>
      <c r="Y950" s="399"/>
      <c r="Z950" s="399"/>
      <c r="AA950" s="399"/>
      <c r="AB950" s="268" t="s">
        <v>814</v>
      </c>
      <c r="AC950" s="264" t="s">
        <v>905</v>
      </c>
      <c r="AD950" s="243" t="s">
        <v>827</v>
      </c>
      <c r="AE950" s="238">
        <v>80</v>
      </c>
      <c r="AF950" s="748">
        <v>87</v>
      </c>
      <c r="AG950" s="199" t="s">
        <v>1353</v>
      </c>
    </row>
    <row r="951" spans="1:33" s="204" customFormat="1" ht="15" hidden="1" customHeight="1">
      <c r="A951" s="849"/>
      <c r="B951" s="861"/>
      <c r="C951" s="862"/>
      <c r="D951" s="864"/>
      <c r="E951" s="242"/>
      <c r="F951" s="199"/>
      <c r="G951" s="235"/>
      <c r="H951" s="236"/>
      <c r="I951" s="235"/>
      <c r="J951" s="235"/>
      <c r="K951" s="235"/>
      <c r="L951" s="235"/>
      <c r="M951" s="235"/>
      <c r="N951" s="235"/>
      <c r="O951" s="235"/>
      <c r="P951" s="235"/>
      <c r="Q951" s="235"/>
      <c r="R951" s="716"/>
      <c r="S951" s="721"/>
      <c r="T951" s="399"/>
      <c r="U951" s="399"/>
      <c r="V951" s="399"/>
      <c r="W951" s="399"/>
      <c r="X951" s="399"/>
      <c r="Y951" s="399"/>
      <c r="Z951" s="399"/>
      <c r="AA951" s="399"/>
      <c r="AB951" s="268"/>
      <c r="AC951" s="264"/>
      <c r="AD951" s="243"/>
      <c r="AE951" s="238"/>
      <c r="AF951" s="243"/>
      <c r="AG951" s="238"/>
    </row>
    <row r="952" spans="1:33" s="204" customFormat="1" ht="0.75" customHeight="1">
      <c r="A952" s="849"/>
      <c r="B952" s="861"/>
      <c r="C952" s="862"/>
      <c r="D952" s="865"/>
      <c r="E952" s="234"/>
      <c r="F952" s="664"/>
      <c r="G952" s="240"/>
      <c r="H952" s="236"/>
      <c r="I952" s="240"/>
      <c r="J952" s="240"/>
      <c r="K952" s="240"/>
      <c r="L952" s="240"/>
      <c r="M952" s="240"/>
      <c r="N952" s="240"/>
      <c r="O952" s="240"/>
      <c r="P952" s="240"/>
      <c r="Q952" s="240"/>
      <c r="R952" s="716"/>
      <c r="S952" s="724"/>
      <c r="T952" s="398"/>
      <c r="U952" s="398"/>
      <c r="V952" s="398"/>
      <c r="W952" s="398"/>
      <c r="X952" s="398"/>
      <c r="Y952" s="398"/>
      <c r="Z952" s="398"/>
      <c r="AA952" s="398"/>
      <c r="AB952" s="268"/>
      <c r="AC952" s="264"/>
      <c r="AD952" s="243"/>
      <c r="AE952" s="238"/>
      <c r="AF952" s="243"/>
      <c r="AG952" s="238"/>
    </row>
    <row r="953" spans="1:33" s="204" customFormat="1" ht="18.75" customHeight="1">
      <c r="A953" s="849"/>
      <c r="B953" s="861"/>
      <c r="C953" s="862"/>
      <c r="D953" s="866" t="s">
        <v>16</v>
      </c>
      <c r="E953" s="867"/>
      <c r="F953" s="867"/>
      <c r="G953" s="868"/>
      <c r="H953" s="241">
        <f>I953</f>
        <v>5</v>
      </c>
      <c r="I953" s="249">
        <f>I950+I951+I952</f>
        <v>5</v>
      </c>
      <c r="J953" s="249">
        <f t="shared" ref="J953:Q953" si="707">J950+J951+J952</f>
        <v>0</v>
      </c>
      <c r="K953" s="249">
        <f t="shared" si="707"/>
        <v>0</v>
      </c>
      <c r="L953" s="249">
        <f t="shared" si="707"/>
        <v>0</v>
      </c>
      <c r="M953" s="249">
        <f t="shared" si="707"/>
        <v>0</v>
      </c>
      <c r="N953" s="249">
        <f t="shared" si="707"/>
        <v>0</v>
      </c>
      <c r="O953" s="249">
        <f t="shared" si="707"/>
        <v>0</v>
      </c>
      <c r="P953" s="249">
        <f t="shared" si="707"/>
        <v>0</v>
      </c>
      <c r="Q953" s="249">
        <f t="shared" si="707"/>
        <v>0</v>
      </c>
      <c r="R953" s="735">
        <f>S953</f>
        <v>4.9669999999999996</v>
      </c>
      <c r="S953" s="740">
        <f>S950+S951+S952</f>
        <v>4.9669999999999996</v>
      </c>
      <c r="T953" s="740">
        <f t="shared" ref="T953:AA953" si="708">T950+T951+T952</f>
        <v>0</v>
      </c>
      <c r="U953" s="740">
        <f t="shared" si="708"/>
        <v>0</v>
      </c>
      <c r="V953" s="740">
        <f t="shared" si="708"/>
        <v>0</v>
      </c>
      <c r="W953" s="740">
        <f t="shared" si="708"/>
        <v>0</v>
      </c>
      <c r="X953" s="740">
        <f t="shared" si="708"/>
        <v>0</v>
      </c>
      <c r="Y953" s="740">
        <f t="shared" si="708"/>
        <v>0</v>
      </c>
      <c r="Z953" s="740">
        <f t="shared" si="708"/>
        <v>0</v>
      </c>
      <c r="AA953" s="740">
        <f t="shared" si="708"/>
        <v>0</v>
      </c>
      <c r="AB953" s="858"/>
      <c r="AC953" s="859"/>
      <c r="AD953" s="859"/>
      <c r="AE953" s="859"/>
      <c r="AF953" s="859"/>
      <c r="AG953" s="860"/>
    </row>
    <row r="954" spans="1:33" s="204" customFormat="1" ht="15" customHeight="1">
      <c r="A954" s="246" t="s">
        <v>388</v>
      </c>
      <c r="B954" s="624" t="s">
        <v>152</v>
      </c>
      <c r="C954" s="622" t="s">
        <v>178</v>
      </c>
      <c r="D954" s="828" t="s">
        <v>17</v>
      </c>
      <c r="E954" s="828"/>
      <c r="F954" s="828"/>
      <c r="G954" s="828"/>
      <c r="H954" s="247">
        <f>H938+H943+H948+H953+H933+H928</f>
        <v>1465.3999999999999</v>
      </c>
      <c r="I954" s="247">
        <f>I928+I933+I938+I943+I948+I953</f>
        <v>1465.3999999999999</v>
      </c>
      <c r="J954" s="247">
        <f>J938</f>
        <v>0</v>
      </c>
      <c r="K954" s="247">
        <f>K938</f>
        <v>0</v>
      </c>
      <c r="L954" s="247">
        <v>0</v>
      </c>
      <c r="M954" s="247">
        <v>0</v>
      </c>
      <c r="N954" s="247">
        <v>0</v>
      </c>
      <c r="O954" s="247">
        <f>O928+O933+O938+O943+O948+O953</f>
        <v>0</v>
      </c>
      <c r="P954" s="247">
        <v>0</v>
      </c>
      <c r="Q954" s="247">
        <f>Q943</f>
        <v>0</v>
      </c>
      <c r="R954" s="738">
        <f>R938+R943+R948+R953+R933+R928</f>
        <v>1416.347</v>
      </c>
      <c r="S954" s="738">
        <f>S928+S933+S938+S943+S948+S953</f>
        <v>128.91700000000003</v>
      </c>
      <c r="T954" s="738">
        <f>T938</f>
        <v>0</v>
      </c>
      <c r="U954" s="738">
        <f>U938</f>
        <v>0</v>
      </c>
      <c r="V954" s="738">
        <v>0</v>
      </c>
      <c r="W954" s="738">
        <v>0</v>
      </c>
      <c r="X954" s="738">
        <v>0</v>
      </c>
      <c r="Y954" s="738">
        <f>Y928+Y933+Y938+Y943+Y948+Y953</f>
        <v>1287.43</v>
      </c>
      <c r="Z954" s="738">
        <v>0</v>
      </c>
      <c r="AA954" s="738">
        <f>AA943</f>
        <v>0</v>
      </c>
      <c r="AB954" s="789"/>
      <c r="AC954" s="790"/>
      <c r="AD954" s="790"/>
      <c r="AE954" s="790"/>
      <c r="AF954" s="790"/>
      <c r="AG954" s="791"/>
    </row>
    <row r="955" spans="1:33" s="204" customFormat="1" ht="15" customHeight="1">
      <c r="A955" s="246" t="s">
        <v>388</v>
      </c>
      <c r="B955" s="624" t="s">
        <v>152</v>
      </c>
      <c r="C955" s="622" t="s">
        <v>197</v>
      </c>
      <c r="D955" s="798" t="s">
        <v>1119</v>
      </c>
      <c r="E955" s="799"/>
      <c r="F955" s="799"/>
      <c r="G955" s="799"/>
      <c r="H955" s="799"/>
      <c r="I955" s="799"/>
      <c r="J955" s="799"/>
      <c r="K955" s="799"/>
      <c r="L955" s="799"/>
      <c r="M955" s="799"/>
      <c r="N955" s="799"/>
      <c r="O955" s="799"/>
      <c r="P955" s="799"/>
      <c r="Q955" s="799"/>
      <c r="R955" s="799"/>
      <c r="S955" s="799"/>
      <c r="T955" s="799"/>
      <c r="U955" s="799"/>
      <c r="V955" s="799"/>
      <c r="W955" s="799"/>
      <c r="X955" s="799"/>
      <c r="Y955" s="799"/>
      <c r="Z955" s="799"/>
      <c r="AA955" s="799"/>
      <c r="AB955" s="799"/>
      <c r="AC955" s="799"/>
      <c r="AD955" s="799"/>
      <c r="AE955" s="799"/>
      <c r="AF955" s="799"/>
      <c r="AG955" s="800"/>
    </row>
    <row r="956" spans="1:33" s="204" customFormat="1" ht="27" customHeight="1">
      <c r="A956" s="849" t="str">
        <f>+E956</f>
        <v xml:space="preserve">Pėsčiųjų ir  dviračių takų rekostravimo ir įrengimo  darbai  Šakių mieste </v>
      </c>
      <c r="B956" s="861" t="s">
        <v>152</v>
      </c>
      <c r="C956" s="862" t="s">
        <v>197</v>
      </c>
      <c r="D956" s="863" t="s">
        <v>151</v>
      </c>
      <c r="E956" s="831" t="s">
        <v>906</v>
      </c>
      <c r="F956" s="832"/>
      <c r="G956" s="231"/>
      <c r="H956" s="232"/>
      <c r="I956" s="232"/>
      <c r="J956" s="232"/>
      <c r="K956" s="232"/>
      <c r="L956" s="232"/>
      <c r="M956" s="232"/>
      <c r="N956" s="232"/>
      <c r="O956" s="232"/>
      <c r="P956" s="232"/>
      <c r="Q956" s="232"/>
      <c r="R956" s="390"/>
      <c r="S956" s="390"/>
      <c r="T956" s="390"/>
      <c r="U956" s="390"/>
      <c r="V956" s="390"/>
      <c r="W956" s="390"/>
      <c r="X956" s="390"/>
      <c r="Y956" s="390"/>
      <c r="Z956" s="390"/>
      <c r="AA956" s="390"/>
      <c r="AB956" s="260"/>
      <c r="AC956" s="261"/>
      <c r="AD956" s="180"/>
      <c r="AE956" s="180"/>
      <c r="AF956" s="180"/>
      <c r="AG956" s="180"/>
    </row>
    <row r="957" spans="1:33" s="204" customFormat="1" ht="30" customHeight="1">
      <c r="A957" s="849"/>
      <c r="B957" s="861"/>
      <c r="C957" s="862"/>
      <c r="D957" s="864"/>
      <c r="E957" s="291" t="s">
        <v>322</v>
      </c>
      <c r="F957" s="199" t="s">
        <v>907</v>
      </c>
      <c r="G957" s="235" t="s">
        <v>15</v>
      </c>
      <c r="H957" s="236">
        <v>71</v>
      </c>
      <c r="I957" s="237">
        <v>71</v>
      </c>
      <c r="J957" s="237"/>
      <c r="K957" s="237"/>
      <c r="L957" s="237"/>
      <c r="M957" s="237"/>
      <c r="N957" s="237"/>
      <c r="O957" s="237"/>
      <c r="P957" s="237"/>
      <c r="Q957" s="237"/>
      <c r="R957" s="716">
        <f>SUM(S957)</f>
        <v>97.634</v>
      </c>
      <c r="S957" s="668">
        <v>97.634</v>
      </c>
      <c r="T957" s="397"/>
      <c r="U957" s="397"/>
      <c r="V957" s="397"/>
      <c r="W957" s="397"/>
      <c r="X957" s="397"/>
      <c r="Y957" s="397"/>
      <c r="Z957" s="397"/>
      <c r="AA957" s="397"/>
      <c r="AB957" s="268" t="s">
        <v>814</v>
      </c>
      <c r="AC957" s="264" t="s">
        <v>908</v>
      </c>
      <c r="AD957" s="238" t="s">
        <v>246</v>
      </c>
      <c r="AE957" s="238">
        <v>1.2</v>
      </c>
      <c r="AF957" s="238">
        <v>0.46800000000000003</v>
      </c>
      <c r="AG957" s="238"/>
    </row>
    <row r="958" spans="1:33" s="204" customFormat="1" ht="0.75" customHeight="1">
      <c r="A958" s="849"/>
      <c r="B958" s="861"/>
      <c r="C958" s="862"/>
      <c r="D958" s="864"/>
      <c r="E958" s="234"/>
      <c r="F958" s="199"/>
      <c r="G958" s="235"/>
      <c r="H958" s="236"/>
      <c r="I958" s="235"/>
      <c r="J958" s="235"/>
      <c r="K958" s="235"/>
      <c r="L958" s="235"/>
      <c r="M958" s="235"/>
      <c r="N958" s="235"/>
      <c r="O958" s="235"/>
      <c r="P958" s="235"/>
      <c r="Q958" s="235"/>
      <c r="R958" s="716"/>
      <c r="S958" s="721"/>
      <c r="T958" s="399"/>
      <c r="U958" s="399"/>
      <c r="V958" s="399"/>
      <c r="W958" s="399"/>
      <c r="X958" s="399"/>
      <c r="Y958" s="399"/>
      <c r="Z958" s="399"/>
      <c r="AA958" s="399"/>
      <c r="AB958" s="268"/>
      <c r="AC958" s="264"/>
      <c r="AD958" s="238"/>
      <c r="AE958" s="238"/>
      <c r="AF958" s="238"/>
      <c r="AG958" s="238"/>
    </row>
    <row r="959" spans="1:33" s="204" customFormat="1" ht="3.75" hidden="1" customHeight="1">
      <c r="A959" s="849"/>
      <c r="B959" s="861"/>
      <c r="C959" s="862"/>
      <c r="D959" s="865"/>
      <c r="E959" s="234" t="s">
        <v>13</v>
      </c>
      <c r="F959" s="239"/>
      <c r="G959" s="240"/>
      <c r="H959" s="236">
        <f>I959+J959+L959+M959+N959+O959+P959+Q959</f>
        <v>0</v>
      </c>
      <c r="I959" s="240"/>
      <c r="J959" s="240"/>
      <c r="K959" s="240"/>
      <c r="L959" s="240"/>
      <c r="M959" s="240"/>
      <c r="N959" s="240"/>
      <c r="O959" s="240"/>
      <c r="P959" s="240"/>
      <c r="Q959" s="240"/>
      <c r="R959" s="716">
        <f>S959+T959+V959+W959+X959+Y959+Z959+AA959</f>
        <v>0</v>
      </c>
      <c r="S959" s="724"/>
      <c r="T959" s="398"/>
      <c r="U959" s="398"/>
      <c r="V959" s="398"/>
      <c r="W959" s="398"/>
      <c r="X959" s="398"/>
      <c r="Y959" s="398"/>
      <c r="Z959" s="398"/>
      <c r="AA959" s="398"/>
      <c r="AB959" s="268"/>
      <c r="AC959" s="264"/>
      <c r="AD959" s="238"/>
      <c r="AE959" s="238"/>
      <c r="AF959" s="238"/>
      <c r="AG959" s="238"/>
    </row>
    <row r="960" spans="1:33" s="204" customFormat="1" ht="15" customHeight="1">
      <c r="A960" s="849"/>
      <c r="B960" s="861"/>
      <c r="C960" s="862"/>
      <c r="D960" s="866" t="s">
        <v>16</v>
      </c>
      <c r="E960" s="867"/>
      <c r="F960" s="867"/>
      <c r="G960" s="868"/>
      <c r="H960" s="248">
        <f>H957+H958</f>
        <v>71</v>
      </c>
      <c r="I960" s="248">
        <f>I957+I958+I959</f>
        <v>71</v>
      </c>
      <c r="J960" s="248">
        <f>J957+J958+J959</f>
        <v>0</v>
      </c>
      <c r="K960" s="248">
        <f>K957+K958+K959</f>
        <v>0</v>
      </c>
      <c r="L960" s="248">
        <f t="shared" ref="L960:Q960" si="709">L957+L958+L959</f>
        <v>0</v>
      </c>
      <c r="M960" s="248">
        <f t="shared" si="709"/>
        <v>0</v>
      </c>
      <c r="N960" s="248">
        <f t="shared" si="709"/>
        <v>0</v>
      </c>
      <c r="O960" s="248">
        <f t="shared" si="709"/>
        <v>0</v>
      </c>
      <c r="P960" s="248">
        <f t="shared" si="709"/>
        <v>0</v>
      </c>
      <c r="Q960" s="248">
        <f t="shared" si="709"/>
        <v>0</v>
      </c>
      <c r="R960" s="739">
        <f>R957+R958</f>
        <v>97.634</v>
      </c>
      <c r="S960" s="739">
        <f>S957+S958+S959</f>
        <v>97.634</v>
      </c>
      <c r="T960" s="739">
        <f>T957+T958+T959</f>
        <v>0</v>
      </c>
      <c r="U960" s="739">
        <f>U957+U958+U959</f>
        <v>0</v>
      </c>
      <c r="V960" s="739">
        <f t="shared" ref="V960:AA960" si="710">V957+V958+V959</f>
        <v>0</v>
      </c>
      <c r="W960" s="739">
        <f t="shared" si="710"/>
        <v>0</v>
      </c>
      <c r="X960" s="739">
        <f t="shared" si="710"/>
        <v>0</v>
      </c>
      <c r="Y960" s="739">
        <f t="shared" si="710"/>
        <v>0</v>
      </c>
      <c r="Z960" s="739">
        <f t="shared" si="710"/>
        <v>0</v>
      </c>
      <c r="AA960" s="739">
        <f t="shared" si="710"/>
        <v>0</v>
      </c>
      <c r="AB960" s="786"/>
      <c r="AC960" s="787"/>
      <c r="AD960" s="787"/>
      <c r="AE960" s="787"/>
      <c r="AF960" s="787"/>
      <c r="AG960" s="788"/>
    </row>
    <row r="961" spans="1:33" s="204" customFormat="1" ht="15" customHeight="1">
      <c r="A961" s="246" t="s">
        <v>388</v>
      </c>
      <c r="B961" s="624" t="s">
        <v>152</v>
      </c>
      <c r="C961" s="622" t="s">
        <v>197</v>
      </c>
      <c r="D961" s="828" t="s">
        <v>17</v>
      </c>
      <c r="E961" s="828"/>
      <c r="F961" s="828"/>
      <c r="G961" s="828"/>
      <c r="H961" s="247">
        <f>H960</f>
        <v>71</v>
      </c>
      <c r="I961" s="247">
        <f>I955+I960</f>
        <v>71</v>
      </c>
      <c r="J961" s="247">
        <f>J945</f>
        <v>0</v>
      </c>
      <c r="K961" s="247">
        <f>K945</f>
        <v>0</v>
      </c>
      <c r="L961" s="247">
        <v>0</v>
      </c>
      <c r="M961" s="247">
        <v>0</v>
      </c>
      <c r="N961" s="247">
        <v>0</v>
      </c>
      <c r="O961" s="247">
        <v>0</v>
      </c>
      <c r="P961" s="247">
        <v>0</v>
      </c>
      <c r="Q961" s="247">
        <f>Q950</f>
        <v>0</v>
      </c>
      <c r="R961" s="738">
        <f>R960</f>
        <v>97.634</v>
      </c>
      <c r="S961" s="738">
        <f>S955+S960</f>
        <v>97.634</v>
      </c>
      <c r="T961" s="738">
        <f>T945</f>
        <v>0</v>
      </c>
      <c r="U961" s="738">
        <f>U945</f>
        <v>0</v>
      </c>
      <c r="V961" s="738">
        <v>0</v>
      </c>
      <c r="W961" s="738">
        <v>0</v>
      </c>
      <c r="X961" s="738">
        <v>0</v>
      </c>
      <c r="Y961" s="738">
        <v>0</v>
      </c>
      <c r="Z961" s="738">
        <v>0</v>
      </c>
      <c r="AA961" s="738">
        <f>AA950</f>
        <v>0</v>
      </c>
      <c r="AB961" s="789"/>
      <c r="AC961" s="790"/>
      <c r="AD961" s="790"/>
      <c r="AE961" s="790"/>
      <c r="AF961" s="790"/>
      <c r="AG961" s="791"/>
    </row>
    <row r="962" spans="1:33" s="212" customFormat="1" ht="15" customHeight="1">
      <c r="A962" s="246" t="s">
        <v>388</v>
      </c>
      <c r="B962" s="624" t="s">
        <v>152</v>
      </c>
      <c r="C962" s="829" t="s">
        <v>18</v>
      </c>
      <c r="D962" s="830"/>
      <c r="E962" s="830"/>
      <c r="F962" s="830"/>
      <c r="G962" s="830"/>
      <c r="H962" s="256">
        <f>H954+H961</f>
        <v>1536.3999999999999</v>
      </c>
      <c r="I962" s="256">
        <f>I954+I961</f>
        <v>1536.3999999999999</v>
      </c>
      <c r="J962" s="256">
        <f>J954+J961</f>
        <v>0</v>
      </c>
      <c r="K962" s="256">
        <f>K954+K961</f>
        <v>0</v>
      </c>
      <c r="L962" s="256">
        <f>L961+L954</f>
        <v>0</v>
      </c>
      <c r="M962" s="256">
        <f>M961+M954</f>
        <v>0</v>
      </c>
      <c r="N962" s="256">
        <f>N961+N954</f>
        <v>0</v>
      </c>
      <c r="O962" s="256">
        <f>O954+O961</f>
        <v>0</v>
      </c>
      <c r="P962" s="256">
        <f>P961+P954</f>
        <v>0</v>
      </c>
      <c r="Q962" s="256">
        <f>+Q954+Q961</f>
        <v>0</v>
      </c>
      <c r="R962" s="750">
        <f>R954+R961</f>
        <v>1513.981</v>
      </c>
      <c r="S962" s="750">
        <f>S954+S961</f>
        <v>226.55100000000004</v>
      </c>
      <c r="T962" s="750">
        <f>T954+T961</f>
        <v>0</v>
      </c>
      <c r="U962" s="750">
        <f>U954+U961</f>
        <v>0</v>
      </c>
      <c r="V962" s="750">
        <f>V961+V954</f>
        <v>0</v>
      </c>
      <c r="W962" s="750">
        <f>W961+W954</f>
        <v>0</v>
      </c>
      <c r="X962" s="750">
        <f>X961+X954</f>
        <v>0</v>
      </c>
      <c r="Y962" s="750">
        <f>Y954+Y961</f>
        <v>1287.43</v>
      </c>
      <c r="Z962" s="750">
        <f>Z961+Z954</f>
        <v>0</v>
      </c>
      <c r="AA962" s="750">
        <f>+AA954+AA961</f>
        <v>0</v>
      </c>
      <c r="AB962" s="792"/>
      <c r="AC962" s="793"/>
      <c r="AD962" s="793"/>
      <c r="AE962" s="793"/>
      <c r="AF962" s="793"/>
      <c r="AG962" s="794"/>
    </row>
    <row r="963" spans="1:33" s="204" customFormat="1" ht="15" customHeight="1">
      <c r="A963" s="230" t="s">
        <v>388</v>
      </c>
      <c r="B963" s="255" t="s">
        <v>162</v>
      </c>
      <c r="C963" s="795" t="s">
        <v>1120</v>
      </c>
      <c r="D963" s="796"/>
      <c r="E963" s="796"/>
      <c r="F963" s="796"/>
      <c r="G963" s="796"/>
      <c r="H963" s="796"/>
      <c r="I963" s="796"/>
      <c r="J963" s="796"/>
      <c r="K963" s="796"/>
      <c r="L963" s="796"/>
      <c r="M963" s="796"/>
      <c r="N963" s="796"/>
      <c r="O963" s="796"/>
      <c r="P963" s="796"/>
      <c r="Q963" s="796"/>
      <c r="R963" s="796"/>
      <c r="S963" s="796"/>
      <c r="T963" s="796"/>
      <c r="U963" s="796"/>
      <c r="V963" s="796"/>
      <c r="W963" s="796"/>
      <c r="X963" s="796"/>
      <c r="Y963" s="796"/>
      <c r="Z963" s="796"/>
      <c r="AA963" s="796"/>
      <c r="AB963" s="796"/>
      <c r="AC963" s="796"/>
      <c r="AD963" s="796"/>
      <c r="AE963" s="796"/>
      <c r="AF963" s="796"/>
      <c r="AG963" s="797"/>
    </row>
    <row r="964" spans="1:33" s="204" customFormat="1" ht="15" customHeight="1">
      <c r="A964" s="246" t="s">
        <v>388</v>
      </c>
      <c r="B964" s="624" t="s">
        <v>162</v>
      </c>
      <c r="C964" s="622" t="s">
        <v>273</v>
      </c>
      <c r="D964" s="798" t="s">
        <v>1121</v>
      </c>
      <c r="E964" s="799"/>
      <c r="F964" s="799"/>
      <c r="G964" s="799"/>
      <c r="H964" s="799"/>
      <c r="I964" s="799"/>
      <c r="J964" s="799"/>
      <c r="K964" s="799"/>
      <c r="L964" s="799"/>
      <c r="M964" s="799"/>
      <c r="N964" s="799"/>
      <c r="O964" s="799"/>
      <c r="P964" s="799"/>
      <c r="Q964" s="799"/>
      <c r="R964" s="799"/>
      <c r="S964" s="799"/>
      <c r="T964" s="799"/>
      <c r="U964" s="799"/>
      <c r="V964" s="799"/>
      <c r="W964" s="799"/>
      <c r="X964" s="799"/>
      <c r="Y964" s="799"/>
      <c r="Z964" s="799"/>
      <c r="AA964" s="799"/>
      <c r="AB964" s="799"/>
      <c r="AC964" s="799"/>
      <c r="AD964" s="799"/>
      <c r="AE964" s="799"/>
      <c r="AF964" s="799"/>
      <c r="AG964" s="800"/>
    </row>
    <row r="965" spans="1:33" s="204" customFormat="1" ht="38.25" customHeight="1">
      <c r="A965" s="849" t="s">
        <v>388</v>
      </c>
      <c r="B965" s="861" t="s">
        <v>162</v>
      </c>
      <c r="C965" s="862" t="s">
        <v>273</v>
      </c>
      <c r="D965" s="863" t="s">
        <v>151</v>
      </c>
      <c r="E965" s="831" t="s">
        <v>909</v>
      </c>
      <c r="F965" s="832"/>
      <c r="G965" s="231"/>
      <c r="H965" s="232"/>
      <c r="I965" s="232"/>
      <c r="J965" s="232"/>
      <c r="K965" s="232"/>
      <c r="L965" s="232"/>
      <c r="M965" s="232"/>
      <c r="N965" s="232"/>
      <c r="O965" s="232"/>
      <c r="P965" s="232"/>
      <c r="Q965" s="232"/>
      <c r="R965" s="390"/>
      <c r="S965" s="390"/>
      <c r="T965" s="390"/>
      <c r="U965" s="390"/>
      <c r="V965" s="390"/>
      <c r="W965" s="390"/>
      <c r="X965" s="390"/>
      <c r="Y965" s="390"/>
      <c r="Z965" s="390"/>
      <c r="AA965" s="390"/>
      <c r="AB965" s="260"/>
      <c r="AC965" s="261"/>
      <c r="AD965" s="180"/>
      <c r="AE965" s="180"/>
      <c r="AF965" s="180"/>
      <c r="AG965" s="180"/>
    </row>
    <row r="966" spans="1:33" s="204" customFormat="1" ht="54.75" customHeight="1">
      <c r="A966" s="849"/>
      <c r="B966" s="861"/>
      <c r="C966" s="862"/>
      <c r="D966" s="864"/>
      <c r="E966" s="291" t="s">
        <v>322</v>
      </c>
      <c r="F966" s="199" t="s">
        <v>910</v>
      </c>
      <c r="G966" s="235" t="s">
        <v>15</v>
      </c>
      <c r="H966" s="236">
        <v>5</v>
      </c>
      <c r="I966" s="237">
        <v>1</v>
      </c>
      <c r="J966" s="237"/>
      <c r="K966" s="237"/>
      <c r="L966" s="237"/>
      <c r="M966" s="237"/>
      <c r="N966" s="237"/>
      <c r="O966" s="237"/>
      <c r="P966" s="237"/>
      <c r="Q966" s="237"/>
      <c r="R966" s="716">
        <v>5</v>
      </c>
      <c r="S966" s="668">
        <v>0.85799999999999998</v>
      </c>
      <c r="T966" s="397"/>
      <c r="U966" s="397"/>
      <c r="V966" s="397"/>
      <c r="W966" s="397"/>
      <c r="X966" s="397"/>
      <c r="Y966" s="397"/>
      <c r="Z966" s="397"/>
      <c r="AA966" s="397"/>
      <c r="AB966" s="268" t="s">
        <v>911</v>
      </c>
      <c r="AC966" s="264" t="s">
        <v>912</v>
      </c>
      <c r="AD966" s="238" t="s">
        <v>159</v>
      </c>
      <c r="AE966" s="238">
        <v>5</v>
      </c>
      <c r="AF966" s="238">
        <v>2</v>
      </c>
      <c r="AG966" s="238"/>
    </row>
    <row r="967" spans="1:33" s="204" customFormat="1" ht="54.75" hidden="1" customHeight="1">
      <c r="A967" s="849"/>
      <c r="B967" s="861"/>
      <c r="C967" s="862"/>
      <c r="D967" s="864"/>
      <c r="E967" s="234"/>
      <c r="F967" s="199"/>
      <c r="G967" s="235"/>
      <c r="H967" s="236"/>
      <c r="I967" s="235"/>
      <c r="J967" s="235"/>
      <c r="K967" s="235"/>
      <c r="L967" s="235"/>
      <c r="M967" s="235"/>
      <c r="N967" s="235"/>
      <c r="O967" s="235"/>
      <c r="P967" s="235"/>
      <c r="Q967" s="235"/>
      <c r="R967" s="716"/>
      <c r="S967" s="721"/>
      <c r="T967" s="399"/>
      <c r="U967" s="399"/>
      <c r="V967" s="399"/>
      <c r="W967" s="399"/>
      <c r="X967" s="399"/>
      <c r="Y967" s="399"/>
      <c r="Z967" s="399"/>
      <c r="AA967" s="399"/>
      <c r="AB967" s="268"/>
      <c r="AC967" s="264"/>
      <c r="AD967" s="238"/>
      <c r="AE967" s="238"/>
      <c r="AF967" s="238"/>
      <c r="AG967" s="238"/>
    </row>
    <row r="968" spans="1:33" s="204" customFormat="1" ht="54.75" hidden="1" customHeight="1">
      <c r="A968" s="849"/>
      <c r="B968" s="861"/>
      <c r="C968" s="862"/>
      <c r="D968" s="865"/>
      <c r="E968" s="234" t="s">
        <v>13</v>
      </c>
      <c r="F968" s="239"/>
      <c r="G968" s="240"/>
      <c r="H968" s="236">
        <f>I968+J968+L968+M968+N968+O968+P968+Q968</f>
        <v>0</v>
      </c>
      <c r="I968" s="240"/>
      <c r="J968" s="240"/>
      <c r="K968" s="240"/>
      <c r="L968" s="240"/>
      <c r="M968" s="240"/>
      <c r="N968" s="240"/>
      <c r="O968" s="240"/>
      <c r="P968" s="240"/>
      <c r="Q968" s="240"/>
      <c r="R968" s="716">
        <f>S968+T968+V968+W968+X968+Y968+Z968+AA968</f>
        <v>0</v>
      </c>
      <c r="S968" s="724"/>
      <c r="T968" s="398"/>
      <c r="U968" s="398"/>
      <c r="V968" s="398"/>
      <c r="W968" s="398"/>
      <c r="X968" s="398"/>
      <c r="Y968" s="398"/>
      <c r="Z968" s="398"/>
      <c r="AA968" s="398"/>
      <c r="AB968" s="268"/>
      <c r="AC968" s="264"/>
      <c r="AD968" s="238"/>
      <c r="AE968" s="238"/>
      <c r="AF968" s="238"/>
      <c r="AG968" s="238"/>
    </row>
    <row r="969" spans="1:33" s="204" customFormat="1" ht="15" customHeight="1">
      <c r="A969" s="849"/>
      <c r="B969" s="861"/>
      <c r="C969" s="862"/>
      <c r="D969" s="828" t="s">
        <v>17</v>
      </c>
      <c r="E969" s="828"/>
      <c r="F969" s="828"/>
      <c r="G969" s="828"/>
      <c r="H969" s="247">
        <f>H966</f>
        <v>5</v>
      </c>
      <c r="I969" s="247">
        <f>I966</f>
        <v>1</v>
      </c>
      <c r="J969" s="247">
        <f>J953</f>
        <v>0</v>
      </c>
      <c r="K969" s="247">
        <f>K953</f>
        <v>0</v>
      </c>
      <c r="L969" s="247">
        <v>0</v>
      </c>
      <c r="M969" s="247">
        <v>0</v>
      </c>
      <c r="N969" s="247">
        <v>0</v>
      </c>
      <c r="O969" s="247">
        <v>0</v>
      </c>
      <c r="P969" s="247">
        <v>0</v>
      </c>
      <c r="Q969" s="247">
        <f>Q958</f>
        <v>0</v>
      </c>
      <c r="R969" s="738">
        <f>R966</f>
        <v>5</v>
      </c>
      <c r="S969" s="738">
        <f>S966</f>
        <v>0.85799999999999998</v>
      </c>
      <c r="T969" s="738">
        <f>T953</f>
        <v>0</v>
      </c>
      <c r="U969" s="738">
        <f>U953</f>
        <v>0</v>
      </c>
      <c r="V969" s="738">
        <v>0</v>
      </c>
      <c r="W969" s="738">
        <v>0</v>
      </c>
      <c r="X969" s="738">
        <v>0</v>
      </c>
      <c r="Y969" s="738">
        <v>0</v>
      </c>
      <c r="Z969" s="738">
        <v>0</v>
      </c>
      <c r="AA969" s="738">
        <f>AA958</f>
        <v>0</v>
      </c>
      <c r="AB969" s="453"/>
      <c r="AC969" s="453"/>
      <c r="AD969" s="453"/>
      <c r="AE969" s="453"/>
      <c r="AF969" s="453"/>
      <c r="AG969" s="454"/>
    </row>
    <row r="970" spans="1:33" s="212" customFormat="1" ht="15" customHeight="1">
      <c r="A970" s="246" t="s">
        <v>388</v>
      </c>
      <c r="B970" s="624" t="s">
        <v>162</v>
      </c>
      <c r="C970" s="829" t="s">
        <v>18</v>
      </c>
      <c r="D970" s="830"/>
      <c r="E970" s="830"/>
      <c r="F970" s="830"/>
      <c r="G970" s="830"/>
      <c r="H970" s="256">
        <f t="shared" ref="H970:AA970" si="711">H969</f>
        <v>5</v>
      </c>
      <c r="I970" s="256">
        <f t="shared" si="711"/>
        <v>1</v>
      </c>
      <c r="J970" s="256">
        <f t="shared" si="711"/>
        <v>0</v>
      </c>
      <c r="K970" s="256">
        <f t="shared" si="711"/>
        <v>0</v>
      </c>
      <c r="L970" s="256">
        <f t="shared" si="711"/>
        <v>0</v>
      </c>
      <c r="M970" s="256">
        <f t="shared" si="711"/>
        <v>0</v>
      </c>
      <c r="N970" s="256">
        <f t="shared" si="711"/>
        <v>0</v>
      </c>
      <c r="O970" s="256">
        <f t="shared" si="711"/>
        <v>0</v>
      </c>
      <c r="P970" s="256">
        <f t="shared" si="711"/>
        <v>0</v>
      </c>
      <c r="Q970" s="256">
        <f t="shared" si="711"/>
        <v>0</v>
      </c>
      <c r="R970" s="750">
        <f t="shared" si="711"/>
        <v>5</v>
      </c>
      <c r="S970" s="750">
        <f t="shared" si="711"/>
        <v>0.85799999999999998</v>
      </c>
      <c r="T970" s="750">
        <f t="shared" si="711"/>
        <v>0</v>
      </c>
      <c r="U970" s="750">
        <f t="shared" si="711"/>
        <v>0</v>
      </c>
      <c r="V970" s="750">
        <f t="shared" si="711"/>
        <v>0</v>
      </c>
      <c r="W970" s="750">
        <f t="shared" si="711"/>
        <v>0</v>
      </c>
      <c r="X970" s="750">
        <f t="shared" si="711"/>
        <v>0</v>
      </c>
      <c r="Y970" s="750">
        <f t="shared" si="711"/>
        <v>0</v>
      </c>
      <c r="Z970" s="750">
        <f t="shared" si="711"/>
        <v>0</v>
      </c>
      <c r="AA970" s="750">
        <f t="shared" si="711"/>
        <v>0</v>
      </c>
      <c r="AB970" s="461"/>
      <c r="AC970" s="461"/>
      <c r="AD970" s="461"/>
      <c r="AE970" s="461"/>
      <c r="AF970" s="461"/>
      <c r="AG970" s="462"/>
    </row>
    <row r="971" spans="1:33" s="204" customFormat="1" ht="15" customHeight="1">
      <c r="A971" s="246" t="s">
        <v>388</v>
      </c>
      <c r="B971" s="255" t="s">
        <v>170</v>
      </c>
      <c r="C971" s="795" t="s">
        <v>1122</v>
      </c>
      <c r="D971" s="796"/>
      <c r="E971" s="796"/>
      <c r="F971" s="796"/>
      <c r="G971" s="796"/>
      <c r="H971" s="796"/>
      <c r="I971" s="796"/>
      <c r="J971" s="796"/>
      <c r="K971" s="796"/>
      <c r="L971" s="796"/>
      <c r="M971" s="796"/>
      <c r="N971" s="796"/>
      <c r="O971" s="796"/>
      <c r="P971" s="796"/>
      <c r="Q971" s="796"/>
      <c r="R971" s="796"/>
      <c r="S971" s="796"/>
      <c r="T971" s="796"/>
      <c r="U971" s="796"/>
      <c r="V971" s="796"/>
      <c r="W971" s="796"/>
      <c r="X971" s="796"/>
      <c r="Y971" s="796"/>
      <c r="Z971" s="796"/>
      <c r="AA971" s="796"/>
      <c r="AB971" s="796"/>
      <c r="AC971" s="796"/>
      <c r="AD971" s="796"/>
      <c r="AE971" s="796"/>
      <c r="AF971" s="796"/>
      <c r="AG971" s="797"/>
    </row>
    <row r="972" spans="1:33" s="204" customFormat="1" ht="15" customHeight="1">
      <c r="A972" s="246" t="s">
        <v>388</v>
      </c>
      <c r="B972" s="255" t="s">
        <v>170</v>
      </c>
      <c r="C972" s="622" t="s">
        <v>210</v>
      </c>
      <c r="D972" s="798" t="s">
        <v>1123</v>
      </c>
      <c r="E972" s="799"/>
      <c r="F972" s="799"/>
      <c r="G972" s="799"/>
      <c r="H972" s="799"/>
      <c r="I972" s="799"/>
      <c r="J972" s="799"/>
      <c r="K972" s="799"/>
      <c r="L972" s="799"/>
      <c r="M972" s="799"/>
      <c r="N972" s="799"/>
      <c r="O972" s="799"/>
      <c r="P972" s="799"/>
      <c r="Q972" s="799"/>
      <c r="R972" s="799"/>
      <c r="S972" s="799"/>
      <c r="T972" s="799"/>
      <c r="U972" s="799"/>
      <c r="V972" s="799"/>
      <c r="W972" s="799"/>
      <c r="X972" s="799"/>
      <c r="Y972" s="799"/>
      <c r="Z972" s="799"/>
      <c r="AA972" s="799"/>
      <c r="AB972" s="799"/>
      <c r="AC972" s="799"/>
      <c r="AD972" s="799"/>
      <c r="AE972" s="799"/>
      <c r="AF972" s="799"/>
      <c r="AG972" s="800"/>
    </row>
    <row r="973" spans="1:33" s="204" customFormat="1" ht="27" customHeight="1">
      <c r="A973" s="849" t="s">
        <v>388</v>
      </c>
      <c r="B973" s="861" t="s">
        <v>170</v>
      </c>
      <c r="C973" s="862" t="s">
        <v>210</v>
      </c>
      <c r="D973" s="863" t="s">
        <v>197</v>
      </c>
      <c r="E973" s="831" t="s">
        <v>1167</v>
      </c>
      <c r="F973" s="832"/>
      <c r="G973" s="231"/>
      <c r="H973" s="232"/>
      <c r="I973" s="232"/>
      <c r="J973" s="232"/>
      <c r="K973" s="232"/>
      <c r="L973" s="232"/>
      <c r="M973" s="232"/>
      <c r="N973" s="232"/>
      <c r="O973" s="232"/>
      <c r="P973" s="232"/>
      <c r="Q973" s="232"/>
      <c r="R973" s="390"/>
      <c r="S973" s="390"/>
      <c r="T973" s="390"/>
      <c r="U973" s="390"/>
      <c r="V973" s="390"/>
      <c r="W973" s="390"/>
      <c r="X973" s="390"/>
      <c r="Y973" s="390"/>
      <c r="Z973" s="390"/>
      <c r="AA973" s="390"/>
      <c r="AB973" s="260"/>
      <c r="AC973" s="261"/>
      <c r="AD973" s="180"/>
      <c r="AE973" s="180"/>
      <c r="AF973" s="180"/>
      <c r="AG973" s="180"/>
    </row>
    <row r="974" spans="1:33" s="204" customFormat="1" ht="34.5" customHeight="1">
      <c r="A974" s="849"/>
      <c r="B974" s="861"/>
      <c r="C974" s="862"/>
      <c r="D974" s="864"/>
      <c r="E974" s="291" t="s">
        <v>322</v>
      </c>
      <c r="F974" s="199" t="s">
        <v>1168</v>
      </c>
      <c r="G974" s="235" t="s">
        <v>15</v>
      </c>
      <c r="H974" s="236">
        <f>I974+J974+K974+L974+M974+N974+O974+P974+Q974</f>
        <v>301</v>
      </c>
      <c r="I974" s="237">
        <v>301</v>
      </c>
      <c r="J974" s="237"/>
      <c r="K974" s="237"/>
      <c r="L974" s="237"/>
      <c r="M974" s="237"/>
      <c r="N974" s="237"/>
      <c r="O974" s="237"/>
      <c r="P974" s="237"/>
      <c r="Q974" s="237"/>
      <c r="R974" s="716">
        <f>S974+T974+U974+V974+W974+X974+Y974+Z974+AA974</f>
        <v>300</v>
      </c>
      <c r="S974" s="668">
        <v>300</v>
      </c>
      <c r="T974" s="397"/>
      <c r="U974" s="397"/>
      <c r="V974" s="397"/>
      <c r="W974" s="397"/>
      <c r="X974" s="397"/>
      <c r="Y974" s="397"/>
      <c r="Z974" s="397"/>
      <c r="AA974" s="397"/>
      <c r="AB974" s="268" t="s">
        <v>814</v>
      </c>
      <c r="AC974" s="264" t="s">
        <v>1169</v>
      </c>
      <c r="AD974" s="238" t="s">
        <v>840</v>
      </c>
      <c r="AE974" s="238">
        <v>3</v>
      </c>
      <c r="AF974" s="238">
        <v>3</v>
      </c>
      <c r="AG974" s="238"/>
    </row>
    <row r="975" spans="1:33" s="204" customFormat="1" ht="0.75" hidden="1" customHeight="1">
      <c r="A975" s="849"/>
      <c r="B975" s="861"/>
      <c r="C975" s="862"/>
      <c r="D975" s="864"/>
      <c r="E975" s="234"/>
      <c r="F975" s="199"/>
      <c r="G975" s="235"/>
      <c r="H975" s="236"/>
      <c r="I975" s="235"/>
      <c r="J975" s="235"/>
      <c r="K975" s="235"/>
      <c r="L975" s="235"/>
      <c r="M975" s="235"/>
      <c r="N975" s="235"/>
      <c r="O975" s="235"/>
      <c r="P975" s="235"/>
      <c r="Q975" s="235"/>
      <c r="R975" s="716"/>
      <c r="S975" s="721"/>
      <c r="T975" s="399"/>
      <c r="U975" s="399"/>
      <c r="V975" s="399"/>
      <c r="W975" s="399"/>
      <c r="X975" s="399"/>
      <c r="Y975" s="399"/>
      <c r="Z975" s="399"/>
      <c r="AA975" s="399"/>
      <c r="AB975" s="268"/>
      <c r="AC975" s="264"/>
      <c r="AD975" s="238"/>
      <c r="AE975" s="238"/>
      <c r="AF975" s="238"/>
      <c r="AG975" s="238"/>
    </row>
    <row r="976" spans="1:33" s="204" customFormat="1" ht="18" hidden="1" customHeight="1">
      <c r="A976" s="849"/>
      <c r="B976" s="861"/>
      <c r="C976" s="862"/>
      <c r="D976" s="865"/>
      <c r="E976" s="234" t="s">
        <v>13</v>
      </c>
      <c r="F976" s="239"/>
      <c r="G976" s="240"/>
      <c r="H976" s="236">
        <f>I976+J976+L976+M976+N976+O976+P976+Q976</f>
        <v>0</v>
      </c>
      <c r="I976" s="240"/>
      <c r="J976" s="240"/>
      <c r="K976" s="240"/>
      <c r="L976" s="240"/>
      <c r="M976" s="240"/>
      <c r="N976" s="240"/>
      <c r="O976" s="240"/>
      <c r="P976" s="240"/>
      <c r="Q976" s="240"/>
      <c r="R976" s="716">
        <f>S976+T976+V976+W976+X976+Y976+Z976+AA976</f>
        <v>0</v>
      </c>
      <c r="S976" s="724"/>
      <c r="T976" s="398"/>
      <c r="U976" s="398"/>
      <c r="V976" s="398"/>
      <c r="W976" s="398"/>
      <c r="X976" s="398"/>
      <c r="Y976" s="398"/>
      <c r="Z976" s="398"/>
      <c r="AA976" s="398"/>
      <c r="AB976" s="268"/>
      <c r="AC976" s="264"/>
      <c r="AD976" s="238"/>
      <c r="AE976" s="238"/>
      <c r="AF976" s="238"/>
      <c r="AG976" s="238"/>
    </row>
    <row r="977" spans="1:33" s="204" customFormat="1" ht="15" customHeight="1">
      <c r="A977" s="849"/>
      <c r="B977" s="861"/>
      <c r="C977" s="862"/>
      <c r="D977" s="866" t="s">
        <v>16</v>
      </c>
      <c r="E977" s="867"/>
      <c r="F977" s="867"/>
      <c r="G977" s="868"/>
      <c r="H977" s="248">
        <f>H974+H975</f>
        <v>301</v>
      </c>
      <c r="I977" s="248">
        <f>I974+I975+I976</f>
        <v>301</v>
      </c>
      <c r="J977" s="248">
        <f>J974+J975+J976</f>
        <v>0</v>
      </c>
      <c r="K977" s="248">
        <f t="shared" ref="K977:Q977" si="712">K974+K975+K976</f>
        <v>0</v>
      </c>
      <c r="L977" s="248">
        <f t="shared" si="712"/>
        <v>0</v>
      </c>
      <c r="M977" s="248">
        <f t="shared" si="712"/>
        <v>0</v>
      </c>
      <c r="N977" s="248">
        <f t="shared" si="712"/>
        <v>0</v>
      </c>
      <c r="O977" s="248">
        <f t="shared" si="712"/>
        <v>0</v>
      </c>
      <c r="P977" s="248">
        <f t="shared" si="712"/>
        <v>0</v>
      </c>
      <c r="Q977" s="248">
        <f t="shared" si="712"/>
        <v>0</v>
      </c>
      <c r="R977" s="739">
        <f>R974+R975</f>
        <v>300</v>
      </c>
      <c r="S977" s="739">
        <f>S974+S975+S976</f>
        <v>300</v>
      </c>
      <c r="T977" s="739">
        <f>T974+T975+T976</f>
        <v>0</v>
      </c>
      <c r="U977" s="739">
        <f t="shared" ref="U977:AA977" si="713">U974+U975+U976</f>
        <v>0</v>
      </c>
      <c r="V977" s="739">
        <f t="shared" si="713"/>
        <v>0</v>
      </c>
      <c r="W977" s="739">
        <f t="shared" si="713"/>
        <v>0</v>
      </c>
      <c r="X977" s="739">
        <f t="shared" si="713"/>
        <v>0</v>
      </c>
      <c r="Y977" s="739">
        <f t="shared" si="713"/>
        <v>0</v>
      </c>
      <c r="Z977" s="739">
        <f t="shared" si="713"/>
        <v>0</v>
      </c>
      <c r="AA977" s="739">
        <f t="shared" si="713"/>
        <v>0</v>
      </c>
      <c r="AB977" s="786"/>
      <c r="AC977" s="787"/>
      <c r="AD977" s="787"/>
      <c r="AE977" s="787"/>
      <c r="AF977" s="787"/>
      <c r="AG977" s="788"/>
    </row>
    <row r="978" spans="1:33" s="204" customFormat="1" ht="27" customHeight="1">
      <c r="A978" s="849" t="s">
        <v>388</v>
      </c>
      <c r="B978" s="861" t="s">
        <v>170</v>
      </c>
      <c r="C978" s="862" t="s">
        <v>210</v>
      </c>
      <c r="D978" s="863" t="s">
        <v>202</v>
      </c>
      <c r="E978" s="831" t="s">
        <v>913</v>
      </c>
      <c r="F978" s="832"/>
      <c r="G978" s="231"/>
      <c r="H978" s="232"/>
      <c r="I978" s="232"/>
      <c r="J978" s="232"/>
      <c r="K978" s="232"/>
      <c r="L978" s="232"/>
      <c r="M978" s="232"/>
      <c r="N978" s="232"/>
      <c r="O978" s="232"/>
      <c r="P978" s="232"/>
      <c r="Q978" s="232"/>
      <c r="R978" s="390"/>
      <c r="S978" s="390"/>
      <c r="T978" s="390"/>
      <c r="U978" s="390"/>
      <c r="V978" s="390"/>
      <c r="W978" s="390"/>
      <c r="X978" s="390"/>
      <c r="Y978" s="390"/>
      <c r="Z978" s="390"/>
      <c r="AA978" s="390"/>
      <c r="AB978" s="260"/>
      <c r="AC978" s="261"/>
      <c r="AD978" s="180"/>
      <c r="AE978" s="180"/>
      <c r="AF978" s="180"/>
      <c r="AG978" s="180"/>
    </row>
    <row r="979" spans="1:33" s="204" customFormat="1" ht="34.5" customHeight="1">
      <c r="A979" s="849"/>
      <c r="B979" s="861"/>
      <c r="C979" s="862"/>
      <c r="D979" s="864"/>
      <c r="E979" s="291" t="s">
        <v>322</v>
      </c>
      <c r="F979" s="199" t="s">
        <v>914</v>
      </c>
      <c r="G979" s="235" t="s">
        <v>15</v>
      </c>
      <c r="H979" s="236">
        <f>I979+J979+K979+L979+M979+N979+O979+P979+Q979</f>
        <v>2</v>
      </c>
      <c r="I979" s="237">
        <v>2</v>
      </c>
      <c r="J979" s="237"/>
      <c r="K979" s="237"/>
      <c r="L979" s="237"/>
      <c r="M979" s="237"/>
      <c r="N979" s="237"/>
      <c r="O979" s="237"/>
      <c r="P979" s="237"/>
      <c r="Q979" s="237"/>
      <c r="R979" s="716">
        <f>S979+T979+U979+V979+W979+X979+Y979+Z979+AA979</f>
        <v>2.4359999999999999</v>
      </c>
      <c r="S979" s="668">
        <v>2.4359999999999999</v>
      </c>
      <c r="T979" s="397"/>
      <c r="U979" s="397"/>
      <c r="V979" s="397"/>
      <c r="W979" s="397"/>
      <c r="X979" s="397"/>
      <c r="Y979" s="397"/>
      <c r="Z979" s="397"/>
      <c r="AA979" s="397"/>
      <c r="AB979" s="268" t="s">
        <v>814</v>
      </c>
      <c r="AC979" s="264" t="s">
        <v>915</v>
      </c>
      <c r="AD979" s="238" t="s">
        <v>840</v>
      </c>
      <c r="AE979" s="238">
        <v>6</v>
      </c>
      <c r="AF979" s="238">
        <v>6</v>
      </c>
      <c r="AG979" s="238"/>
    </row>
    <row r="980" spans="1:33" s="204" customFormat="1" ht="0.75" hidden="1" customHeight="1">
      <c r="A980" s="849"/>
      <c r="B980" s="861"/>
      <c r="C980" s="862"/>
      <c r="D980" s="864"/>
      <c r="E980" s="234"/>
      <c r="F980" s="199"/>
      <c r="G980" s="235"/>
      <c r="H980" s="236"/>
      <c r="I980" s="235"/>
      <c r="J980" s="235"/>
      <c r="K980" s="235"/>
      <c r="L980" s="235"/>
      <c r="M980" s="235"/>
      <c r="N980" s="235"/>
      <c r="O980" s="235"/>
      <c r="P980" s="235"/>
      <c r="Q980" s="235"/>
      <c r="R980" s="716"/>
      <c r="S980" s="721"/>
      <c r="T980" s="399"/>
      <c r="U980" s="399"/>
      <c r="V980" s="399"/>
      <c r="W980" s="399"/>
      <c r="X980" s="399"/>
      <c r="Y980" s="399"/>
      <c r="Z980" s="399"/>
      <c r="AA980" s="399"/>
      <c r="AB980" s="268"/>
      <c r="AC980" s="264"/>
      <c r="AD980" s="238"/>
      <c r="AE980" s="238"/>
      <c r="AF980" s="238"/>
      <c r="AG980" s="238"/>
    </row>
    <row r="981" spans="1:33" s="204" customFormat="1" ht="3.75" hidden="1" customHeight="1">
      <c r="A981" s="849"/>
      <c r="B981" s="861"/>
      <c r="C981" s="862"/>
      <c r="D981" s="865"/>
      <c r="E981" s="234" t="s">
        <v>13</v>
      </c>
      <c r="F981" s="239"/>
      <c r="G981" s="240"/>
      <c r="H981" s="236">
        <f>I981+J981+L981+M981+N981+O981+P981+Q981</f>
        <v>0</v>
      </c>
      <c r="I981" s="240"/>
      <c r="J981" s="240"/>
      <c r="K981" s="240"/>
      <c r="L981" s="240"/>
      <c r="M981" s="240"/>
      <c r="N981" s="240"/>
      <c r="O981" s="240"/>
      <c r="P981" s="240"/>
      <c r="Q981" s="240"/>
      <c r="R981" s="716">
        <f>S981+T981+V981+W981+X981+Y981+Z981+AA981</f>
        <v>0</v>
      </c>
      <c r="S981" s="724"/>
      <c r="T981" s="398"/>
      <c r="U981" s="398"/>
      <c r="V981" s="398"/>
      <c r="W981" s="398"/>
      <c r="X981" s="398"/>
      <c r="Y981" s="398"/>
      <c r="Z981" s="398"/>
      <c r="AA981" s="398"/>
      <c r="AB981" s="268"/>
      <c r="AC981" s="264"/>
      <c r="AD981" s="238"/>
      <c r="AE981" s="238"/>
      <c r="AF981" s="238"/>
      <c r="AG981" s="238"/>
    </row>
    <row r="982" spans="1:33" s="204" customFormat="1" ht="15" customHeight="1">
      <c r="A982" s="849"/>
      <c r="B982" s="861"/>
      <c r="C982" s="862"/>
      <c r="D982" s="866" t="s">
        <v>16</v>
      </c>
      <c r="E982" s="867"/>
      <c r="F982" s="867"/>
      <c r="G982" s="868"/>
      <c r="H982" s="248">
        <f>H979+H980</f>
        <v>2</v>
      </c>
      <c r="I982" s="248">
        <f>I979+I980+I981</f>
        <v>2</v>
      </c>
      <c r="J982" s="248">
        <f>J979+J980+J981</f>
        <v>0</v>
      </c>
      <c r="K982" s="248">
        <f t="shared" ref="K982:Q982" si="714">K979+K980+K981</f>
        <v>0</v>
      </c>
      <c r="L982" s="248">
        <f t="shared" si="714"/>
        <v>0</v>
      </c>
      <c r="M982" s="248">
        <f t="shared" si="714"/>
        <v>0</v>
      </c>
      <c r="N982" s="248">
        <f t="shared" si="714"/>
        <v>0</v>
      </c>
      <c r="O982" s="248">
        <f t="shared" si="714"/>
        <v>0</v>
      </c>
      <c r="P982" s="248">
        <f t="shared" si="714"/>
        <v>0</v>
      </c>
      <c r="Q982" s="248">
        <f t="shared" si="714"/>
        <v>0</v>
      </c>
      <c r="R982" s="739">
        <f>R979+R980</f>
        <v>2.4359999999999999</v>
      </c>
      <c r="S982" s="739">
        <f>S979+S980+S981</f>
        <v>2.4359999999999999</v>
      </c>
      <c r="T982" s="739">
        <f>T979+T980+T981</f>
        <v>0</v>
      </c>
      <c r="U982" s="739">
        <f t="shared" ref="U982:AA982" si="715">U979+U980+U981</f>
        <v>0</v>
      </c>
      <c r="V982" s="739">
        <f t="shared" si="715"/>
        <v>0</v>
      </c>
      <c r="W982" s="739">
        <f t="shared" si="715"/>
        <v>0</v>
      </c>
      <c r="X982" s="739">
        <f t="shared" si="715"/>
        <v>0</v>
      </c>
      <c r="Y982" s="739">
        <f t="shared" si="715"/>
        <v>0</v>
      </c>
      <c r="Z982" s="739">
        <f t="shared" si="715"/>
        <v>0</v>
      </c>
      <c r="AA982" s="739">
        <f t="shared" si="715"/>
        <v>0</v>
      </c>
      <c r="AB982" s="787"/>
      <c r="AC982" s="787"/>
      <c r="AD982" s="787"/>
      <c r="AE982" s="787"/>
      <c r="AF982" s="787"/>
      <c r="AG982" s="788"/>
    </row>
    <row r="983" spans="1:33" s="204" customFormat="1" ht="15" customHeight="1">
      <c r="A983" s="246" t="s">
        <v>388</v>
      </c>
      <c r="B983" s="624" t="s">
        <v>170</v>
      </c>
      <c r="C983" s="622" t="s">
        <v>210</v>
      </c>
      <c r="D983" s="828" t="s">
        <v>17</v>
      </c>
      <c r="E983" s="828"/>
      <c r="F983" s="828"/>
      <c r="G983" s="828"/>
      <c r="H983" s="247">
        <f>H982+H977</f>
        <v>303</v>
      </c>
      <c r="I983" s="247">
        <f>I982+I977</f>
        <v>303</v>
      </c>
      <c r="J983" s="247">
        <f>J959</f>
        <v>0</v>
      </c>
      <c r="K983" s="247">
        <f>K959</f>
        <v>0</v>
      </c>
      <c r="L983" s="247">
        <v>0</v>
      </c>
      <c r="M983" s="247">
        <v>0</v>
      </c>
      <c r="N983" s="247">
        <v>0</v>
      </c>
      <c r="O983" s="247">
        <v>0</v>
      </c>
      <c r="P983" s="247">
        <v>0</v>
      </c>
      <c r="Q983" s="247">
        <f>Q966</f>
        <v>0</v>
      </c>
      <c r="R983" s="738">
        <f>R982+R977</f>
        <v>302.43599999999998</v>
      </c>
      <c r="S983" s="738">
        <f>S982+S977</f>
        <v>302.43599999999998</v>
      </c>
      <c r="T983" s="738">
        <f>T959</f>
        <v>0</v>
      </c>
      <c r="U983" s="738">
        <f>U959</f>
        <v>0</v>
      </c>
      <c r="V983" s="738">
        <v>0</v>
      </c>
      <c r="W983" s="738">
        <v>0</v>
      </c>
      <c r="X983" s="738">
        <v>0</v>
      </c>
      <c r="Y983" s="738">
        <v>0</v>
      </c>
      <c r="Z983" s="738">
        <v>0</v>
      </c>
      <c r="AA983" s="738">
        <f>AA966</f>
        <v>0</v>
      </c>
      <c r="AB983" s="790"/>
      <c r="AC983" s="790"/>
      <c r="AD983" s="790"/>
      <c r="AE983" s="790"/>
      <c r="AF983" s="790"/>
      <c r="AG983" s="791"/>
    </row>
    <row r="984" spans="1:33" s="212" customFormat="1" ht="15" customHeight="1">
      <c r="A984" s="246" t="s">
        <v>388</v>
      </c>
      <c r="B984" s="624" t="s">
        <v>170</v>
      </c>
      <c r="C984" s="829" t="s">
        <v>18</v>
      </c>
      <c r="D984" s="830"/>
      <c r="E984" s="830"/>
      <c r="F984" s="830"/>
      <c r="G984" s="830"/>
      <c r="H984" s="256">
        <f>H983</f>
        <v>303</v>
      </c>
      <c r="I984" s="256">
        <f>I983</f>
        <v>303</v>
      </c>
      <c r="J984" s="256">
        <f>J983</f>
        <v>0</v>
      </c>
      <c r="K984" s="256">
        <f>K983</f>
        <v>0</v>
      </c>
      <c r="L984" s="256">
        <f>L983</f>
        <v>0</v>
      </c>
      <c r="M984" s="256">
        <f>M830+M857</f>
        <v>0</v>
      </c>
      <c r="N984" s="256">
        <f>N830+N857</f>
        <v>0</v>
      </c>
      <c r="O984" s="256">
        <f t="shared" ref="O984:V984" si="716">O983</f>
        <v>0</v>
      </c>
      <c r="P984" s="256">
        <f t="shared" si="716"/>
        <v>0</v>
      </c>
      <c r="Q984" s="256">
        <f t="shared" si="716"/>
        <v>0</v>
      </c>
      <c r="R984" s="750">
        <f t="shared" si="716"/>
        <v>302.43599999999998</v>
      </c>
      <c r="S984" s="750">
        <f t="shared" si="716"/>
        <v>302.43599999999998</v>
      </c>
      <c r="T984" s="750">
        <f t="shared" si="716"/>
        <v>0</v>
      </c>
      <c r="U984" s="750">
        <f t="shared" si="716"/>
        <v>0</v>
      </c>
      <c r="V984" s="750">
        <f t="shared" si="716"/>
        <v>0</v>
      </c>
      <c r="W984" s="750">
        <f>W830+W857</f>
        <v>0</v>
      </c>
      <c r="X984" s="750">
        <f>X830+X857</f>
        <v>0</v>
      </c>
      <c r="Y984" s="750">
        <f>Y983</f>
        <v>0</v>
      </c>
      <c r="Z984" s="750">
        <f>Z983</f>
        <v>0</v>
      </c>
      <c r="AA984" s="750">
        <f>AA983</f>
        <v>0</v>
      </c>
      <c r="AB984" s="773"/>
      <c r="AC984" s="773"/>
      <c r="AD984" s="773"/>
      <c r="AE984" s="773"/>
      <c r="AF984" s="773"/>
      <c r="AG984" s="774"/>
    </row>
    <row r="985" spans="1:33" s="212" customFormat="1" ht="30" customHeight="1">
      <c r="A985" s="246" t="s">
        <v>388</v>
      </c>
      <c r="B985" s="775" t="s">
        <v>917</v>
      </c>
      <c r="C985" s="775"/>
      <c r="D985" s="775"/>
      <c r="E985" s="775"/>
      <c r="F985" s="775"/>
      <c r="G985" s="775"/>
      <c r="H985" s="257">
        <f t="shared" ref="H985:M985" si="717">H984+H970+H962+H922</f>
        <v>3666.2</v>
      </c>
      <c r="I985" s="257">
        <f t="shared" si="717"/>
        <v>2873.2999999999997</v>
      </c>
      <c r="J985" s="257">
        <f t="shared" si="717"/>
        <v>0</v>
      </c>
      <c r="K985" s="257">
        <f>K984+K970+K962+K922</f>
        <v>352</v>
      </c>
      <c r="L985" s="257">
        <f t="shared" si="717"/>
        <v>119.7</v>
      </c>
      <c r="M985" s="257">
        <f t="shared" si="717"/>
        <v>0</v>
      </c>
      <c r="N985" s="257">
        <f t="shared" ref="N985:P985" si="718">N984</f>
        <v>0</v>
      </c>
      <c r="O985" s="257">
        <f>O984+O970+O962+O922</f>
        <v>0</v>
      </c>
      <c r="P985" s="257">
        <f t="shared" si="718"/>
        <v>0</v>
      </c>
      <c r="Q985" s="257">
        <f>Q984+Q970+Q962+Q922</f>
        <v>317.2</v>
      </c>
      <c r="R985" s="751">
        <f t="shared" ref="R985:T985" si="719">R984+R970+R962+R922</f>
        <v>3324.944</v>
      </c>
      <c r="S985" s="751">
        <f t="shared" si="719"/>
        <v>1493.8000000000002</v>
      </c>
      <c r="T985" s="751">
        <f t="shared" si="719"/>
        <v>0</v>
      </c>
      <c r="U985" s="751">
        <f>U984+U970+U962+U922</f>
        <v>338.05</v>
      </c>
      <c r="V985" s="751">
        <f t="shared" ref="V985:W985" si="720">V984+V970+V962+V922</f>
        <v>0</v>
      </c>
      <c r="W985" s="751">
        <f t="shared" si="720"/>
        <v>0</v>
      </c>
      <c r="X985" s="751">
        <f t="shared" ref="X985" si="721">X984</f>
        <v>0</v>
      </c>
      <c r="Y985" s="751">
        <f>Y984+Y970+Y962+Y922</f>
        <v>1287.43</v>
      </c>
      <c r="Z985" s="751">
        <f t="shared" ref="Z985" si="722">Z984</f>
        <v>0</v>
      </c>
      <c r="AA985" s="751">
        <f>AA984+AA970+AA962+AA922</f>
        <v>197.5</v>
      </c>
      <c r="AB985" s="776"/>
      <c r="AC985" s="776"/>
      <c r="AD985" s="776"/>
      <c r="AE985" s="776"/>
      <c r="AF985" s="776"/>
      <c r="AG985" s="777"/>
    </row>
    <row r="986" spans="1:33" ht="18" customHeight="1">
      <c r="A986" s="833" t="s">
        <v>1041</v>
      </c>
      <c r="B986" s="833"/>
      <c r="C986" s="833"/>
      <c r="D986" s="833"/>
      <c r="E986" s="833"/>
      <c r="F986" s="833"/>
      <c r="G986" s="833"/>
      <c r="H986" s="833"/>
      <c r="I986" s="833"/>
      <c r="J986" s="833"/>
      <c r="K986" s="833"/>
      <c r="L986" s="833"/>
      <c r="M986" s="833"/>
      <c r="N986" s="833"/>
      <c r="O986" s="833"/>
      <c r="P986" s="833"/>
      <c r="Q986" s="833"/>
      <c r="R986" s="833"/>
      <c r="S986" s="833"/>
      <c r="T986" s="833"/>
      <c r="U986" s="833"/>
      <c r="V986" s="833"/>
      <c r="W986" s="833"/>
      <c r="X986" s="833"/>
      <c r="Y986" s="833"/>
      <c r="Z986" s="833"/>
      <c r="AA986" s="833"/>
      <c r="AB986" s="833"/>
      <c r="AC986" s="833"/>
      <c r="AD986" s="833"/>
      <c r="AE986" s="833"/>
      <c r="AF986" s="833"/>
      <c r="AG986" s="834"/>
    </row>
    <row r="987" spans="1:33" s="4" customFormat="1" ht="15" customHeight="1">
      <c r="A987" s="246" t="s">
        <v>293</v>
      </c>
      <c r="B987" s="853" t="s">
        <v>1033</v>
      </c>
      <c r="C987" s="854"/>
      <c r="D987" s="854"/>
      <c r="E987" s="854"/>
      <c r="F987" s="854"/>
      <c r="G987" s="854"/>
      <c r="H987" s="854"/>
      <c r="I987" s="854"/>
      <c r="J987" s="854"/>
      <c r="K987" s="854"/>
      <c r="L987" s="854"/>
      <c r="M987" s="854"/>
      <c r="N987" s="854"/>
      <c r="O987" s="854"/>
      <c r="P987" s="854"/>
      <c r="Q987" s="854"/>
      <c r="R987" s="854"/>
      <c r="S987" s="854"/>
      <c r="T987" s="854"/>
      <c r="U987" s="854"/>
      <c r="V987" s="854"/>
      <c r="W987" s="854"/>
      <c r="X987" s="854"/>
      <c r="Y987" s="854"/>
      <c r="Z987" s="854"/>
      <c r="AA987" s="854"/>
      <c r="AB987" s="854"/>
      <c r="AC987" s="854"/>
      <c r="AD987" s="854"/>
      <c r="AE987" s="854"/>
      <c r="AF987" s="854"/>
      <c r="AG987" s="855"/>
    </row>
    <row r="988" spans="1:33" s="4" customFormat="1" ht="15" customHeight="1">
      <c r="A988" s="269" t="s">
        <v>293</v>
      </c>
      <c r="B988" s="175" t="s">
        <v>151</v>
      </c>
      <c r="C988" s="838" t="s">
        <v>918</v>
      </c>
      <c r="D988" s="839"/>
      <c r="E988" s="839"/>
      <c r="F988" s="839"/>
      <c r="G988" s="839"/>
      <c r="H988" s="839"/>
      <c r="I988" s="839"/>
      <c r="J988" s="839"/>
      <c r="K988" s="839"/>
      <c r="L988" s="839"/>
      <c r="M988" s="839"/>
      <c r="N988" s="839"/>
      <c r="O988" s="839"/>
      <c r="P988" s="839"/>
      <c r="Q988" s="839"/>
      <c r="R988" s="839"/>
      <c r="S988" s="839"/>
      <c r="T988" s="839"/>
      <c r="U988" s="839"/>
      <c r="V988" s="839"/>
      <c r="W988" s="839"/>
      <c r="X988" s="839"/>
      <c r="Y988" s="839"/>
      <c r="Z988" s="839"/>
      <c r="AA988" s="839"/>
      <c r="AB988" s="839"/>
      <c r="AC988" s="839"/>
      <c r="AD988" s="839"/>
      <c r="AE988" s="839"/>
      <c r="AF988" s="839"/>
      <c r="AG988" s="840"/>
    </row>
    <row r="989" spans="1:33" s="4" customFormat="1" ht="15" customHeight="1">
      <c r="A989" s="269" t="s">
        <v>293</v>
      </c>
      <c r="B989" s="175" t="s">
        <v>151</v>
      </c>
      <c r="C989" s="439" t="s">
        <v>151</v>
      </c>
      <c r="D989" s="850" t="s">
        <v>919</v>
      </c>
      <c r="E989" s="851"/>
      <c r="F989" s="851"/>
      <c r="G989" s="851"/>
      <c r="H989" s="851"/>
      <c r="I989" s="851"/>
      <c r="J989" s="851"/>
      <c r="K989" s="851"/>
      <c r="L989" s="851"/>
      <c r="M989" s="851"/>
      <c r="N989" s="851"/>
      <c r="O989" s="851"/>
      <c r="P989" s="851"/>
      <c r="Q989" s="851"/>
      <c r="R989" s="851"/>
      <c r="S989" s="851"/>
      <c r="T989" s="851"/>
      <c r="U989" s="851"/>
      <c r="V989" s="851"/>
      <c r="W989" s="851"/>
      <c r="X989" s="851"/>
      <c r="Y989" s="851"/>
      <c r="Z989" s="851"/>
      <c r="AA989" s="851"/>
      <c r="AB989" s="851"/>
      <c r="AC989" s="851"/>
      <c r="AD989" s="851"/>
      <c r="AE989" s="851"/>
      <c r="AF989" s="851"/>
      <c r="AG989" s="852"/>
    </row>
    <row r="990" spans="1:33" s="72" customFormat="1" ht="29.25" customHeight="1">
      <c r="A990" s="890" t="s">
        <v>293</v>
      </c>
      <c r="B990" s="872" t="s">
        <v>151</v>
      </c>
      <c r="C990" s="862" t="s">
        <v>151</v>
      </c>
      <c r="D990" s="863" t="s">
        <v>151</v>
      </c>
      <c r="E990" s="846" t="s">
        <v>920</v>
      </c>
      <c r="F990" s="847"/>
      <c r="G990" s="355"/>
      <c r="H990" s="178"/>
      <c r="I990" s="331"/>
      <c r="J990" s="331"/>
      <c r="K990" s="331"/>
      <c r="L990" s="331"/>
      <c r="M990" s="331"/>
      <c r="N990" s="331"/>
      <c r="O990" s="331"/>
      <c r="P990" s="331"/>
      <c r="Q990" s="331"/>
      <c r="R990" s="389"/>
      <c r="S990" s="400"/>
      <c r="T990" s="400"/>
      <c r="U990" s="400"/>
      <c r="V990" s="400"/>
      <c r="W990" s="400"/>
      <c r="X990" s="400"/>
      <c r="Y990" s="400"/>
      <c r="Z990" s="400"/>
      <c r="AA990" s="400"/>
      <c r="AB990" s="260"/>
      <c r="AC990" s="261"/>
      <c r="AD990" s="180"/>
      <c r="AE990" s="180"/>
      <c r="AF990" s="180"/>
      <c r="AG990" s="179"/>
    </row>
    <row r="991" spans="1:33" s="72" customFormat="1" ht="30" customHeight="1">
      <c r="A991" s="891"/>
      <c r="B991" s="872"/>
      <c r="C991" s="862"/>
      <c r="D991" s="864"/>
      <c r="E991" s="216" t="s">
        <v>11</v>
      </c>
      <c r="F991" s="305" t="s">
        <v>1163</v>
      </c>
      <c r="G991" s="458" t="s">
        <v>15</v>
      </c>
      <c r="H991" s="222">
        <f>I991+J991+L991+M991+N991+O991+P991+Q991</f>
        <v>22.2</v>
      </c>
      <c r="I991" s="318">
        <v>22.2</v>
      </c>
      <c r="J991" s="318"/>
      <c r="K991" s="318"/>
      <c r="L991" s="318"/>
      <c r="M991" s="318"/>
      <c r="N991" s="318"/>
      <c r="O991" s="318"/>
      <c r="P991" s="318"/>
      <c r="Q991" s="318"/>
      <c r="R991" s="516">
        <f>S991+T991+V991+W991+X991+Y991+Z991+AA991</f>
        <v>94.69</v>
      </c>
      <c r="S991" s="577">
        <v>31.914999999999999</v>
      </c>
      <c r="T991" s="577"/>
      <c r="U991" s="577"/>
      <c r="V991" s="577"/>
      <c r="W991" s="577"/>
      <c r="X991" s="577">
        <v>62.774999999999999</v>
      </c>
      <c r="Y991" s="577"/>
      <c r="Z991" s="577"/>
      <c r="AA991" s="577"/>
      <c r="AB991" s="537" t="s">
        <v>921</v>
      </c>
      <c r="AC991" s="529" t="s">
        <v>922</v>
      </c>
      <c r="AD991" s="517" t="s">
        <v>159</v>
      </c>
      <c r="AE991" s="517">
        <v>30</v>
      </c>
      <c r="AF991" s="517">
        <v>36</v>
      </c>
      <c r="AG991" s="225" t="s">
        <v>1264</v>
      </c>
    </row>
    <row r="992" spans="1:33" s="72" customFormat="1" ht="41.25" customHeight="1">
      <c r="A992" s="891"/>
      <c r="B992" s="872"/>
      <c r="C992" s="862"/>
      <c r="D992" s="864"/>
      <c r="E992" s="216" t="s">
        <v>12</v>
      </c>
      <c r="F992" s="305" t="s">
        <v>923</v>
      </c>
      <c r="G992" s="458" t="s">
        <v>15</v>
      </c>
      <c r="H992" s="222">
        <f>I992+J992+L992+M992+N992+O992+P992+Q992</f>
        <v>14.8</v>
      </c>
      <c r="I992" s="318">
        <v>14.8</v>
      </c>
      <c r="J992" s="318"/>
      <c r="K992" s="318"/>
      <c r="L992" s="318"/>
      <c r="M992" s="318"/>
      <c r="N992" s="318"/>
      <c r="O992" s="318"/>
      <c r="P992" s="318"/>
      <c r="Q992" s="318"/>
      <c r="R992" s="516">
        <f>S992+T992+V992+W992+X992+Y992+Z992+AA992</f>
        <v>63.127000000000002</v>
      </c>
      <c r="S992" s="577">
        <v>21.277000000000001</v>
      </c>
      <c r="T992" s="577"/>
      <c r="U992" s="577"/>
      <c r="V992" s="577"/>
      <c r="W992" s="577"/>
      <c r="X992" s="577">
        <v>41.85</v>
      </c>
      <c r="Y992" s="577"/>
      <c r="Z992" s="577"/>
      <c r="AA992" s="577"/>
      <c r="AB992" s="537" t="s">
        <v>921</v>
      </c>
      <c r="AC992" s="529" t="s">
        <v>922</v>
      </c>
      <c r="AD992" s="517" t="s">
        <v>159</v>
      </c>
      <c r="AE992" s="517">
        <v>20</v>
      </c>
      <c r="AF992" s="517">
        <v>23</v>
      </c>
      <c r="AG992" s="578"/>
    </row>
    <row r="993" spans="1:34" s="4" customFormat="1" ht="15" customHeight="1">
      <c r="A993" s="892"/>
      <c r="B993" s="872"/>
      <c r="C993" s="862"/>
      <c r="D993" s="915" t="s">
        <v>16</v>
      </c>
      <c r="E993" s="915"/>
      <c r="F993" s="915"/>
      <c r="G993" s="915"/>
      <c r="H993" s="187">
        <f>H991+H992</f>
        <v>37</v>
      </c>
      <c r="I993" s="187">
        <f>I991+I992</f>
        <v>37</v>
      </c>
      <c r="J993" s="187">
        <f t="shared" ref="J993:Q993" si="723">J991+J992</f>
        <v>0</v>
      </c>
      <c r="K993" s="187"/>
      <c r="L993" s="187">
        <f t="shared" si="723"/>
        <v>0</v>
      </c>
      <c r="M993" s="187">
        <f t="shared" si="723"/>
        <v>0</v>
      </c>
      <c r="N993" s="187">
        <f t="shared" si="723"/>
        <v>0</v>
      </c>
      <c r="O993" s="187">
        <f t="shared" si="723"/>
        <v>0</v>
      </c>
      <c r="P993" s="187">
        <f t="shared" si="723"/>
        <v>0</v>
      </c>
      <c r="Q993" s="187">
        <f t="shared" si="723"/>
        <v>0</v>
      </c>
      <c r="R993" s="518">
        <f>R991+R992</f>
        <v>157.81700000000001</v>
      </c>
      <c r="S993" s="518">
        <f t="shared" ref="S993:T993" si="724">S991+S992</f>
        <v>53.192</v>
      </c>
      <c r="T993" s="518">
        <f t="shared" si="724"/>
        <v>0</v>
      </c>
      <c r="U993" s="518"/>
      <c r="V993" s="518">
        <f t="shared" ref="V993:AA993" si="725">V991+V992</f>
        <v>0</v>
      </c>
      <c r="W993" s="518">
        <f t="shared" si="725"/>
        <v>0</v>
      </c>
      <c r="X993" s="518">
        <f t="shared" si="725"/>
        <v>104.625</v>
      </c>
      <c r="Y993" s="518">
        <f t="shared" si="725"/>
        <v>0</v>
      </c>
      <c r="Z993" s="518">
        <f t="shared" si="725"/>
        <v>0</v>
      </c>
      <c r="AA993" s="518">
        <f t="shared" si="725"/>
        <v>0</v>
      </c>
      <c r="AB993" s="817"/>
      <c r="AC993" s="817"/>
      <c r="AD993" s="817"/>
      <c r="AE993" s="817"/>
      <c r="AF993" s="817"/>
      <c r="AG993" s="818"/>
    </row>
    <row r="994" spans="1:34" s="4" customFormat="1" ht="29.25" customHeight="1">
      <c r="A994" s="890" t="s">
        <v>293</v>
      </c>
      <c r="B994" s="872" t="s">
        <v>151</v>
      </c>
      <c r="C994" s="862" t="s">
        <v>151</v>
      </c>
      <c r="D994" s="863" t="s">
        <v>152</v>
      </c>
      <c r="E994" s="846" t="s">
        <v>924</v>
      </c>
      <c r="F994" s="847"/>
      <c r="G994" s="355"/>
      <c r="H994" s="178"/>
      <c r="I994" s="331"/>
      <c r="J994" s="331"/>
      <c r="K994" s="331"/>
      <c r="L994" s="331"/>
      <c r="M994" s="331"/>
      <c r="N994" s="331"/>
      <c r="O994" s="331"/>
      <c r="P994" s="331"/>
      <c r="Q994" s="331"/>
      <c r="R994" s="550"/>
      <c r="S994" s="579"/>
      <c r="T994" s="579"/>
      <c r="U994" s="579"/>
      <c r="V994" s="579"/>
      <c r="W994" s="579"/>
      <c r="X994" s="579"/>
      <c r="Y994" s="579"/>
      <c r="Z994" s="579"/>
      <c r="AA994" s="579"/>
      <c r="AB994" s="551"/>
      <c r="AC994" s="524"/>
      <c r="AD994" s="525"/>
      <c r="AE994" s="525"/>
      <c r="AF994" s="525"/>
      <c r="AG994" s="157"/>
    </row>
    <row r="995" spans="1:34" s="4" customFormat="1" ht="38.25" customHeight="1">
      <c r="A995" s="891"/>
      <c r="B995" s="872"/>
      <c r="C995" s="862"/>
      <c r="D995" s="864"/>
      <c r="E995" s="205" t="s">
        <v>11</v>
      </c>
      <c r="F995" s="305" t="s">
        <v>925</v>
      </c>
      <c r="G995" s="458" t="s">
        <v>15</v>
      </c>
      <c r="H995" s="222">
        <f>I995+J995+L995+M995+N995+O995+P995+Q995</f>
        <v>55</v>
      </c>
      <c r="I995" s="318">
        <v>15</v>
      </c>
      <c r="J995" s="318"/>
      <c r="K995" s="318"/>
      <c r="L995" s="318">
        <v>40</v>
      </c>
      <c r="M995" s="318"/>
      <c r="N995" s="318"/>
      <c r="O995" s="318"/>
      <c r="P995" s="318"/>
      <c r="Q995" s="318"/>
      <c r="R995" s="516">
        <f>S995+T995+V995+W995+X995+Y995+Z995+AA995</f>
        <v>55</v>
      </c>
      <c r="S995" s="577">
        <v>15</v>
      </c>
      <c r="T995" s="577"/>
      <c r="U995" s="577"/>
      <c r="V995" s="577">
        <v>40</v>
      </c>
      <c r="W995" s="577"/>
      <c r="X995" s="577"/>
      <c r="Y995" s="577"/>
      <c r="Z995" s="577"/>
      <c r="AA995" s="577"/>
      <c r="AB995" s="537" t="s">
        <v>921</v>
      </c>
      <c r="AC995" s="529" t="s">
        <v>926</v>
      </c>
      <c r="AD995" s="517" t="s">
        <v>159</v>
      </c>
      <c r="AE995" s="517">
        <v>11</v>
      </c>
      <c r="AF995" s="517">
        <v>11</v>
      </c>
      <c r="AG995" s="158"/>
    </row>
    <row r="996" spans="1:34" s="4" customFormat="1" ht="39.75" customHeight="1">
      <c r="A996" s="891"/>
      <c r="B996" s="872"/>
      <c r="C996" s="862"/>
      <c r="D996" s="864"/>
      <c r="E996" s="205" t="s">
        <v>12</v>
      </c>
      <c r="F996" s="580" t="s">
        <v>927</v>
      </c>
      <c r="G996" s="458" t="s">
        <v>15</v>
      </c>
      <c r="H996" s="222">
        <f>I996+J996+L996+M996+N996+O996+P996+Q996</f>
        <v>58.33</v>
      </c>
      <c r="I996" s="318">
        <v>23.33</v>
      </c>
      <c r="J996" s="318">
        <v>3</v>
      </c>
      <c r="K996" s="318"/>
      <c r="L996" s="318">
        <v>32</v>
      </c>
      <c r="M996" s="318"/>
      <c r="N996" s="318"/>
      <c r="O996" s="318"/>
      <c r="P996" s="318"/>
      <c r="Q996" s="318"/>
      <c r="R996" s="516">
        <f>S996+T996+V996+W996+X996+Y996+Z996+AA996</f>
        <v>54.73</v>
      </c>
      <c r="S996" s="577">
        <v>23.33</v>
      </c>
      <c r="T996" s="577">
        <v>3</v>
      </c>
      <c r="U996" s="577"/>
      <c r="V996" s="577">
        <v>28.4</v>
      </c>
      <c r="W996" s="577"/>
      <c r="X996" s="577"/>
      <c r="Y996" s="577"/>
      <c r="Z996" s="577"/>
      <c r="AA996" s="577"/>
      <c r="AB996" s="537" t="s">
        <v>921</v>
      </c>
      <c r="AC996" s="529" t="s">
        <v>928</v>
      </c>
      <c r="AD996" s="517" t="s">
        <v>159</v>
      </c>
      <c r="AE996" s="517">
        <v>13</v>
      </c>
      <c r="AF996" s="517">
        <v>14</v>
      </c>
      <c r="AG996" s="225" t="s">
        <v>1265</v>
      </c>
      <c r="AH996" s="581"/>
    </row>
    <row r="997" spans="1:34" s="4" customFormat="1" ht="15" customHeight="1">
      <c r="A997" s="892"/>
      <c r="B997" s="872"/>
      <c r="C997" s="862"/>
      <c r="D997" s="915" t="s">
        <v>16</v>
      </c>
      <c r="E997" s="915"/>
      <c r="F997" s="915"/>
      <c r="G997" s="915"/>
      <c r="H997" s="187">
        <f>H995+H996</f>
        <v>113.33</v>
      </c>
      <c r="I997" s="187">
        <f t="shared" ref="I997:Q997" si="726">I995+I996</f>
        <v>38.33</v>
      </c>
      <c r="J997" s="187">
        <f t="shared" si="726"/>
        <v>3</v>
      </c>
      <c r="K997" s="187"/>
      <c r="L997" s="187">
        <f t="shared" si="726"/>
        <v>72</v>
      </c>
      <c r="M997" s="187">
        <f t="shared" si="726"/>
        <v>0</v>
      </c>
      <c r="N997" s="187">
        <f t="shared" si="726"/>
        <v>0</v>
      </c>
      <c r="O997" s="187">
        <f t="shared" si="726"/>
        <v>0</v>
      </c>
      <c r="P997" s="187">
        <f t="shared" si="726"/>
        <v>0</v>
      </c>
      <c r="Q997" s="187">
        <f t="shared" si="726"/>
        <v>0</v>
      </c>
      <c r="R997" s="518">
        <f>R995+R996</f>
        <v>109.72999999999999</v>
      </c>
      <c r="S997" s="518">
        <f t="shared" ref="S997:T997" si="727">S995+S996</f>
        <v>38.33</v>
      </c>
      <c r="T997" s="518">
        <f t="shared" si="727"/>
        <v>3</v>
      </c>
      <c r="U997" s="518"/>
      <c r="V997" s="518">
        <f t="shared" ref="V997:AA997" si="728">V995+V996</f>
        <v>68.400000000000006</v>
      </c>
      <c r="W997" s="518">
        <f t="shared" si="728"/>
        <v>0</v>
      </c>
      <c r="X997" s="518">
        <f t="shared" si="728"/>
        <v>0</v>
      </c>
      <c r="Y997" s="518">
        <f t="shared" si="728"/>
        <v>0</v>
      </c>
      <c r="Z997" s="518">
        <f t="shared" si="728"/>
        <v>0</v>
      </c>
      <c r="AA997" s="518">
        <f t="shared" si="728"/>
        <v>0</v>
      </c>
      <c r="AB997" s="817"/>
      <c r="AC997" s="817"/>
      <c r="AD997" s="817"/>
      <c r="AE997" s="817"/>
      <c r="AF997" s="817"/>
      <c r="AG997" s="818"/>
    </row>
    <row r="998" spans="1:34" s="72" customFormat="1" ht="38.25" customHeight="1">
      <c r="A998" s="890" t="s">
        <v>293</v>
      </c>
      <c r="B998" s="872" t="s">
        <v>151</v>
      </c>
      <c r="C998" s="862" t="s">
        <v>151</v>
      </c>
      <c r="D998" s="863" t="s">
        <v>162</v>
      </c>
      <c r="E998" s="846" t="s">
        <v>929</v>
      </c>
      <c r="F998" s="847"/>
      <c r="G998" s="355"/>
      <c r="H998" s="178"/>
      <c r="I998" s="331"/>
      <c r="J998" s="331"/>
      <c r="K998" s="331"/>
      <c r="L998" s="331"/>
      <c r="M998" s="331"/>
      <c r="N998" s="331"/>
      <c r="O998" s="331"/>
      <c r="P998" s="331"/>
      <c r="Q998" s="331"/>
      <c r="R998" s="550"/>
      <c r="S998" s="579"/>
      <c r="T998" s="579"/>
      <c r="U998" s="579"/>
      <c r="V998" s="579"/>
      <c r="W998" s="579"/>
      <c r="X998" s="579"/>
      <c r="Y998" s="579"/>
      <c r="Z998" s="579"/>
      <c r="AA998" s="579"/>
      <c r="AB998" s="551"/>
      <c r="AC998" s="524"/>
      <c r="AD998" s="525"/>
      <c r="AE998" s="525"/>
      <c r="AF998" s="525"/>
      <c r="AG998" s="157"/>
    </row>
    <row r="999" spans="1:34" s="72" customFormat="1" ht="42" customHeight="1">
      <c r="A999" s="891"/>
      <c r="B999" s="872"/>
      <c r="C999" s="862"/>
      <c r="D999" s="864"/>
      <c r="E999" s="216" t="s">
        <v>11</v>
      </c>
      <c r="F999" s="305" t="s">
        <v>930</v>
      </c>
      <c r="G999" s="458" t="s">
        <v>15</v>
      </c>
      <c r="H999" s="222">
        <f>I999+J999+L999+M999+N999+O999+P999+Q999</f>
        <v>5.7</v>
      </c>
      <c r="I999" s="318">
        <v>5.7</v>
      </c>
      <c r="J999" s="318"/>
      <c r="K999" s="318"/>
      <c r="L999" s="318"/>
      <c r="M999" s="318"/>
      <c r="N999" s="318"/>
      <c r="O999" s="318"/>
      <c r="P999" s="318"/>
      <c r="Q999" s="318"/>
      <c r="R999" s="516">
        <f>S999+T999+V999+W999+X999+Y999+Z999+AA999</f>
        <v>7.2850000000000001</v>
      </c>
      <c r="S999" s="577">
        <v>7.2850000000000001</v>
      </c>
      <c r="T999" s="577"/>
      <c r="U999" s="577"/>
      <c r="V999" s="577"/>
      <c r="W999" s="577"/>
      <c r="X999" s="577"/>
      <c r="Y999" s="577"/>
      <c r="Z999" s="577"/>
      <c r="AA999" s="577"/>
      <c r="AB999" s="537" t="s">
        <v>921</v>
      </c>
      <c r="AC999" s="582" t="s">
        <v>931</v>
      </c>
      <c r="AD999" s="517" t="s">
        <v>159</v>
      </c>
      <c r="AE999" s="517">
        <v>3</v>
      </c>
      <c r="AF999" s="517">
        <v>4</v>
      </c>
      <c r="AG999" s="225" t="s">
        <v>1265</v>
      </c>
    </row>
    <row r="1000" spans="1:34" s="4" customFormat="1" ht="15" customHeight="1">
      <c r="A1000" s="892"/>
      <c r="B1000" s="872"/>
      <c r="C1000" s="862"/>
      <c r="D1000" s="915" t="s">
        <v>16</v>
      </c>
      <c r="E1000" s="915"/>
      <c r="F1000" s="915"/>
      <c r="G1000" s="915"/>
      <c r="H1000" s="187">
        <f>H999</f>
        <v>5.7</v>
      </c>
      <c r="I1000" s="187">
        <f t="shared" ref="I1000:Q1000" si="729">I999</f>
        <v>5.7</v>
      </c>
      <c r="J1000" s="187">
        <f t="shared" si="729"/>
        <v>0</v>
      </c>
      <c r="K1000" s="187"/>
      <c r="L1000" s="187">
        <f t="shared" si="729"/>
        <v>0</v>
      </c>
      <c r="M1000" s="187">
        <f t="shared" si="729"/>
        <v>0</v>
      </c>
      <c r="N1000" s="187">
        <f t="shared" si="729"/>
        <v>0</v>
      </c>
      <c r="O1000" s="187">
        <f t="shared" si="729"/>
        <v>0</v>
      </c>
      <c r="P1000" s="187">
        <f t="shared" si="729"/>
        <v>0</v>
      </c>
      <c r="Q1000" s="187">
        <f t="shared" si="729"/>
        <v>0</v>
      </c>
      <c r="R1000" s="518">
        <f>R999</f>
        <v>7.2850000000000001</v>
      </c>
      <c r="S1000" s="518">
        <f t="shared" ref="S1000:T1000" si="730">S999</f>
        <v>7.2850000000000001</v>
      </c>
      <c r="T1000" s="518">
        <f t="shared" si="730"/>
        <v>0</v>
      </c>
      <c r="U1000" s="518"/>
      <c r="V1000" s="518">
        <f t="shared" ref="V1000:AA1000" si="731">V999</f>
        <v>0</v>
      </c>
      <c r="W1000" s="518">
        <f t="shared" si="731"/>
        <v>0</v>
      </c>
      <c r="X1000" s="518">
        <f t="shared" si="731"/>
        <v>0</v>
      </c>
      <c r="Y1000" s="518">
        <f t="shared" si="731"/>
        <v>0</v>
      </c>
      <c r="Z1000" s="518">
        <f t="shared" si="731"/>
        <v>0</v>
      </c>
      <c r="AA1000" s="518">
        <f t="shared" si="731"/>
        <v>0</v>
      </c>
      <c r="AB1000" s="817"/>
      <c r="AC1000" s="817"/>
      <c r="AD1000" s="817"/>
      <c r="AE1000" s="817"/>
      <c r="AF1000" s="817"/>
      <c r="AG1000" s="818"/>
    </row>
    <row r="1001" spans="1:34" s="4" customFormat="1" ht="51.75" customHeight="1">
      <c r="A1001" s="890" t="s">
        <v>293</v>
      </c>
      <c r="B1001" s="872" t="s">
        <v>151</v>
      </c>
      <c r="C1001" s="862" t="s">
        <v>151</v>
      </c>
      <c r="D1001" s="863" t="s">
        <v>170</v>
      </c>
      <c r="E1001" s="846" t="s">
        <v>932</v>
      </c>
      <c r="F1001" s="847"/>
      <c r="G1001" s="355"/>
      <c r="H1001" s="178"/>
      <c r="I1001" s="331"/>
      <c r="J1001" s="331"/>
      <c r="K1001" s="331"/>
      <c r="L1001" s="331"/>
      <c r="M1001" s="331"/>
      <c r="N1001" s="331"/>
      <c r="O1001" s="331"/>
      <c r="P1001" s="331"/>
      <c r="Q1001" s="331"/>
      <c r="R1001" s="550"/>
      <c r="S1001" s="579"/>
      <c r="T1001" s="579"/>
      <c r="U1001" s="579"/>
      <c r="V1001" s="579"/>
      <c r="W1001" s="579"/>
      <c r="X1001" s="579"/>
      <c r="Y1001" s="579"/>
      <c r="Z1001" s="579"/>
      <c r="AA1001" s="579"/>
      <c r="AB1001" s="551"/>
      <c r="AC1001" s="524"/>
      <c r="AD1001" s="525"/>
      <c r="AE1001" s="525"/>
      <c r="AF1001" s="525"/>
      <c r="AG1001" s="157"/>
    </row>
    <row r="1002" spans="1:34" s="4" customFormat="1" ht="54" customHeight="1">
      <c r="A1002" s="891"/>
      <c r="B1002" s="872"/>
      <c r="C1002" s="862"/>
      <c r="D1002" s="864"/>
      <c r="E1002" s="205" t="s">
        <v>11</v>
      </c>
      <c r="F1002" s="305" t="s">
        <v>1132</v>
      </c>
      <c r="G1002" s="196" t="s">
        <v>1124</v>
      </c>
      <c r="H1002" s="222">
        <f>I1002+J1002+L1002+M1002+N1002+O1002+P1002+Q1002</f>
        <v>276.65199999999999</v>
      </c>
      <c r="I1002" s="318">
        <v>183.65199999999999</v>
      </c>
      <c r="J1002" s="318">
        <v>38</v>
      </c>
      <c r="K1002" s="318"/>
      <c r="L1002" s="318">
        <v>55</v>
      </c>
      <c r="M1002" s="318"/>
      <c r="N1002" s="318"/>
      <c r="O1002" s="318"/>
      <c r="P1002" s="318"/>
      <c r="Q1002" s="318"/>
      <c r="R1002" s="516">
        <f>S1002+T1002+V1002+W1002+X1002+Y1002+Z1002+AA1002</f>
        <v>276.00599999999997</v>
      </c>
      <c r="S1002" s="577">
        <v>180.006</v>
      </c>
      <c r="T1002" s="577">
        <v>41</v>
      </c>
      <c r="U1002" s="577"/>
      <c r="V1002" s="577">
        <v>55</v>
      </c>
      <c r="W1002" s="577"/>
      <c r="X1002" s="577"/>
      <c r="Y1002" s="577"/>
      <c r="Z1002" s="577"/>
      <c r="AA1002" s="577"/>
      <c r="AB1002" s="537" t="s">
        <v>921</v>
      </c>
      <c r="AC1002" s="582" t="s">
        <v>933</v>
      </c>
      <c r="AD1002" s="517" t="s">
        <v>159</v>
      </c>
      <c r="AE1002" s="517">
        <v>160</v>
      </c>
      <c r="AF1002" s="517">
        <v>156</v>
      </c>
      <c r="AG1002" s="225" t="s">
        <v>1266</v>
      </c>
    </row>
    <row r="1003" spans="1:34" s="4" customFormat="1" ht="15" customHeight="1">
      <c r="A1003" s="892"/>
      <c r="B1003" s="872"/>
      <c r="C1003" s="862"/>
      <c r="D1003" s="915" t="s">
        <v>16</v>
      </c>
      <c r="E1003" s="915"/>
      <c r="F1003" s="915"/>
      <c r="G1003" s="915"/>
      <c r="H1003" s="187">
        <f>H1002</f>
        <v>276.65199999999999</v>
      </c>
      <c r="I1003" s="187">
        <f t="shared" ref="I1003:Q1003" si="732">I1002</f>
        <v>183.65199999999999</v>
      </c>
      <c r="J1003" s="187">
        <f t="shared" si="732"/>
        <v>38</v>
      </c>
      <c r="K1003" s="187"/>
      <c r="L1003" s="187">
        <f t="shared" si="732"/>
        <v>55</v>
      </c>
      <c r="M1003" s="187">
        <f t="shared" si="732"/>
        <v>0</v>
      </c>
      <c r="N1003" s="187">
        <f t="shared" si="732"/>
        <v>0</v>
      </c>
      <c r="O1003" s="187">
        <f t="shared" si="732"/>
        <v>0</v>
      </c>
      <c r="P1003" s="187">
        <f t="shared" si="732"/>
        <v>0</v>
      </c>
      <c r="Q1003" s="187">
        <f t="shared" si="732"/>
        <v>0</v>
      </c>
      <c r="R1003" s="518">
        <f>R1002</f>
        <v>276.00599999999997</v>
      </c>
      <c r="S1003" s="518">
        <f t="shared" ref="S1003:T1003" si="733">S1002</f>
        <v>180.006</v>
      </c>
      <c r="T1003" s="518">
        <f t="shared" si="733"/>
        <v>41</v>
      </c>
      <c r="U1003" s="518"/>
      <c r="V1003" s="518">
        <f t="shared" ref="V1003:AA1003" si="734">V1002</f>
        <v>55</v>
      </c>
      <c r="W1003" s="518">
        <f t="shared" si="734"/>
        <v>0</v>
      </c>
      <c r="X1003" s="518">
        <f t="shared" si="734"/>
        <v>0</v>
      </c>
      <c r="Y1003" s="518">
        <f t="shared" si="734"/>
        <v>0</v>
      </c>
      <c r="Z1003" s="518">
        <f t="shared" si="734"/>
        <v>0</v>
      </c>
      <c r="AA1003" s="518">
        <f t="shared" si="734"/>
        <v>0</v>
      </c>
      <c r="AB1003" s="817"/>
      <c r="AC1003" s="817"/>
      <c r="AD1003" s="817"/>
      <c r="AE1003" s="817"/>
      <c r="AF1003" s="817"/>
      <c r="AG1003" s="818"/>
    </row>
    <row r="1004" spans="1:34" s="72" customFormat="1" ht="30.75" customHeight="1">
      <c r="A1004" s="890" t="s">
        <v>293</v>
      </c>
      <c r="B1004" s="872" t="s">
        <v>151</v>
      </c>
      <c r="C1004" s="862" t="s">
        <v>151</v>
      </c>
      <c r="D1004" s="863" t="s">
        <v>178</v>
      </c>
      <c r="E1004" s="846" t="s">
        <v>934</v>
      </c>
      <c r="F1004" s="847"/>
      <c r="G1004" s="355"/>
      <c r="H1004" s="178"/>
      <c r="I1004" s="331"/>
      <c r="J1004" s="331"/>
      <c r="K1004" s="331"/>
      <c r="L1004" s="331"/>
      <c r="M1004" s="331"/>
      <c r="N1004" s="331"/>
      <c r="O1004" s="331"/>
      <c r="P1004" s="331"/>
      <c r="Q1004" s="331"/>
      <c r="R1004" s="550"/>
      <c r="S1004" s="579"/>
      <c r="T1004" s="579"/>
      <c r="U1004" s="579"/>
      <c r="V1004" s="579"/>
      <c r="W1004" s="579"/>
      <c r="X1004" s="579"/>
      <c r="Y1004" s="579"/>
      <c r="Z1004" s="579"/>
      <c r="AA1004" s="579"/>
      <c r="AB1004" s="551"/>
      <c r="AC1004" s="524"/>
      <c r="AD1004" s="525"/>
      <c r="AE1004" s="525"/>
      <c r="AF1004" s="525"/>
      <c r="AG1004" s="157"/>
    </row>
    <row r="1005" spans="1:34" s="72" customFormat="1" ht="40.5" customHeight="1">
      <c r="A1005" s="891"/>
      <c r="B1005" s="872"/>
      <c r="C1005" s="862"/>
      <c r="D1005" s="864"/>
      <c r="E1005" s="216" t="s">
        <v>11</v>
      </c>
      <c r="F1005" s="305" t="s">
        <v>935</v>
      </c>
      <c r="G1005" s="196" t="s">
        <v>1124</v>
      </c>
      <c r="H1005" s="222">
        <f>I1005+J1005+L1005+M1005+N1005+O1005+P1005+Q1005</f>
        <v>313.58100000000002</v>
      </c>
      <c r="I1005" s="318">
        <v>86.975999999999999</v>
      </c>
      <c r="J1005" s="318">
        <v>165.60499999999999</v>
      </c>
      <c r="K1005" s="318"/>
      <c r="L1005" s="318">
        <v>61</v>
      </c>
      <c r="M1005" s="318"/>
      <c r="N1005" s="318"/>
      <c r="O1005" s="318"/>
      <c r="P1005" s="318"/>
      <c r="Q1005" s="318"/>
      <c r="R1005" s="516">
        <f>S1005+T1005+V1005+W1005+X1005+Y1005+Z1005+AA1005</f>
        <v>308.767</v>
      </c>
      <c r="S1005" s="577">
        <v>71.319000000000003</v>
      </c>
      <c r="T1005" s="577">
        <v>176.44800000000001</v>
      </c>
      <c r="U1005" s="577"/>
      <c r="V1005" s="577">
        <v>61</v>
      </c>
      <c r="W1005" s="577"/>
      <c r="X1005" s="577"/>
      <c r="Y1005" s="577"/>
      <c r="Z1005" s="577"/>
      <c r="AA1005" s="577"/>
      <c r="AB1005" s="537" t="s">
        <v>921</v>
      </c>
      <c r="AC1005" s="582" t="s">
        <v>936</v>
      </c>
      <c r="AD1005" s="517" t="s">
        <v>159</v>
      </c>
      <c r="AE1005" s="517">
        <v>45</v>
      </c>
      <c r="AF1005" s="517">
        <v>51</v>
      </c>
      <c r="AG1005" s="583" t="s">
        <v>1264</v>
      </c>
    </row>
    <row r="1006" spans="1:34" s="4" customFormat="1" ht="15" customHeight="1">
      <c r="A1006" s="892"/>
      <c r="B1006" s="872"/>
      <c r="C1006" s="862"/>
      <c r="D1006" s="915" t="s">
        <v>16</v>
      </c>
      <c r="E1006" s="915"/>
      <c r="F1006" s="915"/>
      <c r="G1006" s="915"/>
      <c r="H1006" s="187">
        <f>H1005</f>
        <v>313.58100000000002</v>
      </c>
      <c r="I1006" s="187">
        <f t="shared" ref="I1006:Q1006" si="735">I1005</f>
        <v>86.975999999999999</v>
      </c>
      <c r="J1006" s="187">
        <f t="shared" si="735"/>
        <v>165.60499999999999</v>
      </c>
      <c r="K1006" s="187"/>
      <c r="L1006" s="187">
        <f t="shared" si="735"/>
        <v>61</v>
      </c>
      <c r="M1006" s="187">
        <f t="shared" si="735"/>
        <v>0</v>
      </c>
      <c r="N1006" s="187">
        <f t="shared" si="735"/>
        <v>0</v>
      </c>
      <c r="O1006" s="187">
        <f t="shared" si="735"/>
        <v>0</v>
      </c>
      <c r="P1006" s="187">
        <f t="shared" si="735"/>
        <v>0</v>
      </c>
      <c r="Q1006" s="187">
        <f t="shared" si="735"/>
        <v>0</v>
      </c>
      <c r="R1006" s="518">
        <f>R1005</f>
        <v>308.767</v>
      </c>
      <c r="S1006" s="518">
        <f t="shared" ref="S1006:T1006" si="736">S1005</f>
        <v>71.319000000000003</v>
      </c>
      <c r="T1006" s="518">
        <f t="shared" si="736"/>
        <v>176.44800000000001</v>
      </c>
      <c r="U1006" s="518"/>
      <c r="V1006" s="518">
        <f t="shared" ref="V1006:AA1006" si="737">V1005</f>
        <v>61</v>
      </c>
      <c r="W1006" s="518">
        <f t="shared" si="737"/>
        <v>0</v>
      </c>
      <c r="X1006" s="518">
        <f t="shared" si="737"/>
        <v>0</v>
      </c>
      <c r="Y1006" s="518">
        <f t="shared" si="737"/>
        <v>0</v>
      </c>
      <c r="Z1006" s="518">
        <f t="shared" si="737"/>
        <v>0</v>
      </c>
      <c r="AA1006" s="518">
        <f t="shared" si="737"/>
        <v>0</v>
      </c>
      <c r="AB1006" s="817"/>
      <c r="AC1006" s="817"/>
      <c r="AD1006" s="817"/>
      <c r="AE1006" s="817"/>
      <c r="AF1006" s="817"/>
      <c r="AG1006" s="818"/>
    </row>
    <row r="1007" spans="1:34" s="4" customFormat="1" ht="36" customHeight="1">
      <c r="A1007" s="890" t="s">
        <v>293</v>
      </c>
      <c r="B1007" s="872" t="s">
        <v>151</v>
      </c>
      <c r="C1007" s="862" t="s">
        <v>151</v>
      </c>
      <c r="D1007" s="863" t="s">
        <v>197</v>
      </c>
      <c r="E1007" s="846" t="s">
        <v>937</v>
      </c>
      <c r="F1007" s="847"/>
      <c r="G1007" s="355"/>
      <c r="H1007" s="178"/>
      <c r="I1007" s="331"/>
      <c r="J1007" s="331"/>
      <c r="K1007" s="331"/>
      <c r="L1007" s="331"/>
      <c r="M1007" s="331"/>
      <c r="N1007" s="331"/>
      <c r="O1007" s="331"/>
      <c r="P1007" s="331"/>
      <c r="Q1007" s="331"/>
      <c r="R1007" s="550"/>
      <c r="S1007" s="579"/>
      <c r="T1007" s="579"/>
      <c r="U1007" s="579"/>
      <c r="V1007" s="579"/>
      <c r="W1007" s="579"/>
      <c r="X1007" s="579"/>
      <c r="Y1007" s="579"/>
      <c r="Z1007" s="579"/>
      <c r="AA1007" s="579"/>
      <c r="AB1007" s="551"/>
      <c r="AC1007" s="524"/>
      <c r="AD1007" s="525"/>
      <c r="AE1007" s="525"/>
      <c r="AF1007" s="525"/>
      <c r="AG1007" s="157"/>
    </row>
    <row r="1008" spans="1:34" s="4" customFormat="1" ht="42.75" customHeight="1">
      <c r="A1008" s="891"/>
      <c r="B1008" s="872"/>
      <c r="C1008" s="862"/>
      <c r="D1008" s="864"/>
      <c r="E1008" s="205" t="s">
        <v>11</v>
      </c>
      <c r="F1008" s="305" t="s">
        <v>938</v>
      </c>
      <c r="G1008" s="458" t="s">
        <v>15</v>
      </c>
      <c r="H1008" s="222">
        <f>I1008+J1008+L1008+M1008+N1008+O1008+P1008+Q1008</f>
        <v>230</v>
      </c>
      <c r="I1008" s="318">
        <v>230</v>
      </c>
      <c r="J1008" s="318"/>
      <c r="K1008" s="318"/>
      <c r="L1008" s="318"/>
      <c r="M1008" s="318"/>
      <c r="N1008" s="318"/>
      <c r="O1008" s="318"/>
      <c r="P1008" s="318"/>
      <c r="Q1008" s="318"/>
      <c r="R1008" s="516">
        <f>S1008+T1008+V1008+W1008+X1008+Y1008+Z1008+AA1008</f>
        <v>241.08500000000001</v>
      </c>
      <c r="S1008" s="577">
        <v>241.08500000000001</v>
      </c>
      <c r="T1008" s="577"/>
      <c r="U1008" s="577"/>
      <c r="V1008" s="577"/>
      <c r="W1008" s="577"/>
      <c r="X1008" s="577"/>
      <c r="Y1008" s="577"/>
      <c r="Z1008" s="577"/>
      <c r="AA1008" s="577"/>
      <c r="AB1008" s="537" t="s">
        <v>921</v>
      </c>
      <c r="AC1008" s="582" t="s">
        <v>939</v>
      </c>
      <c r="AD1008" s="517" t="s">
        <v>159</v>
      </c>
      <c r="AE1008" s="517">
        <v>85</v>
      </c>
      <c r="AF1008" s="517">
        <v>70</v>
      </c>
      <c r="AG1008" s="225" t="s">
        <v>1267</v>
      </c>
    </row>
    <row r="1009" spans="1:33" s="4" customFormat="1" ht="15" customHeight="1">
      <c r="A1009" s="892"/>
      <c r="B1009" s="872"/>
      <c r="C1009" s="862"/>
      <c r="D1009" s="915" t="s">
        <v>16</v>
      </c>
      <c r="E1009" s="915"/>
      <c r="F1009" s="915"/>
      <c r="G1009" s="915"/>
      <c r="H1009" s="187">
        <f>H1008</f>
        <v>230</v>
      </c>
      <c r="I1009" s="187">
        <f t="shared" ref="I1009:Q1009" si="738">I1008</f>
        <v>230</v>
      </c>
      <c r="J1009" s="187">
        <f t="shared" si="738"/>
        <v>0</v>
      </c>
      <c r="K1009" s="187"/>
      <c r="L1009" s="187">
        <f t="shared" si="738"/>
        <v>0</v>
      </c>
      <c r="M1009" s="187">
        <f t="shared" si="738"/>
        <v>0</v>
      </c>
      <c r="N1009" s="187">
        <f t="shared" si="738"/>
        <v>0</v>
      </c>
      <c r="O1009" s="187">
        <f t="shared" si="738"/>
        <v>0</v>
      </c>
      <c r="P1009" s="187">
        <f t="shared" si="738"/>
        <v>0</v>
      </c>
      <c r="Q1009" s="187">
        <f t="shared" si="738"/>
        <v>0</v>
      </c>
      <c r="R1009" s="518">
        <f>R1008</f>
        <v>241.08500000000001</v>
      </c>
      <c r="S1009" s="518">
        <f t="shared" ref="S1009:T1009" si="739">S1008</f>
        <v>241.08500000000001</v>
      </c>
      <c r="T1009" s="518">
        <f t="shared" si="739"/>
        <v>0</v>
      </c>
      <c r="U1009" s="518"/>
      <c r="V1009" s="518">
        <f t="shared" ref="V1009:AA1009" si="740">V1008</f>
        <v>0</v>
      </c>
      <c r="W1009" s="518">
        <f t="shared" si="740"/>
        <v>0</v>
      </c>
      <c r="X1009" s="518">
        <f t="shared" si="740"/>
        <v>0</v>
      </c>
      <c r="Y1009" s="518">
        <f t="shared" si="740"/>
        <v>0</v>
      </c>
      <c r="Z1009" s="518">
        <f t="shared" si="740"/>
        <v>0</v>
      </c>
      <c r="AA1009" s="518">
        <f t="shared" si="740"/>
        <v>0</v>
      </c>
      <c r="AB1009" s="817"/>
      <c r="AC1009" s="817"/>
      <c r="AD1009" s="817"/>
      <c r="AE1009" s="817"/>
      <c r="AF1009" s="817"/>
      <c r="AG1009" s="818"/>
    </row>
    <row r="1010" spans="1:33" s="72" customFormat="1" ht="37.5" customHeight="1">
      <c r="A1010" s="890" t="s">
        <v>293</v>
      </c>
      <c r="B1010" s="872" t="s">
        <v>151</v>
      </c>
      <c r="C1010" s="862" t="s">
        <v>151</v>
      </c>
      <c r="D1010" s="863" t="s">
        <v>202</v>
      </c>
      <c r="E1010" s="846" t="s">
        <v>940</v>
      </c>
      <c r="F1010" s="847"/>
      <c r="G1010" s="355"/>
      <c r="H1010" s="178"/>
      <c r="I1010" s="331"/>
      <c r="J1010" s="331"/>
      <c r="K1010" s="331"/>
      <c r="L1010" s="331"/>
      <c r="M1010" s="331"/>
      <c r="N1010" s="331"/>
      <c r="O1010" s="331"/>
      <c r="P1010" s="331"/>
      <c r="Q1010" s="331"/>
      <c r="R1010" s="550"/>
      <c r="S1010" s="579"/>
      <c r="T1010" s="579"/>
      <c r="U1010" s="579"/>
      <c r="V1010" s="579"/>
      <c r="W1010" s="579"/>
      <c r="X1010" s="579"/>
      <c r="Y1010" s="579"/>
      <c r="Z1010" s="579"/>
      <c r="AA1010" s="579"/>
      <c r="AB1010" s="551"/>
      <c r="AC1010" s="524"/>
      <c r="AD1010" s="525"/>
      <c r="AE1010" s="525"/>
      <c r="AF1010" s="525"/>
      <c r="AG1010" s="157"/>
    </row>
    <row r="1011" spans="1:33" s="72" customFormat="1" ht="24.75" customHeight="1">
      <c r="A1011" s="891"/>
      <c r="B1011" s="872"/>
      <c r="C1011" s="862"/>
      <c r="D1011" s="864"/>
      <c r="E1011" s="216" t="s">
        <v>11</v>
      </c>
      <c r="F1011" s="305" t="s">
        <v>941</v>
      </c>
      <c r="G1011" s="458" t="s">
        <v>15</v>
      </c>
      <c r="H1011" s="222">
        <f>I1011+J1011+L1011+M1011+N1011+O1011+P1011+Q1011</f>
        <v>21.36</v>
      </c>
      <c r="I1011" s="318">
        <v>21.36</v>
      </c>
      <c r="J1011" s="318"/>
      <c r="K1011" s="318"/>
      <c r="L1011" s="318"/>
      <c r="M1011" s="318"/>
      <c r="N1011" s="318"/>
      <c r="O1011" s="318"/>
      <c r="P1011" s="318"/>
      <c r="Q1011" s="318"/>
      <c r="R1011" s="516">
        <f>S1011+T1011+V1011+W1011+X1011+Y1011+Z1011+AA1011</f>
        <v>21.36</v>
      </c>
      <c r="S1011" s="577">
        <v>21.36</v>
      </c>
      <c r="T1011" s="577"/>
      <c r="U1011" s="577"/>
      <c r="V1011" s="577"/>
      <c r="W1011" s="577"/>
      <c r="X1011" s="577"/>
      <c r="Y1011" s="577"/>
      <c r="Z1011" s="577"/>
      <c r="AA1011" s="577"/>
      <c r="AB1011" s="537" t="s">
        <v>921</v>
      </c>
      <c r="AC1011" s="529" t="s">
        <v>942</v>
      </c>
      <c r="AD1011" s="517" t="s">
        <v>159</v>
      </c>
      <c r="AE1011" s="517">
        <v>4</v>
      </c>
      <c r="AF1011" s="517">
        <v>4</v>
      </c>
      <c r="AG1011" s="158"/>
    </row>
    <row r="1012" spans="1:33" s="72" customFormat="1" ht="30" customHeight="1">
      <c r="A1012" s="891"/>
      <c r="B1012" s="872"/>
      <c r="C1012" s="862"/>
      <c r="D1012" s="864"/>
      <c r="E1012" s="216" t="s">
        <v>12</v>
      </c>
      <c r="F1012" s="305" t="s">
        <v>1133</v>
      </c>
      <c r="G1012" s="458" t="s">
        <v>15</v>
      </c>
      <c r="H1012" s="222">
        <f>I1012+J1012+L1012+M1012+N1012+O1012+P1012+Q1012</f>
        <v>3.28</v>
      </c>
      <c r="I1012" s="318">
        <v>3.28</v>
      </c>
      <c r="J1012" s="318"/>
      <c r="K1012" s="318"/>
      <c r="L1012" s="318"/>
      <c r="M1012" s="318"/>
      <c r="N1012" s="318"/>
      <c r="O1012" s="318"/>
      <c r="P1012" s="318"/>
      <c r="Q1012" s="318"/>
      <c r="R1012" s="516">
        <f>S1012+T1012+V1012+W1012+X1012+Y1012+Z1012+AA1012</f>
        <v>3.28</v>
      </c>
      <c r="S1012" s="577">
        <v>3.28</v>
      </c>
      <c r="T1012" s="577"/>
      <c r="U1012" s="577"/>
      <c r="V1012" s="577"/>
      <c r="W1012" s="577"/>
      <c r="X1012" s="577"/>
      <c r="Y1012" s="577"/>
      <c r="Z1012" s="577"/>
      <c r="AA1012" s="577"/>
      <c r="AB1012" s="537" t="s">
        <v>921</v>
      </c>
      <c r="AC1012" s="529" t="s">
        <v>943</v>
      </c>
      <c r="AD1012" s="517" t="s">
        <v>159</v>
      </c>
      <c r="AE1012" s="517">
        <v>3.28</v>
      </c>
      <c r="AF1012" s="517">
        <v>3.28</v>
      </c>
      <c r="AG1012" s="158"/>
    </row>
    <row r="1013" spans="1:33" s="72" customFormat="1" ht="28.5" customHeight="1">
      <c r="A1013" s="891"/>
      <c r="B1013" s="872"/>
      <c r="C1013" s="862"/>
      <c r="D1013" s="865"/>
      <c r="E1013" s="216" t="s">
        <v>13</v>
      </c>
      <c r="F1013" s="191" t="s">
        <v>944</v>
      </c>
      <c r="G1013" s="458" t="s">
        <v>15</v>
      </c>
      <c r="H1013" s="222">
        <f>I1013+J1013+L1013+M1013+N1013+O1013+P1013+Q1013</f>
        <v>14.96</v>
      </c>
      <c r="I1013" s="332">
        <v>14.96</v>
      </c>
      <c r="J1013" s="332"/>
      <c r="K1013" s="332"/>
      <c r="L1013" s="332"/>
      <c r="M1013" s="332"/>
      <c r="N1013" s="332"/>
      <c r="O1013" s="332"/>
      <c r="P1013" s="332"/>
      <c r="Q1013" s="332"/>
      <c r="R1013" s="516">
        <f>S1013+T1013+V1013+W1013+X1013+Y1013+Z1013+AA1013</f>
        <v>14.96</v>
      </c>
      <c r="S1013" s="584">
        <v>14.96</v>
      </c>
      <c r="T1013" s="584"/>
      <c r="U1013" s="584"/>
      <c r="V1013" s="584"/>
      <c r="W1013" s="584"/>
      <c r="X1013" s="584"/>
      <c r="Y1013" s="584"/>
      <c r="Z1013" s="584"/>
      <c r="AA1013" s="584"/>
      <c r="AB1013" s="537" t="s">
        <v>921</v>
      </c>
      <c r="AC1013" s="529" t="s">
        <v>945</v>
      </c>
      <c r="AD1013" s="517" t="s">
        <v>159</v>
      </c>
      <c r="AE1013" s="517">
        <v>8</v>
      </c>
      <c r="AF1013" s="517">
        <v>8</v>
      </c>
      <c r="AG1013" s="158"/>
    </row>
    <row r="1014" spans="1:33" s="4" customFormat="1" ht="15" customHeight="1">
      <c r="A1014" s="892"/>
      <c r="B1014" s="872"/>
      <c r="C1014" s="862"/>
      <c r="D1014" s="915" t="s">
        <v>16</v>
      </c>
      <c r="E1014" s="915"/>
      <c r="F1014" s="915"/>
      <c r="G1014" s="915"/>
      <c r="H1014" s="187">
        <f t="shared" ref="H1014:T1014" si="741">H1011+H1012+H1013</f>
        <v>39.6</v>
      </c>
      <c r="I1014" s="333">
        <f t="shared" si="741"/>
        <v>39.6</v>
      </c>
      <c r="J1014" s="333">
        <f t="shared" si="741"/>
        <v>0</v>
      </c>
      <c r="K1014" s="333"/>
      <c r="L1014" s="333">
        <f t="shared" si="741"/>
        <v>0</v>
      </c>
      <c r="M1014" s="333">
        <f t="shared" si="741"/>
        <v>0</v>
      </c>
      <c r="N1014" s="333">
        <f t="shared" si="741"/>
        <v>0</v>
      </c>
      <c r="O1014" s="333">
        <f t="shared" si="741"/>
        <v>0</v>
      </c>
      <c r="P1014" s="333">
        <f t="shared" si="741"/>
        <v>0</v>
      </c>
      <c r="Q1014" s="333">
        <f t="shared" si="741"/>
        <v>0</v>
      </c>
      <c r="R1014" s="518">
        <f t="shared" si="741"/>
        <v>39.6</v>
      </c>
      <c r="S1014" s="585">
        <f t="shared" si="741"/>
        <v>39.6</v>
      </c>
      <c r="T1014" s="585">
        <f t="shared" si="741"/>
        <v>0</v>
      </c>
      <c r="U1014" s="585"/>
      <c r="V1014" s="585">
        <f t="shared" ref="V1014:AA1014" si="742">V1011+V1012+V1013</f>
        <v>0</v>
      </c>
      <c r="W1014" s="585">
        <f t="shared" si="742"/>
        <v>0</v>
      </c>
      <c r="X1014" s="585">
        <f t="shared" si="742"/>
        <v>0</v>
      </c>
      <c r="Y1014" s="585">
        <f t="shared" si="742"/>
        <v>0</v>
      </c>
      <c r="Z1014" s="585">
        <f t="shared" si="742"/>
        <v>0</v>
      </c>
      <c r="AA1014" s="585">
        <f t="shared" si="742"/>
        <v>0</v>
      </c>
      <c r="AB1014" s="817"/>
      <c r="AC1014" s="817"/>
      <c r="AD1014" s="817"/>
      <c r="AE1014" s="817"/>
      <c r="AF1014" s="817"/>
      <c r="AG1014" s="818"/>
    </row>
    <row r="1015" spans="1:33" s="4" customFormat="1" ht="39" customHeight="1">
      <c r="A1015" s="890" t="s">
        <v>293</v>
      </c>
      <c r="B1015" s="872" t="s">
        <v>151</v>
      </c>
      <c r="C1015" s="862" t="s">
        <v>151</v>
      </c>
      <c r="D1015" s="863" t="s">
        <v>273</v>
      </c>
      <c r="E1015" s="846" t="s">
        <v>946</v>
      </c>
      <c r="F1015" s="847"/>
      <c r="G1015" s="355"/>
      <c r="H1015" s="178"/>
      <c r="I1015" s="331"/>
      <c r="J1015" s="331"/>
      <c r="K1015" s="331"/>
      <c r="L1015" s="331"/>
      <c r="M1015" s="331"/>
      <c r="N1015" s="331"/>
      <c r="O1015" s="331"/>
      <c r="P1015" s="331"/>
      <c r="Q1015" s="331"/>
      <c r="R1015" s="550"/>
      <c r="S1015" s="579"/>
      <c r="T1015" s="579"/>
      <c r="U1015" s="579"/>
      <c r="V1015" s="579"/>
      <c r="W1015" s="579"/>
      <c r="X1015" s="579"/>
      <c r="Y1015" s="579"/>
      <c r="Z1015" s="579"/>
      <c r="AA1015" s="579"/>
      <c r="AB1015" s="551"/>
      <c r="AC1015" s="524"/>
      <c r="AD1015" s="525"/>
      <c r="AE1015" s="525"/>
      <c r="AF1015" s="525"/>
      <c r="AG1015" s="157"/>
    </row>
    <row r="1016" spans="1:33" s="4" customFormat="1" ht="41.25" customHeight="1">
      <c r="A1016" s="891"/>
      <c r="B1016" s="872"/>
      <c r="C1016" s="862"/>
      <c r="D1016" s="864"/>
      <c r="E1016" s="205" t="s">
        <v>11</v>
      </c>
      <c r="F1016" s="305" t="s">
        <v>947</v>
      </c>
      <c r="G1016" s="458" t="s">
        <v>15</v>
      </c>
      <c r="H1016" s="222">
        <v>52.08</v>
      </c>
      <c r="I1016" s="318">
        <v>52.08</v>
      </c>
      <c r="J1016" s="318"/>
      <c r="K1016" s="318"/>
      <c r="L1016" s="318"/>
      <c r="M1016" s="318"/>
      <c r="N1016" s="318"/>
      <c r="O1016" s="318"/>
      <c r="P1016" s="318"/>
      <c r="Q1016" s="318"/>
      <c r="R1016" s="516">
        <v>48.908000000000001</v>
      </c>
      <c r="S1016" s="577">
        <v>48.908000000000001</v>
      </c>
      <c r="T1016" s="577"/>
      <c r="U1016" s="577"/>
      <c r="V1016" s="577"/>
      <c r="W1016" s="577"/>
      <c r="X1016" s="577"/>
      <c r="Y1016" s="577"/>
      <c r="Z1016" s="577"/>
      <c r="AA1016" s="577"/>
      <c r="AB1016" s="537" t="s">
        <v>921</v>
      </c>
      <c r="AC1016" s="529" t="s">
        <v>948</v>
      </c>
      <c r="AD1016" s="561" t="s">
        <v>159</v>
      </c>
      <c r="AE1016" s="517">
        <v>15</v>
      </c>
      <c r="AF1016" s="564">
        <v>18</v>
      </c>
      <c r="AG1016" s="583" t="s">
        <v>1264</v>
      </c>
    </row>
    <row r="1017" spans="1:33" s="4" customFormat="1" ht="38.25" customHeight="1">
      <c r="A1017" s="891"/>
      <c r="B1017" s="872"/>
      <c r="C1017" s="862"/>
      <c r="D1017" s="864"/>
      <c r="E1017" s="205" t="s">
        <v>12</v>
      </c>
      <c r="F1017" s="580" t="s">
        <v>949</v>
      </c>
      <c r="G1017" s="458" t="s">
        <v>15</v>
      </c>
      <c r="H1017" s="222">
        <v>14.686</v>
      </c>
      <c r="I1017" s="318">
        <v>14.686</v>
      </c>
      <c r="J1017" s="318"/>
      <c r="K1017" s="318"/>
      <c r="L1017" s="318"/>
      <c r="M1017" s="318"/>
      <c r="N1017" s="318"/>
      <c r="O1017" s="318"/>
      <c r="P1017" s="318"/>
      <c r="Q1017" s="318"/>
      <c r="R1017" s="516">
        <v>18.091000000000001</v>
      </c>
      <c r="S1017" s="577">
        <v>18.091000000000001</v>
      </c>
      <c r="T1017" s="577"/>
      <c r="U1017" s="577"/>
      <c r="V1017" s="577"/>
      <c r="W1017" s="577"/>
      <c r="X1017" s="577"/>
      <c r="Y1017" s="577"/>
      <c r="Z1017" s="577"/>
      <c r="AA1017" s="577"/>
      <c r="AB1017" s="537" t="s">
        <v>921</v>
      </c>
      <c r="AC1017" s="582" t="s">
        <v>950</v>
      </c>
      <c r="AD1017" s="561" t="s">
        <v>159</v>
      </c>
      <c r="AE1017" s="517">
        <v>4</v>
      </c>
      <c r="AF1017" s="564">
        <v>4</v>
      </c>
      <c r="AG1017" s="158"/>
    </row>
    <row r="1018" spans="1:33" s="4" customFormat="1" ht="15" customHeight="1">
      <c r="A1018" s="892"/>
      <c r="B1018" s="872"/>
      <c r="C1018" s="862"/>
      <c r="D1018" s="915" t="s">
        <v>16</v>
      </c>
      <c r="E1018" s="915"/>
      <c r="F1018" s="915"/>
      <c r="G1018" s="915"/>
      <c r="H1018" s="187">
        <f>H1016+H1017</f>
        <v>66.765999999999991</v>
      </c>
      <c r="I1018" s="187">
        <f t="shared" ref="I1018:Q1018" si="743">I1016+I1017</f>
        <v>66.765999999999991</v>
      </c>
      <c r="J1018" s="187">
        <f t="shared" si="743"/>
        <v>0</v>
      </c>
      <c r="K1018" s="187"/>
      <c r="L1018" s="187">
        <f t="shared" si="743"/>
        <v>0</v>
      </c>
      <c r="M1018" s="187">
        <f t="shared" si="743"/>
        <v>0</v>
      </c>
      <c r="N1018" s="187">
        <f t="shared" si="743"/>
        <v>0</v>
      </c>
      <c r="O1018" s="187">
        <f t="shared" si="743"/>
        <v>0</v>
      </c>
      <c r="P1018" s="187">
        <f t="shared" si="743"/>
        <v>0</v>
      </c>
      <c r="Q1018" s="187">
        <f t="shared" si="743"/>
        <v>0</v>
      </c>
      <c r="R1018" s="518">
        <f>R1016+R1017</f>
        <v>66.998999999999995</v>
      </c>
      <c r="S1018" s="518">
        <f t="shared" ref="S1018:T1018" si="744">S1016+S1017</f>
        <v>66.998999999999995</v>
      </c>
      <c r="T1018" s="518">
        <f t="shared" si="744"/>
        <v>0</v>
      </c>
      <c r="U1018" s="518"/>
      <c r="V1018" s="518">
        <f t="shared" ref="V1018:AA1018" si="745">V1016+V1017</f>
        <v>0</v>
      </c>
      <c r="W1018" s="518">
        <f t="shared" si="745"/>
        <v>0</v>
      </c>
      <c r="X1018" s="518">
        <f t="shared" si="745"/>
        <v>0</v>
      </c>
      <c r="Y1018" s="518">
        <f t="shared" si="745"/>
        <v>0</v>
      </c>
      <c r="Z1018" s="518">
        <f t="shared" si="745"/>
        <v>0</v>
      </c>
      <c r="AA1018" s="518">
        <f t="shared" si="745"/>
        <v>0</v>
      </c>
      <c r="AB1018" s="817"/>
      <c r="AC1018" s="817"/>
      <c r="AD1018" s="817"/>
      <c r="AE1018" s="817"/>
      <c r="AF1018" s="817"/>
      <c r="AG1018" s="818"/>
    </row>
    <row r="1019" spans="1:33" s="72" customFormat="1" ht="29.25" customHeight="1">
      <c r="A1019" s="890" t="s">
        <v>293</v>
      </c>
      <c r="B1019" s="872" t="s">
        <v>151</v>
      </c>
      <c r="C1019" s="862" t="s">
        <v>151</v>
      </c>
      <c r="D1019" s="863" t="s">
        <v>210</v>
      </c>
      <c r="E1019" s="846" t="s">
        <v>951</v>
      </c>
      <c r="F1019" s="847"/>
      <c r="G1019" s="355"/>
      <c r="H1019" s="178"/>
      <c r="I1019" s="331"/>
      <c r="J1019" s="331"/>
      <c r="K1019" s="331"/>
      <c r="L1019" s="331"/>
      <c r="M1019" s="331"/>
      <c r="N1019" s="331"/>
      <c r="O1019" s="331"/>
      <c r="P1019" s="331"/>
      <c r="Q1019" s="331"/>
      <c r="R1019" s="550"/>
      <c r="S1019" s="579"/>
      <c r="T1019" s="579"/>
      <c r="U1019" s="579"/>
      <c r="V1019" s="579"/>
      <c r="W1019" s="579"/>
      <c r="X1019" s="579"/>
      <c r="Y1019" s="579"/>
      <c r="Z1019" s="579"/>
      <c r="AA1019" s="579"/>
      <c r="AB1019" s="551"/>
      <c r="AC1019" s="524"/>
      <c r="AD1019" s="525"/>
      <c r="AE1019" s="525"/>
      <c r="AF1019" s="525"/>
      <c r="AG1019" s="157"/>
    </row>
    <row r="1020" spans="1:33" s="72" customFormat="1" ht="44.25" customHeight="1">
      <c r="A1020" s="891"/>
      <c r="B1020" s="872"/>
      <c r="C1020" s="862"/>
      <c r="D1020" s="864"/>
      <c r="E1020" s="216" t="s">
        <v>11</v>
      </c>
      <c r="F1020" s="305" t="s">
        <v>952</v>
      </c>
      <c r="G1020" s="196" t="s">
        <v>1124</v>
      </c>
      <c r="H1020" s="222">
        <f>I1020+J1020+L1020+M1020+N1020+O1020+P1020+Q1020</f>
        <v>365.92</v>
      </c>
      <c r="I1020" s="318">
        <v>151.24</v>
      </c>
      <c r="J1020" s="318">
        <v>3.5</v>
      </c>
      <c r="K1020" s="318"/>
      <c r="L1020" s="318">
        <v>146.5</v>
      </c>
      <c r="M1020" s="318"/>
      <c r="N1020" s="318"/>
      <c r="O1020" s="318"/>
      <c r="P1020" s="318"/>
      <c r="Q1020" s="318">
        <v>64.680000000000007</v>
      </c>
      <c r="R1020" s="516">
        <f>S1020+T1020+V1020+W1020+X1020+Y1020+Z1020+AA1020</f>
        <v>352.04199999999997</v>
      </c>
      <c r="S1020" s="577">
        <v>137.482</v>
      </c>
      <c r="T1020" s="577">
        <v>3.38</v>
      </c>
      <c r="U1020" s="577"/>
      <c r="V1020" s="577">
        <v>146.5</v>
      </c>
      <c r="W1020" s="577"/>
      <c r="X1020" s="577"/>
      <c r="Y1020" s="577"/>
      <c r="Z1020" s="577"/>
      <c r="AA1020" s="577">
        <v>64.680000000000007</v>
      </c>
      <c r="AB1020" s="537" t="s">
        <v>921</v>
      </c>
      <c r="AC1020" s="529" t="s">
        <v>953</v>
      </c>
      <c r="AD1020" s="517" t="s">
        <v>159</v>
      </c>
      <c r="AE1020" s="517">
        <v>87</v>
      </c>
      <c r="AF1020" s="517">
        <v>87</v>
      </c>
      <c r="AG1020" s="158"/>
    </row>
    <row r="1021" spans="1:33" s="4" customFormat="1" ht="15" customHeight="1">
      <c r="A1021" s="892"/>
      <c r="B1021" s="872"/>
      <c r="C1021" s="862"/>
      <c r="D1021" s="915" t="s">
        <v>16</v>
      </c>
      <c r="E1021" s="915"/>
      <c r="F1021" s="915"/>
      <c r="G1021" s="915"/>
      <c r="H1021" s="187">
        <f>H1020</f>
        <v>365.92</v>
      </c>
      <c r="I1021" s="187">
        <f t="shared" ref="I1021:Q1021" si="746">I1020</f>
        <v>151.24</v>
      </c>
      <c r="J1021" s="187">
        <f t="shared" si="746"/>
        <v>3.5</v>
      </c>
      <c r="K1021" s="187"/>
      <c r="L1021" s="187">
        <f t="shared" si="746"/>
        <v>146.5</v>
      </c>
      <c r="M1021" s="187">
        <f t="shared" si="746"/>
        <v>0</v>
      </c>
      <c r="N1021" s="187">
        <f t="shared" si="746"/>
        <v>0</v>
      </c>
      <c r="O1021" s="187">
        <f t="shared" si="746"/>
        <v>0</v>
      </c>
      <c r="P1021" s="187">
        <f t="shared" si="746"/>
        <v>0</v>
      </c>
      <c r="Q1021" s="187">
        <f t="shared" si="746"/>
        <v>64.680000000000007</v>
      </c>
      <c r="R1021" s="518">
        <f>R1020</f>
        <v>352.04199999999997</v>
      </c>
      <c r="S1021" s="518">
        <f t="shared" ref="S1021:T1021" si="747">S1020</f>
        <v>137.482</v>
      </c>
      <c r="T1021" s="518">
        <f t="shared" si="747"/>
        <v>3.38</v>
      </c>
      <c r="U1021" s="518"/>
      <c r="V1021" s="518">
        <f t="shared" ref="V1021:AA1021" si="748">V1020</f>
        <v>146.5</v>
      </c>
      <c r="W1021" s="518">
        <f t="shared" si="748"/>
        <v>0</v>
      </c>
      <c r="X1021" s="518">
        <f t="shared" si="748"/>
        <v>0</v>
      </c>
      <c r="Y1021" s="518">
        <f t="shared" si="748"/>
        <v>0</v>
      </c>
      <c r="Z1021" s="518">
        <f t="shared" si="748"/>
        <v>0</v>
      </c>
      <c r="AA1021" s="518">
        <f t="shared" si="748"/>
        <v>64.680000000000007</v>
      </c>
      <c r="AB1021" s="817"/>
      <c r="AC1021" s="817"/>
      <c r="AD1021" s="817"/>
      <c r="AE1021" s="817"/>
      <c r="AF1021" s="817"/>
      <c r="AG1021" s="818"/>
    </row>
    <row r="1022" spans="1:33" s="4" customFormat="1" ht="31.5" customHeight="1">
      <c r="A1022" s="890" t="s">
        <v>293</v>
      </c>
      <c r="B1022" s="872" t="s">
        <v>151</v>
      </c>
      <c r="C1022" s="862" t="s">
        <v>151</v>
      </c>
      <c r="D1022" s="863" t="s">
        <v>216</v>
      </c>
      <c r="E1022" s="846" t="s">
        <v>954</v>
      </c>
      <c r="F1022" s="847"/>
      <c r="G1022" s="355"/>
      <c r="H1022" s="178"/>
      <c r="I1022" s="331"/>
      <c r="J1022" s="331"/>
      <c r="K1022" s="331"/>
      <c r="L1022" s="331"/>
      <c r="M1022" s="331"/>
      <c r="N1022" s="331"/>
      <c r="O1022" s="331"/>
      <c r="P1022" s="331"/>
      <c r="Q1022" s="331"/>
      <c r="R1022" s="550"/>
      <c r="S1022" s="579"/>
      <c r="T1022" s="579"/>
      <c r="U1022" s="579"/>
      <c r="V1022" s="579"/>
      <c r="W1022" s="579"/>
      <c r="X1022" s="579"/>
      <c r="Y1022" s="579"/>
      <c r="Z1022" s="579"/>
      <c r="AA1022" s="579"/>
      <c r="AB1022" s="551"/>
      <c r="AC1022" s="524"/>
      <c r="AD1022" s="525"/>
      <c r="AE1022" s="525"/>
      <c r="AF1022" s="525"/>
      <c r="AG1022" s="157"/>
    </row>
    <row r="1023" spans="1:33" s="4" customFormat="1" ht="25.5" customHeight="1">
      <c r="A1023" s="891"/>
      <c r="B1023" s="872"/>
      <c r="C1023" s="862"/>
      <c r="D1023" s="864"/>
      <c r="E1023" s="205" t="s">
        <v>11</v>
      </c>
      <c r="F1023" s="305" t="s">
        <v>955</v>
      </c>
      <c r="G1023" s="196" t="s">
        <v>15</v>
      </c>
      <c r="H1023" s="222">
        <f>I1023+J1023+L1023+M1023+N1023+O1023+P1023+Q1023</f>
        <v>14</v>
      </c>
      <c r="I1023" s="318">
        <v>14</v>
      </c>
      <c r="J1023" s="318"/>
      <c r="K1023" s="318"/>
      <c r="L1023" s="318"/>
      <c r="M1023" s="318"/>
      <c r="N1023" s="318"/>
      <c r="O1023" s="318"/>
      <c r="P1023" s="318"/>
      <c r="Q1023" s="318"/>
      <c r="R1023" s="516">
        <f>S1023+T1023+V1023+W1023+X1023+Y1023+Z1023+AA1023</f>
        <v>24.9</v>
      </c>
      <c r="S1023" s="577">
        <v>24.9</v>
      </c>
      <c r="T1023" s="577"/>
      <c r="U1023" s="577"/>
      <c r="V1023" s="577"/>
      <c r="W1023" s="577"/>
      <c r="X1023" s="577"/>
      <c r="Y1023" s="577"/>
      <c r="Z1023" s="577"/>
      <c r="AA1023" s="577"/>
      <c r="AB1023" s="537" t="s">
        <v>921</v>
      </c>
      <c r="AC1023" s="582" t="s">
        <v>1134</v>
      </c>
      <c r="AD1023" s="561" t="s">
        <v>159</v>
      </c>
      <c r="AE1023" s="517">
        <v>6</v>
      </c>
      <c r="AF1023" s="564">
        <v>6</v>
      </c>
      <c r="AG1023" s="158"/>
    </row>
    <row r="1024" spans="1:33" s="4" customFormat="1" ht="15" customHeight="1">
      <c r="A1024" s="892"/>
      <c r="B1024" s="872"/>
      <c r="C1024" s="862"/>
      <c r="D1024" s="915" t="s">
        <v>16</v>
      </c>
      <c r="E1024" s="915"/>
      <c r="F1024" s="915"/>
      <c r="G1024" s="915"/>
      <c r="H1024" s="187">
        <f>H1023</f>
        <v>14</v>
      </c>
      <c r="I1024" s="187">
        <f t="shared" ref="I1024:Q1024" si="749">I1023</f>
        <v>14</v>
      </c>
      <c r="J1024" s="187">
        <f t="shared" si="749"/>
        <v>0</v>
      </c>
      <c r="K1024" s="187"/>
      <c r="L1024" s="187">
        <f t="shared" si="749"/>
        <v>0</v>
      </c>
      <c r="M1024" s="187">
        <f t="shared" si="749"/>
        <v>0</v>
      </c>
      <c r="N1024" s="187">
        <f t="shared" si="749"/>
        <v>0</v>
      </c>
      <c r="O1024" s="187">
        <f t="shared" si="749"/>
        <v>0</v>
      </c>
      <c r="P1024" s="187">
        <f t="shared" si="749"/>
        <v>0</v>
      </c>
      <c r="Q1024" s="187">
        <f t="shared" si="749"/>
        <v>0</v>
      </c>
      <c r="R1024" s="518">
        <f>R1023</f>
        <v>24.9</v>
      </c>
      <c r="S1024" s="518">
        <f t="shared" ref="S1024:T1024" si="750">S1023</f>
        <v>24.9</v>
      </c>
      <c r="T1024" s="518">
        <f t="shared" si="750"/>
        <v>0</v>
      </c>
      <c r="U1024" s="518"/>
      <c r="V1024" s="518">
        <f t="shared" ref="V1024:AA1024" si="751">V1023</f>
        <v>0</v>
      </c>
      <c r="W1024" s="518">
        <f t="shared" si="751"/>
        <v>0</v>
      </c>
      <c r="X1024" s="518">
        <f t="shared" si="751"/>
        <v>0</v>
      </c>
      <c r="Y1024" s="518">
        <f t="shared" si="751"/>
        <v>0</v>
      </c>
      <c r="Z1024" s="518">
        <f t="shared" si="751"/>
        <v>0</v>
      </c>
      <c r="AA1024" s="518">
        <f t="shared" si="751"/>
        <v>0</v>
      </c>
      <c r="AB1024" s="817"/>
      <c r="AC1024" s="817"/>
      <c r="AD1024" s="817"/>
      <c r="AE1024" s="817"/>
      <c r="AF1024" s="817"/>
      <c r="AG1024" s="818"/>
    </row>
    <row r="1025" spans="1:33" s="72" customFormat="1" ht="30" customHeight="1">
      <c r="A1025" s="890" t="s">
        <v>293</v>
      </c>
      <c r="B1025" s="872" t="s">
        <v>151</v>
      </c>
      <c r="C1025" s="862" t="s">
        <v>151</v>
      </c>
      <c r="D1025" s="863" t="s">
        <v>388</v>
      </c>
      <c r="E1025" s="846" t="s">
        <v>956</v>
      </c>
      <c r="F1025" s="847"/>
      <c r="G1025" s="355"/>
      <c r="H1025" s="178"/>
      <c r="I1025" s="331"/>
      <c r="J1025" s="331"/>
      <c r="K1025" s="331"/>
      <c r="L1025" s="331"/>
      <c r="M1025" s="331"/>
      <c r="N1025" s="331"/>
      <c r="O1025" s="331"/>
      <c r="P1025" s="331"/>
      <c r="Q1025" s="331"/>
      <c r="R1025" s="550"/>
      <c r="S1025" s="579"/>
      <c r="T1025" s="579"/>
      <c r="U1025" s="579"/>
      <c r="V1025" s="579"/>
      <c r="W1025" s="579"/>
      <c r="X1025" s="579"/>
      <c r="Y1025" s="579"/>
      <c r="Z1025" s="579"/>
      <c r="AA1025" s="579"/>
      <c r="AB1025" s="551"/>
      <c r="AC1025" s="586"/>
      <c r="AD1025" s="525"/>
      <c r="AE1025" s="525"/>
      <c r="AF1025" s="525"/>
      <c r="AG1025" s="157"/>
    </row>
    <row r="1026" spans="1:33" s="72" customFormat="1" ht="26.25" customHeight="1">
      <c r="A1026" s="891"/>
      <c r="B1026" s="872"/>
      <c r="C1026" s="862"/>
      <c r="D1026" s="864"/>
      <c r="E1026" s="216" t="s">
        <v>11</v>
      </c>
      <c r="F1026" s="305" t="s">
        <v>957</v>
      </c>
      <c r="G1026" s="196" t="s">
        <v>1125</v>
      </c>
      <c r="H1026" s="222">
        <f>I1026+J1026+L1026+M1026+N1026+O1026+P1026+Q1026</f>
        <v>27.388999999999999</v>
      </c>
      <c r="I1026" s="318"/>
      <c r="J1026" s="318">
        <v>22.588999999999999</v>
      </c>
      <c r="K1026" s="318"/>
      <c r="L1026" s="318">
        <v>4.8</v>
      </c>
      <c r="M1026" s="318"/>
      <c r="N1026" s="318"/>
      <c r="O1026" s="318"/>
      <c r="P1026" s="318"/>
      <c r="Q1026" s="318"/>
      <c r="R1026" s="516">
        <f>S1026+T1026+V1026+W1026+X1026+Y1026+Z1026+AA1026</f>
        <v>23.088999999999999</v>
      </c>
      <c r="S1026" s="577"/>
      <c r="T1026" s="577">
        <v>22.588999999999999</v>
      </c>
      <c r="U1026" s="577"/>
      <c r="V1026" s="577">
        <v>0.5</v>
      </c>
      <c r="W1026" s="577"/>
      <c r="X1026" s="577"/>
      <c r="Y1026" s="577"/>
      <c r="Z1026" s="577"/>
      <c r="AA1026" s="577"/>
      <c r="AB1026" s="560" t="s">
        <v>958</v>
      </c>
      <c r="AC1026" s="258" t="s">
        <v>1135</v>
      </c>
      <c r="AD1026" s="517" t="s">
        <v>159</v>
      </c>
      <c r="AE1026" s="517">
        <v>14</v>
      </c>
      <c r="AF1026" s="517">
        <v>14</v>
      </c>
      <c r="AG1026" s="158"/>
    </row>
    <row r="1027" spans="1:33" s="4" customFormat="1" ht="15" customHeight="1">
      <c r="A1027" s="892"/>
      <c r="B1027" s="872"/>
      <c r="C1027" s="862"/>
      <c r="D1027" s="915" t="s">
        <v>16</v>
      </c>
      <c r="E1027" s="915"/>
      <c r="F1027" s="915"/>
      <c r="G1027" s="915"/>
      <c r="H1027" s="187">
        <f>H1026</f>
        <v>27.388999999999999</v>
      </c>
      <c r="I1027" s="187">
        <f t="shared" ref="I1027:Q1027" si="752">I1026</f>
        <v>0</v>
      </c>
      <c r="J1027" s="187">
        <f t="shared" si="752"/>
        <v>22.588999999999999</v>
      </c>
      <c r="K1027" s="187"/>
      <c r="L1027" s="187">
        <f t="shared" si="752"/>
        <v>4.8</v>
      </c>
      <c r="M1027" s="187">
        <f t="shared" si="752"/>
        <v>0</v>
      </c>
      <c r="N1027" s="187">
        <f t="shared" si="752"/>
        <v>0</v>
      </c>
      <c r="O1027" s="187">
        <f t="shared" si="752"/>
        <v>0</v>
      </c>
      <c r="P1027" s="187">
        <f t="shared" si="752"/>
        <v>0</v>
      </c>
      <c r="Q1027" s="187">
        <f t="shared" si="752"/>
        <v>0</v>
      </c>
      <c r="R1027" s="518">
        <f>R1026</f>
        <v>23.088999999999999</v>
      </c>
      <c r="S1027" s="518">
        <f t="shared" ref="S1027:T1027" si="753">S1026</f>
        <v>0</v>
      </c>
      <c r="T1027" s="518">
        <f t="shared" si="753"/>
        <v>22.588999999999999</v>
      </c>
      <c r="U1027" s="518"/>
      <c r="V1027" s="518">
        <f t="shared" ref="V1027:AA1027" si="754">V1026</f>
        <v>0.5</v>
      </c>
      <c r="W1027" s="518">
        <f t="shared" si="754"/>
        <v>0</v>
      </c>
      <c r="X1027" s="518">
        <f t="shared" si="754"/>
        <v>0</v>
      </c>
      <c r="Y1027" s="518">
        <f t="shared" si="754"/>
        <v>0</v>
      </c>
      <c r="Z1027" s="518">
        <f t="shared" si="754"/>
        <v>0</v>
      </c>
      <c r="AA1027" s="518">
        <f t="shared" si="754"/>
        <v>0</v>
      </c>
      <c r="AB1027" s="817"/>
      <c r="AC1027" s="817"/>
      <c r="AD1027" s="817"/>
      <c r="AE1027" s="817"/>
      <c r="AF1027" s="817"/>
      <c r="AG1027" s="818"/>
    </row>
    <row r="1028" spans="1:33" s="4" customFormat="1" ht="28.5" customHeight="1">
      <c r="A1028" s="890" t="s">
        <v>293</v>
      </c>
      <c r="B1028" s="872" t="s">
        <v>151</v>
      </c>
      <c r="C1028" s="862" t="s">
        <v>151</v>
      </c>
      <c r="D1028" s="863" t="s">
        <v>720</v>
      </c>
      <c r="E1028" s="846" t="s">
        <v>959</v>
      </c>
      <c r="F1028" s="847"/>
      <c r="G1028" s="355"/>
      <c r="H1028" s="178"/>
      <c r="I1028" s="331"/>
      <c r="J1028" s="331"/>
      <c r="K1028" s="331"/>
      <c r="L1028" s="331"/>
      <c r="M1028" s="331"/>
      <c r="N1028" s="331"/>
      <c r="O1028" s="331"/>
      <c r="P1028" s="331"/>
      <c r="Q1028" s="331"/>
      <c r="R1028" s="550"/>
      <c r="S1028" s="579"/>
      <c r="T1028" s="579"/>
      <c r="U1028" s="579"/>
      <c r="V1028" s="579"/>
      <c r="W1028" s="579"/>
      <c r="X1028" s="579"/>
      <c r="Y1028" s="579"/>
      <c r="Z1028" s="579"/>
      <c r="AA1028" s="579"/>
      <c r="AB1028" s="551"/>
      <c r="AC1028" s="524"/>
      <c r="AD1028" s="525"/>
      <c r="AE1028" s="525"/>
      <c r="AF1028" s="525"/>
      <c r="AG1028" s="157"/>
    </row>
    <row r="1029" spans="1:33" s="4" customFormat="1" ht="27" customHeight="1">
      <c r="A1029" s="891"/>
      <c r="B1029" s="872"/>
      <c r="C1029" s="862"/>
      <c r="D1029" s="864"/>
      <c r="E1029" s="205" t="s">
        <v>11</v>
      </c>
      <c r="F1029" s="305" t="s">
        <v>960</v>
      </c>
      <c r="G1029" s="196" t="s">
        <v>15</v>
      </c>
      <c r="H1029" s="222">
        <f>I1029+J1029+L1029+M1029+N1029+O1029+P1029+Q1029</f>
        <v>0.57999999999999996</v>
      </c>
      <c r="I1029" s="318">
        <v>0.57999999999999996</v>
      </c>
      <c r="J1029" s="318"/>
      <c r="K1029" s="318"/>
      <c r="L1029" s="318"/>
      <c r="M1029" s="318"/>
      <c r="N1029" s="318"/>
      <c r="O1029" s="318"/>
      <c r="P1029" s="318"/>
      <c r="Q1029" s="318"/>
      <c r="R1029" s="516">
        <f>S1029+T1029+V1029+W1029+X1029+Y1029+Z1029+AA1029</f>
        <v>0.57999999999999996</v>
      </c>
      <c r="S1029" s="577">
        <v>0.57999999999999996</v>
      </c>
      <c r="T1029" s="577"/>
      <c r="U1029" s="577"/>
      <c r="V1029" s="577"/>
      <c r="W1029" s="577"/>
      <c r="X1029" s="577"/>
      <c r="Y1029" s="577"/>
      <c r="Z1029" s="577"/>
      <c r="AA1029" s="577"/>
      <c r="AB1029" s="537" t="s">
        <v>921</v>
      </c>
      <c r="AC1029" s="258" t="s">
        <v>961</v>
      </c>
      <c r="AD1029" s="517" t="s">
        <v>159</v>
      </c>
      <c r="AE1029" s="517">
        <v>1</v>
      </c>
      <c r="AF1029" s="517">
        <v>1</v>
      </c>
      <c r="AG1029" s="158"/>
    </row>
    <row r="1030" spans="1:33" s="4" customFormat="1" ht="15" customHeight="1">
      <c r="A1030" s="892"/>
      <c r="B1030" s="872"/>
      <c r="C1030" s="862"/>
      <c r="D1030" s="915" t="s">
        <v>16</v>
      </c>
      <c r="E1030" s="915"/>
      <c r="F1030" s="915"/>
      <c r="G1030" s="915"/>
      <c r="H1030" s="187">
        <f>H1029</f>
        <v>0.57999999999999996</v>
      </c>
      <c r="I1030" s="187">
        <f t="shared" ref="I1030:Q1030" si="755">I1029</f>
        <v>0.57999999999999996</v>
      </c>
      <c r="J1030" s="187">
        <f t="shared" si="755"/>
        <v>0</v>
      </c>
      <c r="K1030" s="187"/>
      <c r="L1030" s="187">
        <f t="shared" si="755"/>
        <v>0</v>
      </c>
      <c r="M1030" s="187">
        <f t="shared" si="755"/>
        <v>0</v>
      </c>
      <c r="N1030" s="187">
        <f t="shared" si="755"/>
        <v>0</v>
      </c>
      <c r="O1030" s="187">
        <f t="shared" si="755"/>
        <v>0</v>
      </c>
      <c r="P1030" s="187">
        <f t="shared" si="755"/>
        <v>0</v>
      </c>
      <c r="Q1030" s="187">
        <f t="shared" si="755"/>
        <v>0</v>
      </c>
      <c r="R1030" s="518">
        <f>R1029</f>
        <v>0.57999999999999996</v>
      </c>
      <c r="S1030" s="518">
        <f t="shared" ref="S1030:T1030" si="756">S1029</f>
        <v>0.57999999999999996</v>
      </c>
      <c r="T1030" s="518">
        <f t="shared" si="756"/>
        <v>0</v>
      </c>
      <c r="U1030" s="518"/>
      <c r="V1030" s="518">
        <f t="shared" ref="V1030:AA1030" si="757">V1029</f>
        <v>0</v>
      </c>
      <c r="W1030" s="518">
        <f t="shared" si="757"/>
        <v>0</v>
      </c>
      <c r="X1030" s="518">
        <f t="shared" si="757"/>
        <v>0</v>
      </c>
      <c r="Y1030" s="518">
        <f t="shared" si="757"/>
        <v>0</v>
      </c>
      <c r="Z1030" s="518">
        <f t="shared" si="757"/>
        <v>0</v>
      </c>
      <c r="AA1030" s="518">
        <f t="shared" si="757"/>
        <v>0</v>
      </c>
      <c r="AB1030" s="817"/>
      <c r="AC1030" s="817"/>
      <c r="AD1030" s="817"/>
      <c r="AE1030" s="817"/>
      <c r="AF1030" s="817"/>
      <c r="AG1030" s="818"/>
    </row>
    <row r="1031" spans="1:33" s="4" customFormat="1" ht="15" customHeight="1">
      <c r="A1031" s="229" t="s">
        <v>293</v>
      </c>
      <c r="B1031" s="429" t="s">
        <v>151</v>
      </c>
      <c r="C1031" s="439" t="s">
        <v>151</v>
      </c>
      <c r="D1031" s="828" t="s">
        <v>17</v>
      </c>
      <c r="E1031" s="828"/>
      <c r="F1031" s="828"/>
      <c r="G1031" s="828"/>
      <c r="H1031" s="166">
        <f t="shared" ref="H1031:Q1031" si="758">H993+H997+H1000+H1003+H1006+H1009+H1014+H1018+H1021+H1024+H1027+H1030</f>
        <v>1490.5179999999998</v>
      </c>
      <c r="I1031" s="166">
        <f t="shared" si="758"/>
        <v>853.84400000000005</v>
      </c>
      <c r="J1031" s="166">
        <f t="shared" si="758"/>
        <v>232.69399999999999</v>
      </c>
      <c r="K1031" s="166"/>
      <c r="L1031" s="166">
        <f t="shared" si="758"/>
        <v>339.3</v>
      </c>
      <c r="M1031" s="166">
        <f t="shared" si="758"/>
        <v>0</v>
      </c>
      <c r="N1031" s="166">
        <f t="shared" si="758"/>
        <v>0</v>
      </c>
      <c r="O1031" s="166">
        <f t="shared" si="758"/>
        <v>0</v>
      </c>
      <c r="P1031" s="166">
        <f t="shared" si="758"/>
        <v>0</v>
      </c>
      <c r="Q1031" s="166">
        <f t="shared" si="758"/>
        <v>64.680000000000007</v>
      </c>
      <c r="R1031" s="519">
        <f>R993+R997+R1000+R1003+R1006+R1009+R1014+R1018+R1021+R1024+R1027+R1030</f>
        <v>1607.8999999999999</v>
      </c>
      <c r="S1031" s="519">
        <f t="shared" ref="S1031:T1031" si="759">S993+S997+S1000+S1003+S1006+S1009+S1014+S1018+S1021+S1024+S1027+S1030</f>
        <v>860.77800000000002</v>
      </c>
      <c r="T1031" s="519">
        <f t="shared" si="759"/>
        <v>246.417</v>
      </c>
      <c r="U1031" s="519"/>
      <c r="V1031" s="519">
        <f t="shared" ref="V1031:AA1031" si="760">V993+V997+V1000+V1003+V1006+V1009+V1014+V1018+V1021+V1024+V1027+V1030</f>
        <v>331.4</v>
      </c>
      <c r="W1031" s="519">
        <f t="shared" si="760"/>
        <v>0</v>
      </c>
      <c r="X1031" s="519">
        <f t="shared" si="760"/>
        <v>104.625</v>
      </c>
      <c r="Y1031" s="519">
        <f t="shared" si="760"/>
        <v>0</v>
      </c>
      <c r="Z1031" s="519">
        <f t="shared" si="760"/>
        <v>0</v>
      </c>
      <c r="AA1031" s="519">
        <f t="shared" si="760"/>
        <v>64.680000000000007</v>
      </c>
      <c r="AB1031" s="820"/>
      <c r="AC1031" s="820"/>
      <c r="AD1031" s="820"/>
      <c r="AE1031" s="820"/>
      <c r="AF1031" s="820"/>
      <c r="AG1031" s="821"/>
    </row>
    <row r="1032" spans="1:33" s="4" customFormat="1" ht="15" customHeight="1">
      <c r="A1032" s="229" t="s">
        <v>293</v>
      </c>
      <c r="B1032" s="429" t="s">
        <v>151</v>
      </c>
      <c r="C1032" s="439" t="s">
        <v>152</v>
      </c>
      <c r="D1032" s="822" t="s">
        <v>962</v>
      </c>
      <c r="E1032" s="823"/>
      <c r="F1032" s="823"/>
      <c r="G1032" s="823"/>
      <c r="H1032" s="823"/>
      <c r="I1032" s="823"/>
      <c r="J1032" s="823"/>
      <c r="K1032" s="823"/>
      <c r="L1032" s="823"/>
      <c r="M1032" s="823"/>
      <c r="N1032" s="823"/>
      <c r="O1032" s="823"/>
      <c r="P1032" s="823"/>
      <c r="Q1032" s="823"/>
      <c r="R1032" s="823"/>
      <c r="S1032" s="823"/>
      <c r="T1032" s="823"/>
      <c r="U1032" s="823"/>
      <c r="V1032" s="823"/>
      <c r="W1032" s="823"/>
      <c r="X1032" s="823"/>
      <c r="Y1032" s="823"/>
      <c r="Z1032" s="823"/>
      <c r="AA1032" s="823"/>
      <c r="AB1032" s="823"/>
      <c r="AC1032" s="823"/>
      <c r="AD1032" s="823"/>
      <c r="AE1032" s="823"/>
      <c r="AF1032" s="823"/>
      <c r="AG1032" s="824"/>
    </row>
    <row r="1033" spans="1:33" s="4" customFormat="1" ht="28.5" customHeight="1">
      <c r="A1033" s="913" t="s">
        <v>293</v>
      </c>
      <c r="B1033" s="872" t="s">
        <v>151</v>
      </c>
      <c r="C1033" s="862" t="s">
        <v>152</v>
      </c>
      <c r="D1033" s="863" t="s">
        <v>151</v>
      </c>
      <c r="E1033" s="846" t="s">
        <v>963</v>
      </c>
      <c r="F1033" s="847"/>
      <c r="G1033" s="355"/>
      <c r="H1033" s="178"/>
      <c r="I1033" s="331"/>
      <c r="J1033" s="331"/>
      <c r="K1033" s="331"/>
      <c r="L1033" s="331"/>
      <c r="M1033" s="331"/>
      <c r="N1033" s="331"/>
      <c r="O1033" s="331"/>
      <c r="P1033" s="331"/>
      <c r="Q1033" s="331"/>
      <c r="R1033" s="389"/>
      <c r="S1033" s="400"/>
      <c r="T1033" s="400"/>
      <c r="U1033" s="400"/>
      <c r="V1033" s="400"/>
      <c r="W1033" s="400"/>
      <c r="X1033" s="400"/>
      <c r="Y1033" s="400"/>
      <c r="Z1033" s="400"/>
      <c r="AA1033" s="400"/>
      <c r="AB1033" s="260"/>
      <c r="AC1033" s="261"/>
      <c r="AD1033" s="180"/>
      <c r="AE1033" s="180"/>
      <c r="AF1033" s="180"/>
      <c r="AG1033" s="179"/>
    </row>
    <row r="1034" spans="1:33" s="4" customFormat="1" ht="36" customHeight="1">
      <c r="A1034" s="913"/>
      <c r="B1034" s="872"/>
      <c r="C1034" s="862"/>
      <c r="D1034" s="864"/>
      <c r="E1034" s="216" t="s">
        <v>11</v>
      </c>
      <c r="F1034" s="305" t="s">
        <v>964</v>
      </c>
      <c r="G1034" s="196" t="s">
        <v>15</v>
      </c>
      <c r="H1034" s="222">
        <f>I1034+J1034+L1034+M1034+N1034+O1034+P1034+Q1034</f>
        <v>8.6950000000000003</v>
      </c>
      <c r="I1034" s="318">
        <v>8.6950000000000003</v>
      </c>
      <c r="J1034" s="318"/>
      <c r="K1034" s="318"/>
      <c r="L1034" s="318"/>
      <c r="M1034" s="318"/>
      <c r="N1034" s="318"/>
      <c r="O1034" s="318"/>
      <c r="P1034" s="318"/>
      <c r="Q1034" s="318"/>
      <c r="R1034" s="516">
        <f>S1034+T1034+V1034+W1034+X1034+Y1034+Z1034+AA1034</f>
        <v>8.6950000000000003</v>
      </c>
      <c r="S1034" s="577">
        <v>8.6950000000000003</v>
      </c>
      <c r="T1034" s="577"/>
      <c r="U1034" s="577"/>
      <c r="V1034" s="577"/>
      <c r="W1034" s="577"/>
      <c r="X1034" s="577"/>
      <c r="Y1034" s="577"/>
      <c r="Z1034" s="577"/>
      <c r="AA1034" s="577"/>
      <c r="AB1034" s="265" t="s">
        <v>921</v>
      </c>
      <c r="AC1034" s="264" t="s">
        <v>965</v>
      </c>
      <c r="AD1034" s="458" t="s">
        <v>159</v>
      </c>
      <c r="AE1034" s="458">
        <v>738</v>
      </c>
      <c r="AF1034" s="517">
        <v>1037</v>
      </c>
      <c r="AG1034" s="345" t="s">
        <v>1268</v>
      </c>
    </row>
    <row r="1035" spans="1:33" s="4" customFormat="1" ht="40.5" customHeight="1">
      <c r="A1035" s="913"/>
      <c r="B1035" s="872"/>
      <c r="C1035" s="862"/>
      <c r="D1035" s="864"/>
      <c r="E1035" s="216" t="s">
        <v>12</v>
      </c>
      <c r="F1035" s="305" t="s">
        <v>966</v>
      </c>
      <c r="G1035" s="196" t="s">
        <v>15</v>
      </c>
      <c r="H1035" s="222">
        <f>I1035+J1035+L1035+M1035+N1035+O1035+P1035+Q1035</f>
        <v>8.6950000000000003</v>
      </c>
      <c r="I1035" s="318">
        <v>8.6950000000000003</v>
      </c>
      <c r="J1035" s="318"/>
      <c r="K1035" s="318"/>
      <c r="L1035" s="318"/>
      <c r="M1035" s="318"/>
      <c r="N1035" s="318"/>
      <c r="O1035" s="318"/>
      <c r="P1035" s="318"/>
      <c r="Q1035" s="318"/>
      <c r="R1035" s="516">
        <f>S1035+T1035+V1035+W1035+X1035+Y1035+Z1035+AA1035</f>
        <v>8.6950000000000003</v>
      </c>
      <c r="S1035" s="577">
        <v>8.6950000000000003</v>
      </c>
      <c r="T1035" s="577"/>
      <c r="U1035" s="577"/>
      <c r="V1035" s="577"/>
      <c r="W1035" s="577"/>
      <c r="X1035" s="577"/>
      <c r="Y1035" s="577"/>
      <c r="Z1035" s="577"/>
      <c r="AA1035" s="577"/>
      <c r="AB1035" s="265" t="s">
        <v>921</v>
      </c>
      <c r="AC1035" s="223" t="s">
        <v>965</v>
      </c>
      <c r="AD1035" s="458" t="s">
        <v>159</v>
      </c>
      <c r="AE1035" s="458">
        <v>684</v>
      </c>
      <c r="AF1035" s="517">
        <v>349</v>
      </c>
      <c r="AG1035" s="345" t="s">
        <v>1269</v>
      </c>
    </row>
    <row r="1036" spans="1:33" s="4" customFormat="1" ht="15" customHeight="1">
      <c r="A1036" s="913"/>
      <c r="B1036" s="872"/>
      <c r="C1036" s="862"/>
      <c r="D1036" s="903" t="s">
        <v>16</v>
      </c>
      <c r="E1036" s="904"/>
      <c r="F1036" s="904"/>
      <c r="G1036" s="905"/>
      <c r="H1036" s="197">
        <f>H1034+H1035</f>
        <v>17.39</v>
      </c>
      <c r="I1036" s="197">
        <f t="shared" ref="I1036:Q1036" si="761">I1034+I1035</f>
        <v>17.39</v>
      </c>
      <c r="J1036" s="197">
        <f t="shared" si="761"/>
        <v>0</v>
      </c>
      <c r="K1036" s="197"/>
      <c r="L1036" s="197">
        <f t="shared" si="761"/>
        <v>0</v>
      </c>
      <c r="M1036" s="197">
        <f t="shared" si="761"/>
        <v>0</v>
      </c>
      <c r="N1036" s="197">
        <f t="shared" si="761"/>
        <v>0</v>
      </c>
      <c r="O1036" s="197">
        <f t="shared" si="761"/>
        <v>0</v>
      </c>
      <c r="P1036" s="197">
        <f t="shared" si="761"/>
        <v>0</v>
      </c>
      <c r="Q1036" s="197">
        <f t="shared" si="761"/>
        <v>0</v>
      </c>
      <c r="R1036" s="559">
        <f>R1034+R1035</f>
        <v>17.39</v>
      </c>
      <c r="S1036" s="559">
        <f t="shared" ref="S1036:T1036" si="762">S1034+S1035</f>
        <v>17.39</v>
      </c>
      <c r="T1036" s="559">
        <f t="shared" si="762"/>
        <v>0</v>
      </c>
      <c r="U1036" s="559"/>
      <c r="V1036" s="559">
        <f t="shared" ref="V1036:AA1036" si="763">V1034+V1035</f>
        <v>0</v>
      </c>
      <c r="W1036" s="559">
        <f t="shared" si="763"/>
        <v>0</v>
      </c>
      <c r="X1036" s="559">
        <f t="shared" si="763"/>
        <v>0</v>
      </c>
      <c r="Y1036" s="559">
        <f t="shared" si="763"/>
        <v>0</v>
      </c>
      <c r="Z1036" s="559">
        <f t="shared" si="763"/>
        <v>0</v>
      </c>
      <c r="AA1036" s="559">
        <f t="shared" si="763"/>
        <v>0</v>
      </c>
      <c r="AB1036" s="805"/>
      <c r="AC1036" s="805"/>
      <c r="AD1036" s="805"/>
      <c r="AE1036" s="805"/>
      <c r="AF1036" s="805"/>
      <c r="AG1036" s="806"/>
    </row>
    <row r="1037" spans="1:33" s="4" customFormat="1" ht="19.5" customHeight="1">
      <c r="A1037" s="913">
        <v>13</v>
      </c>
      <c r="B1037" s="872" t="s">
        <v>151</v>
      </c>
      <c r="C1037" s="862" t="s">
        <v>152</v>
      </c>
      <c r="D1037" s="863" t="s">
        <v>152</v>
      </c>
      <c r="E1037" s="846" t="s">
        <v>967</v>
      </c>
      <c r="F1037" s="847"/>
      <c r="G1037" s="355"/>
      <c r="H1037" s="178"/>
      <c r="I1037" s="331"/>
      <c r="J1037" s="331"/>
      <c r="K1037" s="331"/>
      <c r="L1037" s="331"/>
      <c r="M1037" s="331"/>
      <c r="N1037" s="331"/>
      <c r="O1037" s="331"/>
      <c r="P1037" s="331"/>
      <c r="Q1037" s="331"/>
      <c r="R1037" s="550"/>
      <c r="S1037" s="579"/>
      <c r="T1037" s="579"/>
      <c r="U1037" s="579"/>
      <c r="V1037" s="579"/>
      <c r="W1037" s="579"/>
      <c r="X1037" s="579"/>
      <c r="Y1037" s="579"/>
      <c r="Z1037" s="579"/>
      <c r="AA1037" s="579"/>
      <c r="AB1037" s="260"/>
      <c r="AC1037" s="261"/>
      <c r="AD1037" s="180"/>
      <c r="AE1037" s="180"/>
      <c r="AF1037" s="180"/>
      <c r="AG1037" s="179"/>
    </row>
    <row r="1038" spans="1:33" s="4" customFormat="1" ht="30" customHeight="1">
      <c r="A1038" s="913"/>
      <c r="B1038" s="872"/>
      <c r="C1038" s="862"/>
      <c r="D1038" s="864"/>
      <c r="E1038" s="205" t="s">
        <v>11</v>
      </c>
      <c r="F1038" s="191" t="s">
        <v>968</v>
      </c>
      <c r="G1038" s="196" t="s">
        <v>15</v>
      </c>
      <c r="H1038" s="222">
        <f>I1038+J1038+L1038+M1038+N1038+O1038+P1038+Q1038</f>
        <v>8.6999999999999993</v>
      </c>
      <c r="I1038" s="318">
        <v>8.6999999999999993</v>
      </c>
      <c r="J1038" s="318"/>
      <c r="K1038" s="318"/>
      <c r="L1038" s="318"/>
      <c r="M1038" s="318"/>
      <c r="N1038" s="318"/>
      <c r="O1038" s="318"/>
      <c r="P1038" s="318"/>
      <c r="Q1038" s="318"/>
      <c r="R1038" s="516">
        <f>S1038+T1038+V1038+W1038+X1038+Y1038+Z1038+AA1038</f>
        <v>8.6999999999999993</v>
      </c>
      <c r="S1038" s="577">
        <v>8.6999999999999993</v>
      </c>
      <c r="T1038" s="577"/>
      <c r="U1038" s="577"/>
      <c r="V1038" s="577"/>
      <c r="W1038" s="577"/>
      <c r="X1038" s="577"/>
      <c r="Y1038" s="577"/>
      <c r="Z1038" s="577"/>
      <c r="AA1038" s="577"/>
      <c r="AB1038" s="265" t="s">
        <v>921</v>
      </c>
      <c r="AC1038" s="264" t="s">
        <v>969</v>
      </c>
      <c r="AD1038" s="221" t="s">
        <v>159</v>
      </c>
      <c r="AE1038" s="458">
        <v>6</v>
      </c>
      <c r="AF1038" s="514">
        <v>7</v>
      </c>
      <c r="AG1038" s="345" t="s">
        <v>1270</v>
      </c>
    </row>
    <row r="1039" spans="1:33" s="4" customFormat="1" ht="15" customHeight="1">
      <c r="A1039" s="913"/>
      <c r="B1039" s="872"/>
      <c r="C1039" s="862"/>
      <c r="D1039" s="903" t="s">
        <v>16</v>
      </c>
      <c r="E1039" s="904"/>
      <c r="F1039" s="904"/>
      <c r="G1039" s="905"/>
      <c r="H1039" s="187">
        <f>H1038</f>
        <v>8.6999999999999993</v>
      </c>
      <c r="I1039" s="187">
        <f t="shared" ref="I1039:Q1039" si="764">I1038</f>
        <v>8.6999999999999993</v>
      </c>
      <c r="J1039" s="187">
        <f t="shared" si="764"/>
        <v>0</v>
      </c>
      <c r="K1039" s="187"/>
      <c r="L1039" s="187">
        <f t="shared" si="764"/>
        <v>0</v>
      </c>
      <c r="M1039" s="187">
        <f t="shared" si="764"/>
        <v>0</v>
      </c>
      <c r="N1039" s="187">
        <f t="shared" si="764"/>
        <v>0</v>
      </c>
      <c r="O1039" s="187">
        <f t="shared" si="764"/>
        <v>0</v>
      </c>
      <c r="P1039" s="187">
        <f t="shared" si="764"/>
        <v>0</v>
      </c>
      <c r="Q1039" s="187">
        <f t="shared" si="764"/>
        <v>0</v>
      </c>
      <c r="R1039" s="518">
        <f>R1038</f>
        <v>8.6999999999999993</v>
      </c>
      <c r="S1039" s="518">
        <f t="shared" ref="S1039:T1039" si="765">S1038</f>
        <v>8.6999999999999993</v>
      </c>
      <c r="T1039" s="518">
        <f t="shared" si="765"/>
        <v>0</v>
      </c>
      <c r="U1039" s="518"/>
      <c r="V1039" s="518">
        <f t="shared" ref="V1039:AA1039" si="766">V1038</f>
        <v>0</v>
      </c>
      <c r="W1039" s="518">
        <f t="shared" si="766"/>
        <v>0</v>
      </c>
      <c r="X1039" s="518">
        <f t="shared" si="766"/>
        <v>0</v>
      </c>
      <c r="Y1039" s="518">
        <f t="shared" si="766"/>
        <v>0</v>
      </c>
      <c r="Z1039" s="518">
        <f t="shared" si="766"/>
        <v>0</v>
      </c>
      <c r="AA1039" s="518">
        <f t="shared" si="766"/>
        <v>0</v>
      </c>
      <c r="AB1039" s="801"/>
      <c r="AC1039" s="802"/>
      <c r="AD1039" s="802"/>
      <c r="AE1039" s="802"/>
      <c r="AF1039" s="802"/>
      <c r="AG1039" s="803"/>
    </row>
    <row r="1040" spans="1:33" s="4" customFormat="1" ht="26.25" customHeight="1">
      <c r="A1040" s="913" t="s">
        <v>293</v>
      </c>
      <c r="B1040" s="872" t="s">
        <v>151</v>
      </c>
      <c r="C1040" s="862" t="s">
        <v>152</v>
      </c>
      <c r="D1040" s="863" t="s">
        <v>162</v>
      </c>
      <c r="E1040" s="846" t="s">
        <v>970</v>
      </c>
      <c r="F1040" s="847"/>
      <c r="G1040" s="355"/>
      <c r="H1040" s="178"/>
      <c r="I1040" s="331"/>
      <c r="J1040" s="331"/>
      <c r="K1040" s="331"/>
      <c r="L1040" s="331"/>
      <c r="M1040" s="331"/>
      <c r="N1040" s="331"/>
      <c r="O1040" s="331"/>
      <c r="P1040" s="331"/>
      <c r="Q1040" s="331"/>
      <c r="R1040" s="550"/>
      <c r="S1040" s="579"/>
      <c r="T1040" s="579"/>
      <c r="U1040" s="579"/>
      <c r="V1040" s="579"/>
      <c r="W1040" s="579"/>
      <c r="X1040" s="579"/>
      <c r="Y1040" s="579"/>
      <c r="Z1040" s="579"/>
      <c r="AA1040" s="579"/>
      <c r="AB1040" s="260"/>
      <c r="AC1040" s="261"/>
      <c r="AD1040" s="180"/>
      <c r="AE1040" s="180"/>
      <c r="AF1040" s="180"/>
      <c r="AG1040" s="179"/>
    </row>
    <row r="1041" spans="1:33" s="4" customFormat="1" ht="26.25" customHeight="1">
      <c r="A1041" s="913"/>
      <c r="B1041" s="872"/>
      <c r="C1041" s="862"/>
      <c r="D1041" s="864"/>
      <c r="E1041" s="216" t="s">
        <v>11</v>
      </c>
      <c r="F1041" s="305" t="s">
        <v>971</v>
      </c>
      <c r="G1041" s="196" t="s">
        <v>15</v>
      </c>
      <c r="H1041" s="222">
        <f>I1041+J1041+L1041+M1041+N1041+O1041+P1041+Q1041</f>
        <v>2.0299999999999998</v>
      </c>
      <c r="I1041" s="318">
        <v>2.0299999999999998</v>
      </c>
      <c r="J1041" s="318"/>
      <c r="K1041" s="318"/>
      <c r="L1041" s="318"/>
      <c r="M1041" s="318"/>
      <c r="N1041" s="318"/>
      <c r="O1041" s="318"/>
      <c r="P1041" s="318"/>
      <c r="Q1041" s="318"/>
      <c r="R1041" s="516">
        <f>S1041+T1041+V1041+W1041+X1041+Y1041+Z1041+AA1041</f>
        <v>2.0299999999999998</v>
      </c>
      <c r="S1041" s="577">
        <v>2.0299999999999998</v>
      </c>
      <c r="T1041" s="577"/>
      <c r="U1041" s="577"/>
      <c r="V1041" s="577"/>
      <c r="W1041" s="577"/>
      <c r="X1041" s="577"/>
      <c r="Y1041" s="577"/>
      <c r="Z1041" s="577"/>
      <c r="AA1041" s="577"/>
      <c r="AB1041" s="265" t="s">
        <v>921</v>
      </c>
      <c r="AC1041" s="223" t="s">
        <v>972</v>
      </c>
      <c r="AD1041" s="458" t="s">
        <v>159</v>
      </c>
      <c r="AE1041" s="458">
        <v>4</v>
      </c>
      <c r="AF1041" s="458">
        <v>4</v>
      </c>
      <c r="AG1041" s="186"/>
    </row>
    <row r="1042" spans="1:33" s="4" customFormat="1" ht="15" customHeight="1">
      <c r="A1042" s="913"/>
      <c r="B1042" s="872"/>
      <c r="C1042" s="862"/>
      <c r="D1042" s="903" t="s">
        <v>16</v>
      </c>
      <c r="E1042" s="904"/>
      <c r="F1042" s="904"/>
      <c r="G1042" s="905"/>
      <c r="H1042" s="197">
        <f>H1041</f>
        <v>2.0299999999999998</v>
      </c>
      <c r="I1042" s="197">
        <f t="shared" ref="I1042:Q1042" si="767">I1041</f>
        <v>2.0299999999999998</v>
      </c>
      <c r="J1042" s="197">
        <f t="shared" si="767"/>
        <v>0</v>
      </c>
      <c r="K1042" s="197"/>
      <c r="L1042" s="197">
        <f t="shared" si="767"/>
        <v>0</v>
      </c>
      <c r="M1042" s="197">
        <f t="shared" si="767"/>
        <v>0</v>
      </c>
      <c r="N1042" s="197">
        <f t="shared" si="767"/>
        <v>0</v>
      </c>
      <c r="O1042" s="197">
        <f t="shared" si="767"/>
        <v>0</v>
      </c>
      <c r="P1042" s="197">
        <f t="shared" si="767"/>
        <v>0</v>
      </c>
      <c r="Q1042" s="197">
        <f t="shared" si="767"/>
        <v>0</v>
      </c>
      <c r="R1042" s="559">
        <f>R1041</f>
        <v>2.0299999999999998</v>
      </c>
      <c r="S1042" s="559">
        <f t="shared" ref="S1042:T1042" si="768">S1041</f>
        <v>2.0299999999999998</v>
      </c>
      <c r="T1042" s="559">
        <f t="shared" si="768"/>
        <v>0</v>
      </c>
      <c r="U1042" s="559"/>
      <c r="V1042" s="559">
        <f t="shared" ref="V1042:AA1042" si="769">V1041</f>
        <v>0</v>
      </c>
      <c r="W1042" s="559">
        <f t="shared" si="769"/>
        <v>0</v>
      </c>
      <c r="X1042" s="559">
        <f t="shared" si="769"/>
        <v>0</v>
      </c>
      <c r="Y1042" s="559">
        <f t="shared" si="769"/>
        <v>0</v>
      </c>
      <c r="Z1042" s="559">
        <f t="shared" si="769"/>
        <v>0</v>
      </c>
      <c r="AA1042" s="559">
        <f t="shared" si="769"/>
        <v>0</v>
      </c>
      <c r="AB1042" s="805"/>
      <c r="AC1042" s="805"/>
      <c r="AD1042" s="805"/>
      <c r="AE1042" s="805"/>
      <c r="AF1042" s="805"/>
      <c r="AG1042" s="806"/>
    </row>
    <row r="1043" spans="1:33" s="4" customFormat="1" ht="30" customHeight="1">
      <c r="A1043" s="913">
        <v>13</v>
      </c>
      <c r="B1043" s="872" t="s">
        <v>151</v>
      </c>
      <c r="C1043" s="862" t="s">
        <v>152</v>
      </c>
      <c r="D1043" s="863" t="s">
        <v>178</v>
      </c>
      <c r="E1043" s="846" t="s">
        <v>973</v>
      </c>
      <c r="F1043" s="847"/>
      <c r="G1043" s="355"/>
      <c r="H1043" s="178"/>
      <c r="I1043" s="331"/>
      <c r="J1043" s="331"/>
      <c r="K1043" s="331"/>
      <c r="L1043" s="331"/>
      <c r="M1043" s="331"/>
      <c r="N1043" s="331"/>
      <c r="O1043" s="331"/>
      <c r="P1043" s="331"/>
      <c r="Q1043" s="331"/>
      <c r="R1043" s="550"/>
      <c r="S1043" s="579"/>
      <c r="T1043" s="579"/>
      <c r="U1043" s="579"/>
      <c r="V1043" s="579"/>
      <c r="W1043" s="579"/>
      <c r="X1043" s="579"/>
      <c r="Y1043" s="579"/>
      <c r="Z1043" s="579"/>
      <c r="AA1043" s="579"/>
      <c r="AB1043" s="260"/>
      <c r="AC1043" s="261"/>
      <c r="AD1043" s="180"/>
      <c r="AE1043" s="180"/>
      <c r="AF1043" s="180"/>
      <c r="AG1043" s="179"/>
    </row>
    <row r="1044" spans="1:33" s="4" customFormat="1" ht="30" customHeight="1">
      <c r="A1044" s="913"/>
      <c r="B1044" s="872"/>
      <c r="C1044" s="862"/>
      <c r="D1044" s="864"/>
      <c r="E1044" s="205" t="s">
        <v>11</v>
      </c>
      <c r="F1044" s="191" t="s">
        <v>974</v>
      </c>
      <c r="G1044" s="196" t="s">
        <v>15</v>
      </c>
      <c r="H1044" s="222">
        <f>I1044+J1044+L1044+M1044+N1044+O1044+P1044+Q1044</f>
        <v>2.0299999999999998</v>
      </c>
      <c r="I1044" s="318">
        <v>2.0299999999999998</v>
      </c>
      <c r="J1044" s="318"/>
      <c r="K1044" s="318"/>
      <c r="L1044" s="318"/>
      <c r="M1044" s="318"/>
      <c r="N1044" s="318"/>
      <c r="O1044" s="318"/>
      <c r="P1044" s="318"/>
      <c r="Q1044" s="318"/>
      <c r="R1044" s="516">
        <f>S1044+T1044+V1044+W1044+X1044+Y1044+Z1044+AA1044</f>
        <v>2.13</v>
      </c>
      <c r="S1044" s="577">
        <v>2.13</v>
      </c>
      <c r="T1044" s="577"/>
      <c r="U1044" s="577"/>
      <c r="V1044" s="577"/>
      <c r="W1044" s="577"/>
      <c r="X1044" s="577"/>
      <c r="Y1044" s="577"/>
      <c r="Z1044" s="577"/>
      <c r="AA1044" s="577"/>
      <c r="AB1044" s="265" t="s">
        <v>921</v>
      </c>
      <c r="AC1044" s="223" t="s">
        <v>975</v>
      </c>
      <c r="AD1044" s="221" t="s">
        <v>159</v>
      </c>
      <c r="AE1044" s="458">
        <v>6</v>
      </c>
      <c r="AF1044" s="514">
        <v>6</v>
      </c>
      <c r="AG1044" s="186"/>
    </row>
    <row r="1045" spans="1:33" s="4" customFormat="1" ht="15" customHeight="1">
      <c r="A1045" s="913"/>
      <c r="B1045" s="872"/>
      <c r="C1045" s="862"/>
      <c r="D1045" s="903" t="s">
        <v>16</v>
      </c>
      <c r="E1045" s="904"/>
      <c r="F1045" s="904"/>
      <c r="G1045" s="905"/>
      <c r="H1045" s="187">
        <f>H1044</f>
        <v>2.0299999999999998</v>
      </c>
      <c r="I1045" s="187">
        <f t="shared" ref="I1045:Q1045" si="770">I1044</f>
        <v>2.0299999999999998</v>
      </c>
      <c r="J1045" s="187">
        <f t="shared" si="770"/>
        <v>0</v>
      </c>
      <c r="K1045" s="187"/>
      <c r="L1045" s="187">
        <f t="shared" si="770"/>
        <v>0</v>
      </c>
      <c r="M1045" s="187">
        <f t="shared" si="770"/>
        <v>0</v>
      </c>
      <c r="N1045" s="187">
        <f t="shared" si="770"/>
        <v>0</v>
      </c>
      <c r="O1045" s="187">
        <f t="shared" si="770"/>
        <v>0</v>
      </c>
      <c r="P1045" s="187">
        <f t="shared" si="770"/>
        <v>0</v>
      </c>
      <c r="Q1045" s="187">
        <f t="shared" si="770"/>
        <v>0</v>
      </c>
      <c r="R1045" s="518">
        <f>R1044</f>
        <v>2.13</v>
      </c>
      <c r="S1045" s="518">
        <f t="shared" ref="S1045:T1045" si="771">S1044</f>
        <v>2.13</v>
      </c>
      <c r="T1045" s="518">
        <f t="shared" si="771"/>
        <v>0</v>
      </c>
      <c r="U1045" s="518"/>
      <c r="V1045" s="518">
        <f t="shared" ref="V1045:AA1045" si="772">V1044</f>
        <v>0</v>
      </c>
      <c r="W1045" s="518">
        <f t="shared" si="772"/>
        <v>0</v>
      </c>
      <c r="X1045" s="518">
        <f t="shared" si="772"/>
        <v>0</v>
      </c>
      <c r="Y1045" s="518">
        <f t="shared" si="772"/>
        <v>0</v>
      </c>
      <c r="Z1045" s="518">
        <f t="shared" si="772"/>
        <v>0</v>
      </c>
      <c r="AA1045" s="518">
        <f t="shared" si="772"/>
        <v>0</v>
      </c>
      <c r="AB1045" s="802"/>
      <c r="AC1045" s="802"/>
      <c r="AD1045" s="802"/>
      <c r="AE1045" s="802"/>
      <c r="AF1045" s="802"/>
      <c r="AG1045" s="803"/>
    </row>
    <row r="1046" spans="1:33" s="4" customFormat="1" ht="50.25" customHeight="1">
      <c r="A1046" s="913" t="s">
        <v>293</v>
      </c>
      <c r="B1046" s="872" t="s">
        <v>151</v>
      </c>
      <c r="C1046" s="862" t="s">
        <v>152</v>
      </c>
      <c r="D1046" s="863" t="s">
        <v>197</v>
      </c>
      <c r="E1046" s="846" t="s">
        <v>1136</v>
      </c>
      <c r="F1046" s="847"/>
      <c r="G1046" s="355"/>
      <c r="H1046" s="178"/>
      <c r="I1046" s="331"/>
      <c r="J1046" s="331"/>
      <c r="K1046" s="331"/>
      <c r="L1046" s="331"/>
      <c r="M1046" s="331"/>
      <c r="N1046" s="331"/>
      <c r="O1046" s="331"/>
      <c r="P1046" s="331"/>
      <c r="Q1046" s="331"/>
      <c r="R1046" s="550"/>
      <c r="S1046" s="579"/>
      <c r="T1046" s="579"/>
      <c r="U1046" s="579"/>
      <c r="V1046" s="579"/>
      <c r="W1046" s="579"/>
      <c r="X1046" s="579"/>
      <c r="Y1046" s="579"/>
      <c r="Z1046" s="579"/>
      <c r="AA1046" s="579"/>
      <c r="AB1046" s="260"/>
      <c r="AC1046" s="261"/>
      <c r="AD1046" s="180"/>
      <c r="AE1046" s="180"/>
      <c r="AF1046" s="180"/>
      <c r="AG1046" s="179"/>
    </row>
    <row r="1047" spans="1:33" s="4" customFormat="1" ht="39.75" customHeight="1">
      <c r="A1047" s="913"/>
      <c r="B1047" s="872"/>
      <c r="C1047" s="862"/>
      <c r="D1047" s="864"/>
      <c r="E1047" s="216" t="s">
        <v>11</v>
      </c>
      <c r="F1047" s="305" t="s">
        <v>976</v>
      </c>
      <c r="G1047" s="196" t="s">
        <v>147</v>
      </c>
      <c r="H1047" s="222">
        <f>I1047+J1047+L1047+M1047+N1047+O1047+P1047+Q1047</f>
        <v>180.6</v>
      </c>
      <c r="I1047" s="318"/>
      <c r="J1047" s="318"/>
      <c r="K1047" s="318"/>
      <c r="L1047" s="318">
        <v>180.6</v>
      </c>
      <c r="M1047" s="318"/>
      <c r="N1047" s="318"/>
      <c r="O1047" s="318"/>
      <c r="P1047" s="318"/>
      <c r="Q1047" s="318"/>
      <c r="R1047" s="516">
        <f>S1047+T1047+V1047+W1047+X1047+Y1047+Z1047+AA1047</f>
        <v>180.797</v>
      </c>
      <c r="S1047" s="577"/>
      <c r="T1047" s="577"/>
      <c r="U1047" s="577"/>
      <c r="V1047" s="577">
        <v>180.797</v>
      </c>
      <c r="W1047" s="577"/>
      <c r="X1047" s="577"/>
      <c r="Y1047" s="577"/>
      <c r="Z1047" s="577"/>
      <c r="AA1047" s="577"/>
      <c r="AB1047" s="265" t="s">
        <v>921</v>
      </c>
      <c r="AC1047" s="372" t="s">
        <v>977</v>
      </c>
      <c r="AD1047" s="458" t="s">
        <v>159</v>
      </c>
      <c r="AE1047" s="458">
        <v>121</v>
      </c>
      <c r="AF1047" s="458">
        <v>177</v>
      </c>
      <c r="AG1047" s="345" t="s">
        <v>1264</v>
      </c>
    </row>
    <row r="1048" spans="1:33" s="4" customFormat="1" ht="15" customHeight="1">
      <c r="A1048" s="913"/>
      <c r="B1048" s="872"/>
      <c r="C1048" s="862"/>
      <c r="D1048" s="903" t="s">
        <v>16</v>
      </c>
      <c r="E1048" s="904"/>
      <c r="F1048" s="904"/>
      <c r="G1048" s="905"/>
      <c r="H1048" s="197">
        <f>H1047</f>
        <v>180.6</v>
      </c>
      <c r="I1048" s="197">
        <f t="shared" ref="I1048:Q1048" si="773">I1047</f>
        <v>0</v>
      </c>
      <c r="J1048" s="197">
        <f t="shared" si="773"/>
        <v>0</v>
      </c>
      <c r="K1048" s="197"/>
      <c r="L1048" s="197">
        <v>180.6</v>
      </c>
      <c r="M1048" s="197">
        <f t="shared" si="773"/>
        <v>0</v>
      </c>
      <c r="N1048" s="197">
        <f t="shared" si="773"/>
        <v>0</v>
      </c>
      <c r="O1048" s="197">
        <f t="shared" si="773"/>
        <v>0</v>
      </c>
      <c r="P1048" s="197">
        <f t="shared" si="773"/>
        <v>0</v>
      </c>
      <c r="Q1048" s="197">
        <f t="shared" si="773"/>
        <v>0</v>
      </c>
      <c r="R1048" s="559">
        <f>R1047</f>
        <v>180.797</v>
      </c>
      <c r="S1048" s="559">
        <f t="shared" ref="S1048:T1048" si="774">S1047</f>
        <v>0</v>
      </c>
      <c r="T1048" s="559">
        <f t="shared" si="774"/>
        <v>0</v>
      </c>
      <c r="U1048" s="559"/>
      <c r="V1048" s="559">
        <f t="shared" ref="V1048:AA1048" si="775">V1047</f>
        <v>180.797</v>
      </c>
      <c r="W1048" s="559">
        <f t="shared" si="775"/>
        <v>0</v>
      </c>
      <c r="X1048" s="559">
        <f t="shared" si="775"/>
        <v>0</v>
      </c>
      <c r="Y1048" s="559">
        <f t="shared" si="775"/>
        <v>0</v>
      </c>
      <c r="Z1048" s="559">
        <f t="shared" si="775"/>
        <v>0</v>
      </c>
      <c r="AA1048" s="559">
        <f t="shared" si="775"/>
        <v>0</v>
      </c>
      <c r="AB1048" s="805"/>
      <c r="AC1048" s="805"/>
      <c r="AD1048" s="805"/>
      <c r="AE1048" s="805"/>
      <c r="AF1048" s="805"/>
      <c r="AG1048" s="806"/>
    </row>
    <row r="1049" spans="1:33" s="4" customFormat="1" ht="29.25" customHeight="1">
      <c r="A1049" s="913">
        <v>13</v>
      </c>
      <c r="B1049" s="872" t="s">
        <v>151</v>
      </c>
      <c r="C1049" s="862" t="s">
        <v>152</v>
      </c>
      <c r="D1049" s="863" t="s">
        <v>202</v>
      </c>
      <c r="E1049" s="846" t="s">
        <v>978</v>
      </c>
      <c r="F1049" s="847"/>
      <c r="G1049" s="355"/>
      <c r="H1049" s="178"/>
      <c r="I1049" s="331"/>
      <c r="J1049" s="331"/>
      <c r="K1049" s="331"/>
      <c r="L1049" s="331"/>
      <c r="M1049" s="331"/>
      <c r="N1049" s="331"/>
      <c r="O1049" s="331"/>
      <c r="P1049" s="331"/>
      <c r="Q1049" s="331"/>
      <c r="R1049" s="550"/>
      <c r="S1049" s="579"/>
      <c r="T1049" s="579"/>
      <c r="U1049" s="579"/>
      <c r="V1049" s="579"/>
      <c r="W1049" s="579"/>
      <c r="X1049" s="579"/>
      <c r="Y1049" s="579"/>
      <c r="Z1049" s="579"/>
      <c r="AA1049" s="579"/>
      <c r="AB1049" s="260"/>
      <c r="AC1049" s="261"/>
      <c r="AD1049" s="180"/>
      <c r="AE1049" s="180"/>
      <c r="AF1049" s="180"/>
      <c r="AG1049" s="179"/>
    </row>
    <row r="1050" spans="1:33" s="4" customFormat="1" ht="36.75" customHeight="1">
      <c r="A1050" s="913"/>
      <c r="B1050" s="872"/>
      <c r="C1050" s="862"/>
      <c r="D1050" s="864"/>
      <c r="E1050" s="205" t="s">
        <v>11</v>
      </c>
      <c r="F1050" s="191" t="s">
        <v>979</v>
      </c>
      <c r="G1050" s="196" t="s">
        <v>15</v>
      </c>
      <c r="H1050" s="222">
        <f>I1050+J1050+L1050+M1050+N1050+O1050+P1050+Q1050</f>
        <v>8</v>
      </c>
      <c r="I1050" s="318">
        <v>8</v>
      </c>
      <c r="J1050" s="318"/>
      <c r="K1050" s="318"/>
      <c r="L1050" s="318"/>
      <c r="M1050" s="318"/>
      <c r="N1050" s="318"/>
      <c r="O1050" s="318"/>
      <c r="P1050" s="318"/>
      <c r="Q1050" s="318"/>
      <c r="R1050" s="516">
        <f>S1050+T1050+V1050+W1050+X1050+Y1050+Z1050+AA1050</f>
        <v>11</v>
      </c>
      <c r="S1050" s="577">
        <v>11</v>
      </c>
      <c r="T1050" s="577"/>
      <c r="U1050" s="577"/>
      <c r="V1050" s="577"/>
      <c r="W1050" s="577"/>
      <c r="X1050" s="577"/>
      <c r="Y1050" s="577"/>
      <c r="Z1050" s="577"/>
      <c r="AA1050" s="577"/>
      <c r="AB1050" s="194" t="s">
        <v>980</v>
      </c>
      <c r="AC1050" s="223" t="s">
        <v>1137</v>
      </c>
      <c r="AD1050" s="221" t="s">
        <v>159</v>
      </c>
      <c r="AE1050" s="458">
        <v>64</v>
      </c>
      <c r="AF1050" s="514">
        <v>72</v>
      </c>
      <c r="AG1050" s="345" t="s">
        <v>1271</v>
      </c>
    </row>
    <row r="1051" spans="1:33" s="4" customFormat="1" ht="15" customHeight="1">
      <c r="A1051" s="913"/>
      <c r="B1051" s="872"/>
      <c r="C1051" s="862"/>
      <c r="D1051" s="903" t="s">
        <v>16</v>
      </c>
      <c r="E1051" s="904"/>
      <c r="F1051" s="904"/>
      <c r="G1051" s="905"/>
      <c r="H1051" s="187">
        <f>H1050</f>
        <v>8</v>
      </c>
      <c r="I1051" s="187">
        <f t="shared" ref="I1051:Q1051" si="776">I1050</f>
        <v>8</v>
      </c>
      <c r="J1051" s="187">
        <f t="shared" si="776"/>
        <v>0</v>
      </c>
      <c r="K1051" s="187"/>
      <c r="L1051" s="187">
        <f t="shared" si="776"/>
        <v>0</v>
      </c>
      <c r="M1051" s="187">
        <f t="shared" si="776"/>
        <v>0</v>
      </c>
      <c r="N1051" s="187">
        <f t="shared" si="776"/>
        <v>0</v>
      </c>
      <c r="O1051" s="187">
        <f t="shared" si="776"/>
        <v>0</v>
      </c>
      <c r="P1051" s="187">
        <f t="shared" si="776"/>
        <v>0</v>
      </c>
      <c r="Q1051" s="187">
        <f t="shared" si="776"/>
        <v>0</v>
      </c>
      <c r="R1051" s="518">
        <f>R1050</f>
        <v>11</v>
      </c>
      <c r="S1051" s="518">
        <f t="shared" ref="S1051:T1051" si="777">S1050</f>
        <v>11</v>
      </c>
      <c r="T1051" s="518">
        <f t="shared" si="777"/>
        <v>0</v>
      </c>
      <c r="U1051" s="518"/>
      <c r="V1051" s="518">
        <f t="shared" ref="V1051:AA1051" si="778">V1050</f>
        <v>0</v>
      </c>
      <c r="W1051" s="518">
        <f t="shared" si="778"/>
        <v>0</v>
      </c>
      <c r="X1051" s="518">
        <f t="shared" si="778"/>
        <v>0</v>
      </c>
      <c r="Y1051" s="518">
        <f t="shared" si="778"/>
        <v>0</v>
      </c>
      <c r="Z1051" s="518">
        <f t="shared" si="778"/>
        <v>0</v>
      </c>
      <c r="AA1051" s="518">
        <f t="shared" si="778"/>
        <v>0</v>
      </c>
      <c r="AB1051" s="802"/>
      <c r="AC1051" s="802"/>
      <c r="AD1051" s="802"/>
      <c r="AE1051" s="802"/>
      <c r="AF1051" s="802"/>
      <c r="AG1051" s="803"/>
    </row>
    <row r="1052" spans="1:33" s="4" customFormat="1" ht="54" customHeight="1">
      <c r="A1052" s="913">
        <v>13</v>
      </c>
      <c r="B1052" s="872" t="s">
        <v>151</v>
      </c>
      <c r="C1052" s="862" t="s">
        <v>152</v>
      </c>
      <c r="D1052" s="863" t="s">
        <v>273</v>
      </c>
      <c r="E1052" s="846" t="s">
        <v>1230</v>
      </c>
      <c r="F1052" s="847"/>
      <c r="G1052" s="355"/>
      <c r="H1052" s="178"/>
      <c r="I1052" s="331"/>
      <c r="J1052" s="331"/>
      <c r="K1052" s="331"/>
      <c r="L1052" s="331"/>
      <c r="M1052" s="331"/>
      <c r="N1052" s="331"/>
      <c r="O1052" s="331"/>
      <c r="P1052" s="331"/>
      <c r="Q1052" s="331"/>
      <c r="R1052" s="389"/>
      <c r="S1052" s="400"/>
      <c r="T1052" s="400"/>
      <c r="U1052" s="400"/>
      <c r="V1052" s="400"/>
      <c r="W1052" s="400"/>
      <c r="X1052" s="400"/>
      <c r="Y1052" s="400"/>
      <c r="Z1052" s="400"/>
      <c r="AA1052" s="400"/>
      <c r="AB1052" s="260"/>
      <c r="AC1052" s="261"/>
      <c r="AD1052" s="180"/>
      <c r="AE1052" s="180"/>
      <c r="AF1052" s="180"/>
      <c r="AG1052" s="179"/>
    </row>
    <row r="1053" spans="1:33" s="4" customFormat="1" ht="36.75" customHeight="1">
      <c r="A1053" s="913"/>
      <c r="B1053" s="872"/>
      <c r="C1053" s="862"/>
      <c r="D1053" s="864"/>
      <c r="E1053" s="205" t="s">
        <v>11</v>
      </c>
      <c r="F1053" s="191" t="s">
        <v>1229</v>
      </c>
      <c r="G1053" s="196" t="s">
        <v>15</v>
      </c>
      <c r="H1053" s="222"/>
      <c r="I1053" s="318"/>
      <c r="J1053" s="318"/>
      <c r="K1053" s="318"/>
      <c r="L1053" s="318"/>
      <c r="M1053" s="318"/>
      <c r="N1053" s="318"/>
      <c r="O1053" s="318"/>
      <c r="P1053" s="318"/>
      <c r="Q1053" s="318"/>
      <c r="R1053" s="516">
        <f>S1053+T1053+V1053+W1053+X1053+Y1053+Z1053+AA1053</f>
        <v>1.5</v>
      </c>
      <c r="S1053" s="577">
        <v>1.5</v>
      </c>
      <c r="T1053" s="577"/>
      <c r="U1053" s="577"/>
      <c r="V1053" s="577"/>
      <c r="W1053" s="577"/>
      <c r="X1053" s="577"/>
      <c r="Y1053" s="577"/>
      <c r="Z1053" s="577"/>
      <c r="AA1053" s="577"/>
      <c r="AB1053" s="374" t="s">
        <v>1231</v>
      </c>
      <c r="AC1053" s="345" t="s">
        <v>231</v>
      </c>
      <c r="AD1053" s="221" t="s">
        <v>159</v>
      </c>
      <c r="AE1053" s="458">
        <v>0</v>
      </c>
      <c r="AF1053" s="514">
        <v>1</v>
      </c>
      <c r="AG1053" s="345"/>
    </row>
    <row r="1054" spans="1:33" s="4" customFormat="1" ht="15" customHeight="1">
      <c r="A1054" s="913"/>
      <c r="B1054" s="872"/>
      <c r="C1054" s="862"/>
      <c r="D1054" s="903" t="s">
        <v>16</v>
      </c>
      <c r="E1054" s="904"/>
      <c r="F1054" s="904"/>
      <c r="G1054" s="905"/>
      <c r="H1054" s="187">
        <f>H1053</f>
        <v>0</v>
      </c>
      <c r="I1054" s="187">
        <f t="shared" ref="I1054:J1054" si="779">I1053</f>
        <v>0</v>
      </c>
      <c r="J1054" s="187">
        <f t="shared" si="779"/>
        <v>0</v>
      </c>
      <c r="K1054" s="187"/>
      <c r="L1054" s="187">
        <f t="shared" ref="L1054:Q1054" si="780">L1053</f>
        <v>0</v>
      </c>
      <c r="M1054" s="187">
        <f t="shared" si="780"/>
        <v>0</v>
      </c>
      <c r="N1054" s="187">
        <f t="shared" si="780"/>
        <v>0</v>
      </c>
      <c r="O1054" s="187">
        <f t="shared" si="780"/>
        <v>0</v>
      </c>
      <c r="P1054" s="187">
        <f t="shared" si="780"/>
        <v>0</v>
      </c>
      <c r="Q1054" s="187">
        <f t="shared" si="780"/>
        <v>0</v>
      </c>
      <c r="R1054" s="518">
        <f>R1053</f>
        <v>1.5</v>
      </c>
      <c r="S1054" s="518">
        <f t="shared" ref="S1054:T1054" si="781">S1053</f>
        <v>1.5</v>
      </c>
      <c r="T1054" s="518">
        <f t="shared" si="781"/>
        <v>0</v>
      </c>
      <c r="U1054" s="518"/>
      <c r="V1054" s="518">
        <f t="shared" ref="V1054:AA1054" si="782">V1053</f>
        <v>0</v>
      </c>
      <c r="W1054" s="518">
        <f t="shared" si="782"/>
        <v>0</v>
      </c>
      <c r="X1054" s="518">
        <f t="shared" si="782"/>
        <v>0</v>
      </c>
      <c r="Y1054" s="518">
        <f t="shared" si="782"/>
        <v>0</v>
      </c>
      <c r="Z1054" s="518">
        <f t="shared" si="782"/>
        <v>0</v>
      </c>
      <c r="AA1054" s="518">
        <f t="shared" si="782"/>
        <v>0</v>
      </c>
      <c r="AB1054" s="802"/>
      <c r="AC1054" s="802"/>
      <c r="AD1054" s="802"/>
      <c r="AE1054" s="802"/>
      <c r="AF1054" s="802"/>
      <c r="AG1054" s="803"/>
    </row>
    <row r="1055" spans="1:33" s="4" customFormat="1" ht="64.5" customHeight="1">
      <c r="A1055" s="913" t="s">
        <v>293</v>
      </c>
      <c r="B1055" s="872" t="s">
        <v>151</v>
      </c>
      <c r="C1055" s="862" t="s">
        <v>152</v>
      </c>
      <c r="D1055" s="863" t="s">
        <v>210</v>
      </c>
      <c r="E1055" s="846" t="s">
        <v>981</v>
      </c>
      <c r="F1055" s="847"/>
      <c r="G1055" s="355"/>
      <c r="H1055" s="178"/>
      <c r="I1055" s="331"/>
      <c r="J1055" s="331"/>
      <c r="K1055" s="331"/>
      <c r="L1055" s="331"/>
      <c r="M1055" s="331"/>
      <c r="N1055" s="331"/>
      <c r="O1055" s="331"/>
      <c r="P1055" s="331"/>
      <c r="Q1055" s="331"/>
      <c r="R1055" s="550"/>
      <c r="S1055" s="579"/>
      <c r="T1055" s="579"/>
      <c r="U1055" s="579"/>
      <c r="V1055" s="579"/>
      <c r="W1055" s="579"/>
      <c r="X1055" s="579"/>
      <c r="Y1055" s="579"/>
      <c r="Z1055" s="579"/>
      <c r="AA1055" s="579"/>
      <c r="AB1055" s="260"/>
      <c r="AC1055" s="261"/>
      <c r="AD1055" s="180"/>
      <c r="AE1055" s="180"/>
      <c r="AF1055" s="180"/>
      <c r="AG1055" s="179"/>
    </row>
    <row r="1056" spans="1:33" s="4" customFormat="1" ht="32.25" customHeight="1">
      <c r="A1056" s="913"/>
      <c r="B1056" s="872"/>
      <c r="C1056" s="862"/>
      <c r="D1056" s="864"/>
      <c r="E1056" s="216" t="s">
        <v>11</v>
      </c>
      <c r="F1056" s="305" t="s">
        <v>982</v>
      </c>
      <c r="G1056" s="196" t="s">
        <v>15</v>
      </c>
      <c r="H1056" s="222">
        <f>I1056+J1056+L1056+M1056+N1056+O1056+P1056+Q1056</f>
        <v>62.225999999999999</v>
      </c>
      <c r="I1056" s="318">
        <v>5.657</v>
      </c>
      <c r="J1056" s="318"/>
      <c r="K1056" s="318"/>
      <c r="L1056" s="318"/>
      <c r="M1056" s="318"/>
      <c r="N1056" s="318"/>
      <c r="O1056" s="318"/>
      <c r="P1056" s="318"/>
      <c r="Q1056" s="318">
        <v>56.569000000000003</v>
      </c>
      <c r="R1056" s="516">
        <f>S1056+T1056+V1056+W1056+X1056+Y1056+Z1056+AA1056</f>
        <v>62.225999999999999</v>
      </c>
      <c r="S1056" s="577">
        <v>5.657</v>
      </c>
      <c r="T1056" s="577"/>
      <c r="U1056" s="577"/>
      <c r="V1056" s="577"/>
      <c r="W1056" s="577"/>
      <c r="X1056" s="577"/>
      <c r="Y1056" s="577"/>
      <c r="Z1056" s="577"/>
      <c r="AA1056" s="577">
        <v>56.569000000000003</v>
      </c>
      <c r="AB1056" s="265" t="s">
        <v>921</v>
      </c>
      <c r="AC1056" s="263" t="s">
        <v>983</v>
      </c>
      <c r="AD1056" s="458" t="s">
        <v>159</v>
      </c>
      <c r="AE1056" s="458">
        <v>8</v>
      </c>
      <c r="AF1056" s="458">
        <v>8</v>
      </c>
      <c r="AG1056" s="186"/>
    </row>
    <row r="1057" spans="1:33" s="4" customFormat="1" ht="15" customHeight="1">
      <c r="A1057" s="913"/>
      <c r="B1057" s="872"/>
      <c r="C1057" s="862"/>
      <c r="D1057" s="903" t="s">
        <v>16</v>
      </c>
      <c r="E1057" s="904"/>
      <c r="F1057" s="904"/>
      <c r="G1057" s="905"/>
      <c r="H1057" s="197">
        <f>H1056</f>
        <v>62.225999999999999</v>
      </c>
      <c r="I1057" s="197">
        <f t="shared" ref="I1057:Q1057" si="783">I1056</f>
        <v>5.657</v>
      </c>
      <c r="J1057" s="197">
        <f t="shared" si="783"/>
        <v>0</v>
      </c>
      <c r="K1057" s="197"/>
      <c r="L1057" s="197">
        <f t="shared" si="783"/>
        <v>0</v>
      </c>
      <c r="M1057" s="197">
        <f t="shared" si="783"/>
        <v>0</v>
      </c>
      <c r="N1057" s="197">
        <f t="shared" si="783"/>
        <v>0</v>
      </c>
      <c r="O1057" s="197">
        <f t="shared" si="783"/>
        <v>0</v>
      </c>
      <c r="P1057" s="197">
        <f t="shared" si="783"/>
        <v>0</v>
      </c>
      <c r="Q1057" s="197">
        <f t="shared" si="783"/>
        <v>56.569000000000003</v>
      </c>
      <c r="R1057" s="559">
        <f>R1056</f>
        <v>62.225999999999999</v>
      </c>
      <c r="S1057" s="559">
        <f t="shared" ref="S1057:T1057" si="784">S1056</f>
        <v>5.657</v>
      </c>
      <c r="T1057" s="559">
        <f t="shared" si="784"/>
        <v>0</v>
      </c>
      <c r="U1057" s="559"/>
      <c r="V1057" s="559">
        <f t="shared" ref="V1057:AA1057" si="785">V1056</f>
        <v>0</v>
      </c>
      <c r="W1057" s="559">
        <f t="shared" si="785"/>
        <v>0</v>
      </c>
      <c r="X1057" s="559">
        <f t="shared" si="785"/>
        <v>0</v>
      </c>
      <c r="Y1057" s="559">
        <f t="shared" si="785"/>
        <v>0</v>
      </c>
      <c r="Z1057" s="559">
        <f t="shared" si="785"/>
        <v>0</v>
      </c>
      <c r="AA1057" s="559">
        <f t="shared" si="785"/>
        <v>56.569000000000003</v>
      </c>
      <c r="AB1057" s="805"/>
      <c r="AC1057" s="805"/>
      <c r="AD1057" s="805"/>
      <c r="AE1057" s="805"/>
      <c r="AF1057" s="805"/>
      <c r="AG1057" s="806"/>
    </row>
    <row r="1058" spans="1:33" s="4" customFormat="1" ht="15" customHeight="1">
      <c r="A1058" s="229" t="s">
        <v>293</v>
      </c>
      <c r="B1058" s="429" t="s">
        <v>151</v>
      </c>
      <c r="C1058" s="439" t="s">
        <v>152</v>
      </c>
      <c r="D1058" s="914" t="s">
        <v>17</v>
      </c>
      <c r="E1058" s="914"/>
      <c r="F1058" s="914"/>
      <c r="G1058" s="914"/>
      <c r="H1058" s="166">
        <f>H1036+H1039+H1042+H1045+H1048+H1051+H1054+H1057</f>
        <v>280.976</v>
      </c>
      <c r="I1058" s="166">
        <f>I1036+I1039+I1042+I1045+I1048+I1051+I1054+I1057</f>
        <v>43.807000000000002</v>
      </c>
      <c r="J1058" s="166">
        <f t="shared" ref="J1058:Q1058" si="786">J1036+J1039+J1042+J1045+J1048+J1051+J1054+J1057</f>
        <v>0</v>
      </c>
      <c r="K1058" s="166"/>
      <c r="L1058" s="166">
        <f>L1036+L1039+L1042+L1045+L1048+L1051+L1054+L1057</f>
        <v>180.6</v>
      </c>
      <c r="M1058" s="166">
        <f t="shared" si="786"/>
        <v>0</v>
      </c>
      <c r="N1058" s="166">
        <f t="shared" si="786"/>
        <v>0</v>
      </c>
      <c r="O1058" s="166">
        <f t="shared" si="786"/>
        <v>0</v>
      </c>
      <c r="P1058" s="166">
        <f t="shared" si="786"/>
        <v>0</v>
      </c>
      <c r="Q1058" s="166">
        <f t="shared" si="786"/>
        <v>56.569000000000003</v>
      </c>
      <c r="R1058" s="519">
        <f>R1036+R1039+R1042+R1045+R1048+R1051+R1054+R1057</f>
        <v>285.77300000000002</v>
      </c>
      <c r="S1058" s="519">
        <f>S1036+S1039+S1042+S1045+S1048+S1051+S1054+S1057</f>
        <v>48.406999999999996</v>
      </c>
      <c r="T1058" s="519">
        <f t="shared" ref="T1058" si="787">T1036+T1039+T1042+T1045+T1048+T1051+T1054+T1057</f>
        <v>0</v>
      </c>
      <c r="U1058" s="519"/>
      <c r="V1058" s="519">
        <f t="shared" ref="V1058:AA1058" si="788">V1036+V1039+V1042+V1045+V1048+V1051+V1054+V1057</f>
        <v>180.797</v>
      </c>
      <c r="W1058" s="519">
        <f t="shared" si="788"/>
        <v>0</v>
      </c>
      <c r="X1058" s="519">
        <f t="shared" si="788"/>
        <v>0</v>
      </c>
      <c r="Y1058" s="519">
        <f t="shared" si="788"/>
        <v>0</v>
      </c>
      <c r="Z1058" s="519">
        <f t="shared" si="788"/>
        <v>0</v>
      </c>
      <c r="AA1058" s="519">
        <f t="shared" si="788"/>
        <v>56.569000000000003</v>
      </c>
      <c r="AB1058" s="790"/>
      <c r="AC1058" s="790"/>
      <c r="AD1058" s="790"/>
      <c r="AE1058" s="790"/>
      <c r="AF1058" s="790"/>
      <c r="AG1058" s="791"/>
    </row>
    <row r="1059" spans="1:33" s="4" customFormat="1" ht="15" customHeight="1">
      <c r="A1059" s="229" t="s">
        <v>293</v>
      </c>
      <c r="B1059" s="429" t="s">
        <v>151</v>
      </c>
      <c r="C1059" s="439" t="s">
        <v>162</v>
      </c>
      <c r="D1059" s="822" t="s">
        <v>984</v>
      </c>
      <c r="E1059" s="823"/>
      <c r="F1059" s="823"/>
      <c r="G1059" s="823"/>
      <c r="H1059" s="823"/>
      <c r="I1059" s="823"/>
      <c r="J1059" s="823"/>
      <c r="K1059" s="823"/>
      <c r="L1059" s="823"/>
      <c r="M1059" s="823"/>
      <c r="N1059" s="823"/>
      <c r="O1059" s="823"/>
      <c r="P1059" s="823"/>
      <c r="Q1059" s="823"/>
      <c r="R1059" s="823"/>
      <c r="S1059" s="823"/>
      <c r="T1059" s="823"/>
      <c r="U1059" s="823"/>
      <c r="V1059" s="823"/>
      <c r="W1059" s="823"/>
      <c r="X1059" s="823"/>
      <c r="Y1059" s="823"/>
      <c r="Z1059" s="823"/>
      <c r="AA1059" s="823"/>
      <c r="AB1059" s="823"/>
      <c r="AC1059" s="823"/>
      <c r="AD1059" s="823"/>
      <c r="AE1059" s="823"/>
      <c r="AF1059" s="823"/>
      <c r="AG1059" s="824"/>
    </row>
    <row r="1060" spans="1:33" s="4" customFormat="1" ht="26.25" customHeight="1">
      <c r="A1060" s="913" t="s">
        <v>293</v>
      </c>
      <c r="B1060" s="872" t="s">
        <v>151</v>
      </c>
      <c r="C1060" s="862" t="s">
        <v>162</v>
      </c>
      <c r="D1060" s="863" t="s">
        <v>384</v>
      </c>
      <c r="E1060" s="846" t="s">
        <v>985</v>
      </c>
      <c r="F1060" s="847"/>
      <c r="G1060" s="355"/>
      <c r="H1060" s="178"/>
      <c r="I1060" s="331"/>
      <c r="J1060" s="331"/>
      <c r="K1060" s="331"/>
      <c r="L1060" s="331"/>
      <c r="M1060" s="331"/>
      <c r="N1060" s="331"/>
      <c r="O1060" s="331"/>
      <c r="P1060" s="331"/>
      <c r="Q1060" s="331"/>
      <c r="R1060" s="389"/>
      <c r="S1060" s="400"/>
      <c r="T1060" s="400"/>
      <c r="U1060" s="400"/>
      <c r="V1060" s="400"/>
      <c r="W1060" s="400"/>
      <c r="X1060" s="400"/>
      <c r="Y1060" s="400"/>
      <c r="Z1060" s="400"/>
      <c r="AA1060" s="400"/>
      <c r="AB1060" s="260"/>
      <c r="AC1060" s="261"/>
      <c r="AD1060" s="180"/>
      <c r="AE1060" s="180"/>
      <c r="AF1060" s="180"/>
      <c r="AG1060" s="179"/>
    </row>
    <row r="1061" spans="1:33" s="4" customFormat="1" ht="43.5" customHeight="1">
      <c r="A1061" s="913"/>
      <c r="B1061" s="872"/>
      <c r="C1061" s="862"/>
      <c r="D1061" s="864"/>
      <c r="E1061" s="216" t="s">
        <v>11</v>
      </c>
      <c r="F1061" s="305" t="s">
        <v>986</v>
      </c>
      <c r="G1061" s="196" t="s">
        <v>1126</v>
      </c>
      <c r="H1061" s="222">
        <f>I1061+J1061+L1061+M1061+N1061+O1061+P1061+Q1061</f>
        <v>610.29999999999995</v>
      </c>
      <c r="I1061" s="318">
        <v>600.52499999999998</v>
      </c>
      <c r="J1061" s="318"/>
      <c r="K1061" s="318"/>
      <c r="L1061" s="318">
        <v>9.7750000000000004</v>
      </c>
      <c r="M1061" s="318"/>
      <c r="N1061" s="318"/>
      <c r="O1061" s="318"/>
      <c r="P1061" s="318"/>
      <c r="Q1061" s="318"/>
      <c r="R1061" s="516">
        <f>S1061+T1061+V1061+W1061+X1061+Y1061+Z1061+AA1061</f>
        <v>635.6</v>
      </c>
      <c r="S1061" s="577">
        <v>600.82500000000005</v>
      </c>
      <c r="T1061" s="577"/>
      <c r="U1061" s="577"/>
      <c r="V1061" s="577">
        <v>34.774999999999999</v>
      </c>
      <c r="W1061" s="577"/>
      <c r="X1061" s="577"/>
      <c r="Y1061" s="577"/>
      <c r="Z1061" s="577"/>
      <c r="AA1061" s="577"/>
      <c r="AB1061" s="194" t="s">
        <v>987</v>
      </c>
      <c r="AC1061" s="223" t="s">
        <v>988</v>
      </c>
      <c r="AD1061" s="458" t="s">
        <v>159</v>
      </c>
      <c r="AE1061" s="458">
        <v>72</v>
      </c>
      <c r="AF1061" s="458">
        <v>67</v>
      </c>
      <c r="AG1061" s="345" t="s">
        <v>1272</v>
      </c>
    </row>
    <row r="1062" spans="1:33" s="4" customFormat="1" ht="15" customHeight="1">
      <c r="A1062" s="913"/>
      <c r="B1062" s="872"/>
      <c r="C1062" s="862"/>
      <c r="D1062" s="903" t="s">
        <v>16</v>
      </c>
      <c r="E1062" s="904"/>
      <c r="F1062" s="904"/>
      <c r="G1062" s="905"/>
      <c r="H1062" s="197">
        <f>H1061</f>
        <v>610.29999999999995</v>
      </c>
      <c r="I1062" s="197">
        <f t="shared" ref="I1062:Q1062" si="789">I1061</f>
        <v>600.52499999999998</v>
      </c>
      <c r="J1062" s="197">
        <f t="shared" si="789"/>
        <v>0</v>
      </c>
      <c r="K1062" s="197"/>
      <c r="L1062" s="197">
        <f t="shared" si="789"/>
        <v>9.7750000000000004</v>
      </c>
      <c r="M1062" s="197">
        <f t="shared" si="789"/>
        <v>0</v>
      </c>
      <c r="N1062" s="197">
        <f t="shared" si="789"/>
        <v>0</v>
      </c>
      <c r="O1062" s="197">
        <f t="shared" si="789"/>
        <v>0</v>
      </c>
      <c r="P1062" s="197">
        <f t="shared" si="789"/>
        <v>0</v>
      </c>
      <c r="Q1062" s="197">
        <f t="shared" si="789"/>
        <v>0</v>
      </c>
      <c r="R1062" s="559">
        <f>R1061</f>
        <v>635.6</v>
      </c>
      <c r="S1062" s="559">
        <f t="shared" ref="S1062:T1062" si="790">S1061</f>
        <v>600.82500000000005</v>
      </c>
      <c r="T1062" s="559">
        <f t="shared" si="790"/>
        <v>0</v>
      </c>
      <c r="U1062" s="559"/>
      <c r="V1062" s="559">
        <f t="shared" ref="V1062:AA1062" si="791">V1061</f>
        <v>34.774999999999999</v>
      </c>
      <c r="W1062" s="559">
        <f t="shared" si="791"/>
        <v>0</v>
      </c>
      <c r="X1062" s="559">
        <f t="shared" si="791"/>
        <v>0</v>
      </c>
      <c r="Y1062" s="559">
        <f t="shared" si="791"/>
        <v>0</v>
      </c>
      <c r="Z1062" s="559">
        <f t="shared" si="791"/>
        <v>0</v>
      </c>
      <c r="AA1062" s="559">
        <f t="shared" si="791"/>
        <v>0</v>
      </c>
      <c r="AB1062" s="804"/>
      <c r="AC1062" s="805"/>
      <c r="AD1062" s="805"/>
      <c r="AE1062" s="805"/>
      <c r="AF1062" s="805"/>
      <c r="AG1062" s="806"/>
    </row>
    <row r="1063" spans="1:33" s="4" customFormat="1" ht="19.5" customHeight="1">
      <c r="A1063" s="913">
        <v>13</v>
      </c>
      <c r="B1063" s="872" t="s">
        <v>151</v>
      </c>
      <c r="C1063" s="862" t="s">
        <v>162</v>
      </c>
      <c r="D1063" s="863" t="s">
        <v>293</v>
      </c>
      <c r="E1063" s="846" t="s">
        <v>989</v>
      </c>
      <c r="F1063" s="847"/>
      <c r="G1063" s="355"/>
      <c r="H1063" s="178"/>
      <c r="I1063" s="331"/>
      <c r="J1063" s="331"/>
      <c r="K1063" s="331"/>
      <c r="L1063" s="331"/>
      <c r="M1063" s="331"/>
      <c r="N1063" s="331"/>
      <c r="O1063" s="331"/>
      <c r="P1063" s="331"/>
      <c r="Q1063" s="331"/>
      <c r="R1063" s="550"/>
      <c r="S1063" s="579"/>
      <c r="T1063" s="579"/>
      <c r="U1063" s="579"/>
      <c r="V1063" s="579"/>
      <c r="W1063" s="579"/>
      <c r="X1063" s="579"/>
      <c r="Y1063" s="579"/>
      <c r="Z1063" s="579"/>
      <c r="AA1063" s="579"/>
      <c r="AB1063" s="260"/>
      <c r="AC1063" s="261"/>
      <c r="AD1063" s="180"/>
      <c r="AE1063" s="180"/>
      <c r="AF1063" s="180"/>
      <c r="AG1063" s="179"/>
    </row>
    <row r="1064" spans="1:33" s="4" customFormat="1" ht="27.75" customHeight="1">
      <c r="A1064" s="913"/>
      <c r="B1064" s="872"/>
      <c r="C1064" s="862"/>
      <c r="D1064" s="864"/>
      <c r="E1064" s="205" t="s">
        <v>11</v>
      </c>
      <c r="F1064" s="191" t="s">
        <v>990</v>
      </c>
      <c r="G1064" s="196" t="s">
        <v>15</v>
      </c>
      <c r="H1064" s="222">
        <f>I1064+J1064+L1064+M1064+N1064+O1064+P1064+Q1064</f>
        <v>10.96</v>
      </c>
      <c r="I1064" s="318">
        <v>10.96</v>
      </c>
      <c r="J1064" s="318"/>
      <c r="K1064" s="318"/>
      <c r="L1064" s="318"/>
      <c r="M1064" s="318"/>
      <c r="N1064" s="318"/>
      <c r="O1064" s="318"/>
      <c r="P1064" s="318"/>
      <c r="Q1064" s="318"/>
      <c r="R1064" s="516">
        <f>S1064+T1064+V1064+W1064+X1064+Y1064+Z1064+AA1064</f>
        <v>12.96</v>
      </c>
      <c r="S1064" s="577">
        <v>12.96</v>
      </c>
      <c r="T1064" s="577"/>
      <c r="U1064" s="577"/>
      <c r="V1064" s="577"/>
      <c r="W1064" s="577"/>
      <c r="X1064" s="577"/>
      <c r="Y1064" s="577"/>
      <c r="Z1064" s="577"/>
      <c r="AA1064" s="577"/>
      <c r="AB1064" s="265" t="s">
        <v>921</v>
      </c>
      <c r="AC1064" s="223" t="s">
        <v>991</v>
      </c>
      <c r="AD1064" s="221" t="s">
        <v>159</v>
      </c>
      <c r="AE1064" s="458">
        <v>2</v>
      </c>
      <c r="AF1064" s="514">
        <v>3</v>
      </c>
      <c r="AG1064" s="345" t="s">
        <v>1273</v>
      </c>
    </row>
    <row r="1065" spans="1:33" s="4" customFormat="1" ht="15" customHeight="1">
      <c r="A1065" s="913"/>
      <c r="B1065" s="872"/>
      <c r="C1065" s="862"/>
      <c r="D1065" s="903" t="s">
        <v>16</v>
      </c>
      <c r="E1065" s="904"/>
      <c r="F1065" s="904"/>
      <c r="G1065" s="905"/>
      <c r="H1065" s="187">
        <f>H1064</f>
        <v>10.96</v>
      </c>
      <c r="I1065" s="187">
        <f t="shared" ref="I1065:Q1065" si="792">I1064</f>
        <v>10.96</v>
      </c>
      <c r="J1065" s="187">
        <f t="shared" si="792"/>
        <v>0</v>
      </c>
      <c r="K1065" s="187"/>
      <c r="L1065" s="187">
        <f t="shared" si="792"/>
        <v>0</v>
      </c>
      <c r="M1065" s="187">
        <f t="shared" si="792"/>
        <v>0</v>
      </c>
      <c r="N1065" s="187">
        <f t="shared" si="792"/>
        <v>0</v>
      </c>
      <c r="O1065" s="187">
        <f t="shared" si="792"/>
        <v>0</v>
      </c>
      <c r="P1065" s="187">
        <f t="shared" si="792"/>
        <v>0</v>
      </c>
      <c r="Q1065" s="187">
        <f t="shared" si="792"/>
        <v>0</v>
      </c>
      <c r="R1065" s="518">
        <f>R1064</f>
        <v>12.96</v>
      </c>
      <c r="S1065" s="518">
        <f t="shared" ref="S1065:T1065" si="793">S1064</f>
        <v>12.96</v>
      </c>
      <c r="T1065" s="518">
        <f t="shared" si="793"/>
        <v>0</v>
      </c>
      <c r="U1065" s="518"/>
      <c r="V1065" s="518">
        <f t="shared" ref="V1065:AA1065" si="794">V1064</f>
        <v>0</v>
      </c>
      <c r="W1065" s="518">
        <f t="shared" si="794"/>
        <v>0</v>
      </c>
      <c r="X1065" s="518">
        <f t="shared" si="794"/>
        <v>0</v>
      </c>
      <c r="Y1065" s="518">
        <f t="shared" si="794"/>
        <v>0</v>
      </c>
      <c r="Z1065" s="518">
        <f t="shared" si="794"/>
        <v>0</v>
      </c>
      <c r="AA1065" s="518">
        <f t="shared" si="794"/>
        <v>0</v>
      </c>
      <c r="AB1065" s="801"/>
      <c r="AC1065" s="802"/>
      <c r="AD1065" s="802"/>
      <c r="AE1065" s="802"/>
      <c r="AF1065" s="802"/>
      <c r="AG1065" s="803"/>
    </row>
    <row r="1066" spans="1:33" s="4" customFormat="1" ht="30" customHeight="1">
      <c r="A1066" s="913">
        <v>13</v>
      </c>
      <c r="B1066" s="872" t="s">
        <v>151</v>
      </c>
      <c r="C1066" s="862" t="s">
        <v>162</v>
      </c>
      <c r="D1066" s="863" t="s">
        <v>395</v>
      </c>
      <c r="E1066" s="846" t="s">
        <v>992</v>
      </c>
      <c r="F1066" s="847"/>
      <c r="G1066" s="355"/>
      <c r="H1066" s="178"/>
      <c r="I1066" s="331"/>
      <c r="J1066" s="331"/>
      <c r="K1066" s="331"/>
      <c r="L1066" s="331"/>
      <c r="M1066" s="331"/>
      <c r="N1066" s="331"/>
      <c r="O1066" s="331"/>
      <c r="P1066" s="331"/>
      <c r="Q1066" s="331"/>
      <c r="R1066" s="550"/>
      <c r="S1066" s="579"/>
      <c r="T1066" s="579"/>
      <c r="U1066" s="579"/>
      <c r="V1066" s="579"/>
      <c r="W1066" s="579"/>
      <c r="X1066" s="579"/>
      <c r="Y1066" s="579"/>
      <c r="Z1066" s="579"/>
      <c r="AA1066" s="579"/>
      <c r="AB1066" s="260"/>
      <c r="AC1066" s="261"/>
      <c r="AD1066" s="180"/>
      <c r="AE1066" s="180"/>
      <c r="AF1066" s="180"/>
      <c r="AG1066" s="179"/>
    </row>
    <row r="1067" spans="1:33" s="4" customFormat="1" ht="40.5" customHeight="1">
      <c r="A1067" s="913"/>
      <c r="B1067" s="872"/>
      <c r="C1067" s="862"/>
      <c r="D1067" s="864"/>
      <c r="E1067" s="205" t="s">
        <v>11</v>
      </c>
      <c r="F1067" s="191" t="s">
        <v>993</v>
      </c>
      <c r="G1067" s="196" t="s">
        <v>15</v>
      </c>
      <c r="H1067" s="222">
        <f>I1067+J1067+L1067+M1067+N1067+O1067+P1067+Q1067</f>
        <v>4.3</v>
      </c>
      <c r="I1067" s="318">
        <v>4.3</v>
      </c>
      <c r="J1067" s="318"/>
      <c r="K1067" s="318"/>
      <c r="L1067" s="318"/>
      <c r="M1067" s="318"/>
      <c r="N1067" s="318"/>
      <c r="O1067" s="318"/>
      <c r="P1067" s="318"/>
      <c r="Q1067" s="318"/>
      <c r="R1067" s="516">
        <f>S1067+T1067+V1067+W1067+X1067+Y1067+Z1067+AA1067</f>
        <v>11.5</v>
      </c>
      <c r="S1067" s="577">
        <v>11.5</v>
      </c>
      <c r="T1067" s="577"/>
      <c r="U1067" s="577"/>
      <c r="V1067" s="577"/>
      <c r="W1067" s="577"/>
      <c r="X1067" s="577"/>
      <c r="Y1067" s="577"/>
      <c r="Z1067" s="577"/>
      <c r="AA1067" s="577"/>
      <c r="AB1067" s="194" t="s">
        <v>994</v>
      </c>
      <c r="AC1067" s="223" t="s">
        <v>995</v>
      </c>
      <c r="AD1067" s="221" t="s">
        <v>159</v>
      </c>
      <c r="AE1067" s="458">
        <v>128</v>
      </c>
      <c r="AF1067" s="564">
        <v>148</v>
      </c>
      <c r="AG1067" s="345" t="s">
        <v>1274</v>
      </c>
    </row>
    <row r="1068" spans="1:33" s="4" customFormat="1" ht="15" customHeight="1">
      <c r="A1068" s="913"/>
      <c r="B1068" s="872"/>
      <c r="C1068" s="862"/>
      <c r="D1068" s="903" t="s">
        <v>16</v>
      </c>
      <c r="E1068" s="904"/>
      <c r="F1068" s="904"/>
      <c r="G1068" s="905"/>
      <c r="H1068" s="187">
        <f>H1067</f>
        <v>4.3</v>
      </c>
      <c r="I1068" s="187">
        <f t="shared" ref="I1068:Q1068" si="795">I1067</f>
        <v>4.3</v>
      </c>
      <c r="J1068" s="187">
        <f t="shared" si="795"/>
        <v>0</v>
      </c>
      <c r="K1068" s="187"/>
      <c r="L1068" s="187">
        <f t="shared" si="795"/>
        <v>0</v>
      </c>
      <c r="M1068" s="187">
        <f t="shared" si="795"/>
        <v>0</v>
      </c>
      <c r="N1068" s="187">
        <f t="shared" si="795"/>
        <v>0</v>
      </c>
      <c r="O1068" s="187">
        <f t="shared" si="795"/>
        <v>0</v>
      </c>
      <c r="P1068" s="187">
        <f t="shared" si="795"/>
        <v>0</v>
      </c>
      <c r="Q1068" s="187">
        <f t="shared" si="795"/>
        <v>0</v>
      </c>
      <c r="R1068" s="518">
        <f>R1067</f>
        <v>11.5</v>
      </c>
      <c r="S1068" s="518">
        <f t="shared" ref="S1068:T1068" si="796">S1067</f>
        <v>11.5</v>
      </c>
      <c r="T1068" s="518">
        <f t="shared" si="796"/>
        <v>0</v>
      </c>
      <c r="U1068" s="518"/>
      <c r="V1068" s="518">
        <f t="shared" ref="V1068:AA1068" si="797">V1067</f>
        <v>0</v>
      </c>
      <c r="W1068" s="518">
        <f t="shared" si="797"/>
        <v>0</v>
      </c>
      <c r="X1068" s="518">
        <f t="shared" si="797"/>
        <v>0</v>
      </c>
      <c r="Y1068" s="518">
        <f t="shared" si="797"/>
        <v>0</v>
      </c>
      <c r="Z1068" s="518">
        <f t="shared" si="797"/>
        <v>0</v>
      </c>
      <c r="AA1068" s="518">
        <f t="shared" si="797"/>
        <v>0</v>
      </c>
      <c r="AB1068" s="802"/>
      <c r="AC1068" s="802"/>
      <c r="AD1068" s="802"/>
      <c r="AE1068" s="802"/>
      <c r="AF1068" s="802"/>
      <c r="AG1068" s="803"/>
    </row>
    <row r="1069" spans="1:33" s="4" customFormat="1" ht="15" customHeight="1">
      <c r="A1069" s="229" t="s">
        <v>293</v>
      </c>
      <c r="B1069" s="429" t="s">
        <v>151</v>
      </c>
      <c r="C1069" s="439" t="s">
        <v>162</v>
      </c>
      <c r="D1069" s="828" t="s">
        <v>17</v>
      </c>
      <c r="E1069" s="828"/>
      <c r="F1069" s="828"/>
      <c r="G1069" s="828"/>
      <c r="H1069" s="166">
        <f>H1062+H1065+H1068</f>
        <v>625.55999999999995</v>
      </c>
      <c r="I1069" s="166">
        <f t="shared" ref="I1069:Q1069" si="798">I1062+I1065+I1068</f>
        <v>615.78499999999997</v>
      </c>
      <c r="J1069" s="166">
        <f t="shared" si="798"/>
        <v>0</v>
      </c>
      <c r="K1069" s="166"/>
      <c r="L1069" s="166">
        <f t="shared" si="798"/>
        <v>9.7750000000000004</v>
      </c>
      <c r="M1069" s="166">
        <f t="shared" si="798"/>
        <v>0</v>
      </c>
      <c r="N1069" s="166">
        <f t="shared" si="798"/>
        <v>0</v>
      </c>
      <c r="O1069" s="166">
        <f t="shared" si="798"/>
        <v>0</v>
      </c>
      <c r="P1069" s="166">
        <f t="shared" si="798"/>
        <v>0</v>
      </c>
      <c r="Q1069" s="166">
        <f t="shared" si="798"/>
        <v>0</v>
      </c>
      <c r="R1069" s="519">
        <f>R1062+R1065+R1068</f>
        <v>660.06000000000006</v>
      </c>
      <c r="S1069" s="519">
        <f t="shared" ref="S1069:T1069" si="799">S1062+S1065+S1068</f>
        <v>625.28500000000008</v>
      </c>
      <c r="T1069" s="519">
        <f t="shared" si="799"/>
        <v>0</v>
      </c>
      <c r="U1069" s="519"/>
      <c r="V1069" s="519">
        <f t="shared" ref="V1069:AA1069" si="800">V1062+V1065+V1068</f>
        <v>34.774999999999999</v>
      </c>
      <c r="W1069" s="519">
        <f t="shared" si="800"/>
        <v>0</v>
      </c>
      <c r="X1069" s="519">
        <f t="shared" si="800"/>
        <v>0</v>
      </c>
      <c r="Y1069" s="519">
        <f t="shared" si="800"/>
        <v>0</v>
      </c>
      <c r="Z1069" s="519">
        <f t="shared" si="800"/>
        <v>0</v>
      </c>
      <c r="AA1069" s="519">
        <f t="shared" si="800"/>
        <v>0</v>
      </c>
      <c r="AB1069" s="790"/>
      <c r="AC1069" s="790"/>
      <c r="AD1069" s="790"/>
      <c r="AE1069" s="790"/>
      <c r="AF1069" s="790"/>
      <c r="AG1069" s="791"/>
    </row>
    <row r="1070" spans="1:33" s="4" customFormat="1" ht="15" customHeight="1">
      <c r="A1070" s="229" t="s">
        <v>293</v>
      </c>
      <c r="B1070" s="429" t="s">
        <v>151</v>
      </c>
      <c r="C1070" s="439" t="s">
        <v>170</v>
      </c>
      <c r="D1070" s="822" t="s">
        <v>996</v>
      </c>
      <c r="E1070" s="823"/>
      <c r="F1070" s="823"/>
      <c r="G1070" s="823"/>
      <c r="H1070" s="823"/>
      <c r="I1070" s="823"/>
      <c r="J1070" s="823"/>
      <c r="K1070" s="823"/>
      <c r="L1070" s="823"/>
      <c r="M1070" s="823"/>
      <c r="N1070" s="823"/>
      <c r="O1070" s="823"/>
      <c r="P1070" s="823"/>
      <c r="Q1070" s="823"/>
      <c r="R1070" s="823"/>
      <c r="S1070" s="823"/>
      <c r="T1070" s="823"/>
      <c r="U1070" s="823"/>
      <c r="V1070" s="823"/>
      <c r="W1070" s="823"/>
      <c r="X1070" s="823"/>
      <c r="Y1070" s="823"/>
      <c r="Z1070" s="823"/>
      <c r="AA1070" s="823"/>
      <c r="AB1070" s="823"/>
      <c r="AC1070" s="823"/>
      <c r="AD1070" s="823"/>
      <c r="AE1070" s="823"/>
      <c r="AF1070" s="823"/>
      <c r="AG1070" s="824"/>
    </row>
    <row r="1071" spans="1:33" s="4" customFormat="1" ht="29.25" customHeight="1">
      <c r="A1071" s="913" t="s">
        <v>293</v>
      </c>
      <c r="B1071" s="872" t="s">
        <v>151</v>
      </c>
      <c r="C1071" s="862" t="s">
        <v>170</v>
      </c>
      <c r="D1071" s="863" t="s">
        <v>151</v>
      </c>
      <c r="E1071" s="846" t="s">
        <v>997</v>
      </c>
      <c r="F1071" s="847"/>
      <c r="G1071" s="355"/>
      <c r="H1071" s="178"/>
      <c r="I1071" s="331"/>
      <c r="J1071" s="331"/>
      <c r="K1071" s="331"/>
      <c r="L1071" s="331"/>
      <c r="M1071" s="331"/>
      <c r="N1071" s="331"/>
      <c r="O1071" s="331"/>
      <c r="P1071" s="331"/>
      <c r="Q1071" s="331"/>
      <c r="R1071" s="389"/>
      <c r="S1071" s="400"/>
      <c r="T1071" s="400"/>
      <c r="U1071" s="400"/>
      <c r="V1071" s="400"/>
      <c r="W1071" s="400"/>
      <c r="X1071" s="400"/>
      <c r="Y1071" s="400"/>
      <c r="Z1071" s="400"/>
      <c r="AA1071" s="400"/>
      <c r="AB1071" s="260"/>
      <c r="AC1071" s="261"/>
      <c r="AD1071" s="180"/>
      <c r="AE1071" s="180"/>
      <c r="AF1071" s="180"/>
      <c r="AG1071" s="179"/>
    </row>
    <row r="1072" spans="1:33" s="4" customFormat="1" ht="36.75" customHeight="1">
      <c r="A1072" s="913"/>
      <c r="B1072" s="872"/>
      <c r="C1072" s="862"/>
      <c r="D1072" s="864"/>
      <c r="E1072" s="216" t="s">
        <v>11</v>
      </c>
      <c r="F1072" s="305" t="s">
        <v>998</v>
      </c>
      <c r="G1072" s="196" t="s">
        <v>1126</v>
      </c>
      <c r="H1072" s="222">
        <f>I1072+J1072+L1072+M1072+N1072+O1072+P1072+Q1072</f>
        <v>1674.8</v>
      </c>
      <c r="I1072" s="318">
        <v>1475</v>
      </c>
      <c r="J1072" s="318"/>
      <c r="K1072" s="318"/>
      <c r="L1072" s="318">
        <v>199.8</v>
      </c>
      <c r="M1072" s="318"/>
      <c r="N1072" s="318"/>
      <c r="O1072" s="318"/>
      <c r="P1072" s="318"/>
      <c r="Q1072" s="318"/>
      <c r="R1072" s="516">
        <f>S1072+T1072+V1072+W1072+X1072+Y1072+Z1072+AA1072</f>
        <v>1469.55</v>
      </c>
      <c r="S1072" s="577">
        <v>1269.75</v>
      </c>
      <c r="T1072" s="577"/>
      <c r="U1072" s="577"/>
      <c r="V1072" s="577">
        <v>199.8</v>
      </c>
      <c r="W1072" s="577"/>
      <c r="X1072" s="577"/>
      <c r="Y1072" s="577"/>
      <c r="Z1072" s="577"/>
      <c r="AA1072" s="577"/>
      <c r="AB1072" s="537" t="s">
        <v>921</v>
      </c>
      <c r="AC1072" s="529" t="s">
        <v>999</v>
      </c>
      <c r="AD1072" s="517" t="s">
        <v>159</v>
      </c>
      <c r="AE1072" s="517">
        <v>25991</v>
      </c>
      <c r="AF1072" s="517">
        <v>23847</v>
      </c>
      <c r="AG1072" s="225" t="s">
        <v>1275</v>
      </c>
    </row>
    <row r="1073" spans="1:33" s="4" customFormat="1" ht="15" customHeight="1">
      <c r="A1073" s="913"/>
      <c r="B1073" s="872"/>
      <c r="C1073" s="862"/>
      <c r="D1073" s="903" t="s">
        <v>16</v>
      </c>
      <c r="E1073" s="904"/>
      <c r="F1073" s="904"/>
      <c r="G1073" s="905"/>
      <c r="H1073" s="197">
        <f>H1072</f>
        <v>1674.8</v>
      </c>
      <c r="I1073" s="197">
        <f t="shared" ref="I1073:Q1073" si="801">I1072</f>
        <v>1475</v>
      </c>
      <c r="J1073" s="197">
        <f t="shared" si="801"/>
        <v>0</v>
      </c>
      <c r="K1073" s="197"/>
      <c r="L1073" s="197">
        <f t="shared" si="801"/>
        <v>199.8</v>
      </c>
      <c r="M1073" s="197">
        <f t="shared" si="801"/>
        <v>0</v>
      </c>
      <c r="N1073" s="197">
        <f t="shared" si="801"/>
        <v>0</v>
      </c>
      <c r="O1073" s="197">
        <f t="shared" si="801"/>
        <v>0</v>
      </c>
      <c r="P1073" s="197">
        <f t="shared" si="801"/>
        <v>0</v>
      </c>
      <c r="Q1073" s="197">
        <f t="shared" si="801"/>
        <v>0</v>
      </c>
      <c r="R1073" s="559">
        <f>R1072</f>
        <v>1469.55</v>
      </c>
      <c r="S1073" s="559">
        <f t="shared" ref="S1073:T1073" si="802">S1072</f>
        <v>1269.75</v>
      </c>
      <c r="T1073" s="559">
        <f t="shared" si="802"/>
        <v>0</v>
      </c>
      <c r="U1073" s="559"/>
      <c r="V1073" s="559">
        <f t="shared" ref="V1073:AA1073" si="803">V1072</f>
        <v>199.8</v>
      </c>
      <c r="W1073" s="559">
        <f t="shared" si="803"/>
        <v>0</v>
      </c>
      <c r="X1073" s="559">
        <f t="shared" si="803"/>
        <v>0</v>
      </c>
      <c r="Y1073" s="559">
        <f t="shared" si="803"/>
        <v>0</v>
      </c>
      <c r="Z1073" s="559">
        <f t="shared" si="803"/>
        <v>0</v>
      </c>
      <c r="AA1073" s="559">
        <f t="shared" si="803"/>
        <v>0</v>
      </c>
      <c r="AB1073" s="826"/>
      <c r="AC1073" s="826"/>
      <c r="AD1073" s="826"/>
      <c r="AE1073" s="826"/>
      <c r="AF1073" s="826"/>
      <c r="AG1073" s="827"/>
    </row>
    <row r="1074" spans="1:33" s="4" customFormat="1" ht="40.5" customHeight="1">
      <c r="A1074" s="913">
        <v>13</v>
      </c>
      <c r="B1074" s="872" t="s">
        <v>151</v>
      </c>
      <c r="C1074" s="862" t="s">
        <v>170</v>
      </c>
      <c r="D1074" s="863" t="s">
        <v>152</v>
      </c>
      <c r="E1074" s="846" t="s">
        <v>1138</v>
      </c>
      <c r="F1074" s="847"/>
      <c r="G1074" s="355"/>
      <c r="H1074" s="178"/>
      <c r="I1074" s="331"/>
      <c r="J1074" s="331"/>
      <c r="K1074" s="331"/>
      <c r="L1074" s="331"/>
      <c r="M1074" s="331"/>
      <c r="N1074" s="331"/>
      <c r="O1074" s="331"/>
      <c r="P1074" s="331"/>
      <c r="Q1074" s="331"/>
      <c r="R1074" s="550"/>
      <c r="S1074" s="579"/>
      <c r="T1074" s="579"/>
      <c r="U1074" s="579"/>
      <c r="V1074" s="579"/>
      <c r="W1074" s="579"/>
      <c r="X1074" s="579"/>
      <c r="Y1074" s="579"/>
      <c r="Z1074" s="579"/>
      <c r="AA1074" s="579"/>
      <c r="AB1074" s="551"/>
      <c r="AC1074" s="524"/>
      <c r="AD1074" s="525"/>
      <c r="AE1074" s="525"/>
      <c r="AF1074" s="525"/>
      <c r="AG1074" s="157"/>
    </row>
    <row r="1075" spans="1:33" s="4" customFormat="1" ht="41.25" customHeight="1">
      <c r="A1075" s="913"/>
      <c r="B1075" s="872"/>
      <c r="C1075" s="862"/>
      <c r="D1075" s="864"/>
      <c r="E1075" s="205" t="s">
        <v>11</v>
      </c>
      <c r="F1075" s="191" t="s">
        <v>1000</v>
      </c>
      <c r="G1075" s="196" t="s">
        <v>15</v>
      </c>
      <c r="H1075" s="222">
        <f>I1075+J1075+L1075+M1075+N1075+O1075+P1075+Q1075</f>
        <v>17.376999999999999</v>
      </c>
      <c r="I1075" s="318">
        <v>17.376999999999999</v>
      </c>
      <c r="J1075" s="318"/>
      <c r="K1075" s="318"/>
      <c r="L1075" s="318"/>
      <c r="M1075" s="318"/>
      <c r="N1075" s="318"/>
      <c r="O1075" s="318"/>
      <c r="P1075" s="318"/>
      <c r="Q1075" s="318"/>
      <c r="R1075" s="516">
        <f>S1075+T1075+V1075+W1075+X1075+Y1075+Z1075+AA1075</f>
        <v>15.877000000000001</v>
      </c>
      <c r="S1075" s="577">
        <v>15.877000000000001</v>
      </c>
      <c r="T1075" s="577"/>
      <c r="U1075" s="577"/>
      <c r="V1075" s="577"/>
      <c r="W1075" s="577"/>
      <c r="X1075" s="577"/>
      <c r="Y1075" s="577"/>
      <c r="Z1075" s="577"/>
      <c r="AA1075" s="577"/>
      <c r="AB1075" s="537" t="s">
        <v>921</v>
      </c>
      <c r="AC1075" s="529" t="s">
        <v>1001</v>
      </c>
      <c r="AD1075" s="561" t="s">
        <v>159</v>
      </c>
      <c r="AE1075" s="517">
        <v>89</v>
      </c>
      <c r="AF1075" s="564">
        <v>90</v>
      </c>
      <c r="AG1075" s="225" t="s">
        <v>1276</v>
      </c>
    </row>
    <row r="1076" spans="1:33" s="4" customFormat="1" ht="15" customHeight="1">
      <c r="A1076" s="913"/>
      <c r="B1076" s="872"/>
      <c r="C1076" s="862"/>
      <c r="D1076" s="903" t="s">
        <v>16</v>
      </c>
      <c r="E1076" s="904"/>
      <c r="F1076" s="904"/>
      <c r="G1076" s="905"/>
      <c r="H1076" s="187">
        <f>H1075</f>
        <v>17.376999999999999</v>
      </c>
      <c r="I1076" s="187">
        <f t="shared" ref="I1076:Q1076" si="804">I1075</f>
        <v>17.376999999999999</v>
      </c>
      <c r="J1076" s="187">
        <f t="shared" si="804"/>
        <v>0</v>
      </c>
      <c r="K1076" s="187"/>
      <c r="L1076" s="187">
        <f t="shared" si="804"/>
        <v>0</v>
      </c>
      <c r="M1076" s="187">
        <f t="shared" si="804"/>
        <v>0</v>
      </c>
      <c r="N1076" s="187">
        <f t="shared" si="804"/>
        <v>0</v>
      </c>
      <c r="O1076" s="187">
        <f t="shared" si="804"/>
        <v>0</v>
      </c>
      <c r="P1076" s="187">
        <f t="shared" si="804"/>
        <v>0</v>
      </c>
      <c r="Q1076" s="187">
        <f t="shared" si="804"/>
        <v>0</v>
      </c>
      <c r="R1076" s="518">
        <f>R1075</f>
        <v>15.877000000000001</v>
      </c>
      <c r="S1076" s="518">
        <f t="shared" ref="S1076:T1076" si="805">S1075</f>
        <v>15.877000000000001</v>
      </c>
      <c r="T1076" s="518">
        <f t="shared" si="805"/>
        <v>0</v>
      </c>
      <c r="U1076" s="518"/>
      <c r="V1076" s="518">
        <f t="shared" ref="V1076:AA1076" si="806">V1075</f>
        <v>0</v>
      </c>
      <c r="W1076" s="518">
        <f t="shared" si="806"/>
        <v>0</v>
      </c>
      <c r="X1076" s="518">
        <f t="shared" si="806"/>
        <v>0</v>
      </c>
      <c r="Y1076" s="518">
        <f t="shared" si="806"/>
        <v>0</v>
      </c>
      <c r="Z1076" s="518">
        <f t="shared" si="806"/>
        <v>0</v>
      </c>
      <c r="AA1076" s="518">
        <f t="shared" si="806"/>
        <v>0</v>
      </c>
      <c r="AB1076" s="802"/>
      <c r="AC1076" s="802"/>
      <c r="AD1076" s="802"/>
      <c r="AE1076" s="802"/>
      <c r="AF1076" s="802"/>
      <c r="AG1076" s="803"/>
    </row>
    <row r="1077" spans="1:33" s="4" customFormat="1" ht="25.5" customHeight="1">
      <c r="A1077" s="913" t="s">
        <v>293</v>
      </c>
      <c r="B1077" s="872" t="s">
        <v>151</v>
      </c>
      <c r="C1077" s="862" t="s">
        <v>170</v>
      </c>
      <c r="D1077" s="863" t="s">
        <v>162</v>
      </c>
      <c r="E1077" s="846" t="s">
        <v>1002</v>
      </c>
      <c r="F1077" s="847"/>
      <c r="G1077" s="355"/>
      <c r="H1077" s="178"/>
      <c r="I1077" s="331"/>
      <c r="J1077" s="331"/>
      <c r="K1077" s="331"/>
      <c r="L1077" s="331"/>
      <c r="M1077" s="331"/>
      <c r="N1077" s="331"/>
      <c r="O1077" s="331"/>
      <c r="P1077" s="331"/>
      <c r="Q1077" s="331"/>
      <c r="R1077" s="550"/>
      <c r="S1077" s="579"/>
      <c r="T1077" s="579"/>
      <c r="U1077" s="579"/>
      <c r="V1077" s="579"/>
      <c r="W1077" s="579"/>
      <c r="X1077" s="579"/>
      <c r="Y1077" s="579"/>
      <c r="Z1077" s="579"/>
      <c r="AA1077" s="579"/>
      <c r="AB1077" s="260"/>
      <c r="AC1077" s="261"/>
      <c r="AD1077" s="180"/>
      <c r="AE1077" s="180"/>
      <c r="AF1077" s="180"/>
      <c r="AG1077" s="179"/>
    </row>
    <row r="1078" spans="1:33" s="4" customFormat="1" ht="29.25" customHeight="1">
      <c r="A1078" s="913"/>
      <c r="B1078" s="872"/>
      <c r="C1078" s="862"/>
      <c r="D1078" s="864"/>
      <c r="E1078" s="216" t="s">
        <v>11</v>
      </c>
      <c r="F1078" s="305" t="s">
        <v>1003</v>
      </c>
      <c r="G1078" s="196" t="s">
        <v>15</v>
      </c>
      <c r="H1078" s="222">
        <f>I1078+J1078+L1078+M1078+N1078+O1078+P1078+Q1078</f>
        <v>1.45</v>
      </c>
      <c r="I1078" s="318">
        <v>1.45</v>
      </c>
      <c r="J1078" s="318"/>
      <c r="K1078" s="318"/>
      <c r="L1078" s="318"/>
      <c r="M1078" s="318"/>
      <c r="N1078" s="318"/>
      <c r="O1078" s="318"/>
      <c r="P1078" s="318"/>
      <c r="Q1078" s="318"/>
      <c r="R1078" s="516">
        <f>S1078+T1078+V1078+W1078+X1078+Y1078+Z1078+AA1078</f>
        <v>1.45</v>
      </c>
      <c r="S1078" s="577">
        <v>1.45</v>
      </c>
      <c r="T1078" s="577"/>
      <c r="U1078" s="577"/>
      <c r="V1078" s="577"/>
      <c r="W1078" s="577"/>
      <c r="X1078" s="577"/>
      <c r="Y1078" s="577"/>
      <c r="Z1078" s="577"/>
      <c r="AA1078" s="577"/>
      <c r="AB1078" s="265" t="s">
        <v>921</v>
      </c>
      <c r="AC1078" s="223" t="s">
        <v>1004</v>
      </c>
      <c r="AD1078" s="458" t="s">
        <v>159</v>
      </c>
      <c r="AE1078" s="458">
        <v>1</v>
      </c>
      <c r="AF1078" s="458">
        <v>1</v>
      </c>
      <c r="AG1078" s="186"/>
    </row>
    <row r="1079" spans="1:33" s="4" customFormat="1" ht="15" customHeight="1">
      <c r="A1079" s="913"/>
      <c r="B1079" s="872"/>
      <c r="C1079" s="862"/>
      <c r="D1079" s="903" t="s">
        <v>16</v>
      </c>
      <c r="E1079" s="904"/>
      <c r="F1079" s="904"/>
      <c r="G1079" s="905"/>
      <c r="H1079" s="197">
        <f>H1078</f>
        <v>1.45</v>
      </c>
      <c r="I1079" s="197">
        <f t="shared" ref="I1079:Q1079" si="807">I1078</f>
        <v>1.45</v>
      </c>
      <c r="J1079" s="197">
        <f t="shared" si="807"/>
        <v>0</v>
      </c>
      <c r="K1079" s="197"/>
      <c r="L1079" s="197">
        <f t="shared" si="807"/>
        <v>0</v>
      </c>
      <c r="M1079" s="197">
        <f t="shared" si="807"/>
        <v>0</v>
      </c>
      <c r="N1079" s="197">
        <f t="shared" si="807"/>
        <v>0</v>
      </c>
      <c r="O1079" s="197">
        <f t="shared" si="807"/>
        <v>0</v>
      </c>
      <c r="P1079" s="197">
        <f t="shared" si="807"/>
        <v>0</v>
      </c>
      <c r="Q1079" s="197">
        <f t="shared" si="807"/>
        <v>0</v>
      </c>
      <c r="R1079" s="559">
        <f>R1078</f>
        <v>1.45</v>
      </c>
      <c r="S1079" s="559">
        <f t="shared" ref="S1079:T1079" si="808">S1078</f>
        <v>1.45</v>
      </c>
      <c r="T1079" s="559">
        <f t="shared" si="808"/>
        <v>0</v>
      </c>
      <c r="U1079" s="559"/>
      <c r="V1079" s="559">
        <f t="shared" ref="V1079:AA1079" si="809">V1078</f>
        <v>0</v>
      </c>
      <c r="W1079" s="559">
        <f t="shared" si="809"/>
        <v>0</v>
      </c>
      <c r="X1079" s="559">
        <f t="shared" si="809"/>
        <v>0</v>
      </c>
      <c r="Y1079" s="559">
        <f t="shared" si="809"/>
        <v>0</v>
      </c>
      <c r="Z1079" s="559">
        <f t="shared" si="809"/>
        <v>0</v>
      </c>
      <c r="AA1079" s="559">
        <f t="shared" si="809"/>
        <v>0</v>
      </c>
      <c r="AB1079" s="805"/>
      <c r="AC1079" s="805"/>
      <c r="AD1079" s="805"/>
      <c r="AE1079" s="805"/>
      <c r="AF1079" s="805"/>
      <c r="AG1079" s="806"/>
    </row>
    <row r="1080" spans="1:33" s="4" customFormat="1" ht="30" customHeight="1">
      <c r="A1080" s="913">
        <v>13</v>
      </c>
      <c r="B1080" s="872" t="s">
        <v>151</v>
      </c>
      <c r="C1080" s="862" t="s">
        <v>170</v>
      </c>
      <c r="D1080" s="863" t="s">
        <v>170</v>
      </c>
      <c r="E1080" s="846" t="s">
        <v>1005</v>
      </c>
      <c r="F1080" s="847"/>
      <c r="G1080" s="355"/>
      <c r="H1080" s="178"/>
      <c r="I1080" s="331"/>
      <c r="J1080" s="331"/>
      <c r="K1080" s="331"/>
      <c r="L1080" s="331"/>
      <c r="M1080" s="331"/>
      <c r="N1080" s="331"/>
      <c r="O1080" s="331"/>
      <c r="P1080" s="331"/>
      <c r="Q1080" s="331"/>
      <c r="R1080" s="550"/>
      <c r="S1080" s="579"/>
      <c r="T1080" s="579"/>
      <c r="U1080" s="579"/>
      <c r="V1080" s="579"/>
      <c r="W1080" s="579"/>
      <c r="X1080" s="579"/>
      <c r="Y1080" s="579"/>
      <c r="Z1080" s="579"/>
      <c r="AA1080" s="579"/>
      <c r="AB1080" s="260"/>
      <c r="AC1080" s="261"/>
      <c r="AD1080" s="180"/>
      <c r="AE1080" s="180"/>
      <c r="AF1080" s="180"/>
      <c r="AG1080" s="179"/>
    </row>
    <row r="1081" spans="1:33" s="4" customFormat="1" ht="47.25" customHeight="1">
      <c r="A1081" s="913"/>
      <c r="B1081" s="872"/>
      <c r="C1081" s="862"/>
      <c r="D1081" s="864"/>
      <c r="E1081" s="205" t="s">
        <v>11</v>
      </c>
      <c r="F1081" s="191" t="s">
        <v>1006</v>
      </c>
      <c r="G1081" s="196" t="s">
        <v>15</v>
      </c>
      <c r="H1081" s="222">
        <f>I1081+J1081+L1081+M1081+N1081+O1081+P1081+Q1081</f>
        <v>3</v>
      </c>
      <c r="I1081" s="318">
        <v>3</v>
      </c>
      <c r="J1081" s="318"/>
      <c r="K1081" s="318"/>
      <c r="L1081" s="318"/>
      <c r="M1081" s="318"/>
      <c r="N1081" s="318"/>
      <c r="O1081" s="318"/>
      <c r="P1081" s="318"/>
      <c r="Q1081" s="318"/>
      <c r="R1081" s="516">
        <f>S1081+T1081+V1081+W1081+X1081+Y1081+Z1081+AA1081</f>
        <v>3</v>
      </c>
      <c r="S1081" s="577">
        <v>3</v>
      </c>
      <c r="T1081" s="577"/>
      <c r="U1081" s="577"/>
      <c r="V1081" s="577"/>
      <c r="W1081" s="577"/>
      <c r="X1081" s="577"/>
      <c r="Y1081" s="577"/>
      <c r="Z1081" s="577"/>
      <c r="AA1081" s="577"/>
      <c r="AB1081" s="265" t="s">
        <v>921</v>
      </c>
      <c r="AC1081" s="263" t="s">
        <v>995</v>
      </c>
      <c r="AD1081" s="221" t="s">
        <v>159</v>
      </c>
      <c r="AE1081" s="458">
        <v>4894</v>
      </c>
      <c r="AF1081" s="564">
        <v>4536</v>
      </c>
      <c r="AG1081" s="345" t="s">
        <v>1277</v>
      </c>
    </row>
    <row r="1082" spans="1:33" s="4" customFormat="1" ht="15" customHeight="1">
      <c r="A1082" s="913"/>
      <c r="B1082" s="872"/>
      <c r="C1082" s="862"/>
      <c r="D1082" s="903" t="s">
        <v>16</v>
      </c>
      <c r="E1082" s="904"/>
      <c r="F1082" s="904"/>
      <c r="G1082" s="905"/>
      <c r="H1082" s="187">
        <f>H1081</f>
        <v>3</v>
      </c>
      <c r="I1082" s="187">
        <f t="shared" ref="I1082:Q1082" si="810">I1081</f>
        <v>3</v>
      </c>
      <c r="J1082" s="187">
        <f t="shared" si="810"/>
        <v>0</v>
      </c>
      <c r="K1082" s="187"/>
      <c r="L1082" s="187">
        <f t="shared" si="810"/>
        <v>0</v>
      </c>
      <c r="M1082" s="187">
        <f t="shared" si="810"/>
        <v>0</v>
      </c>
      <c r="N1082" s="187">
        <f t="shared" si="810"/>
        <v>0</v>
      </c>
      <c r="O1082" s="187">
        <f t="shared" si="810"/>
        <v>0</v>
      </c>
      <c r="P1082" s="187">
        <f t="shared" si="810"/>
        <v>0</v>
      </c>
      <c r="Q1082" s="187">
        <f t="shared" si="810"/>
        <v>0</v>
      </c>
      <c r="R1082" s="518">
        <f>R1081</f>
        <v>3</v>
      </c>
      <c r="S1082" s="518">
        <f t="shared" ref="S1082:T1082" si="811">S1081</f>
        <v>3</v>
      </c>
      <c r="T1082" s="518">
        <f t="shared" si="811"/>
        <v>0</v>
      </c>
      <c r="U1082" s="518"/>
      <c r="V1082" s="518">
        <f t="shared" ref="V1082:AA1082" si="812">V1081</f>
        <v>0</v>
      </c>
      <c r="W1082" s="518">
        <f t="shared" si="812"/>
        <v>0</v>
      </c>
      <c r="X1082" s="518">
        <f t="shared" si="812"/>
        <v>0</v>
      </c>
      <c r="Y1082" s="518">
        <f t="shared" si="812"/>
        <v>0</v>
      </c>
      <c r="Z1082" s="518">
        <f t="shared" si="812"/>
        <v>0</v>
      </c>
      <c r="AA1082" s="518">
        <f t="shared" si="812"/>
        <v>0</v>
      </c>
      <c r="AB1082" s="802"/>
      <c r="AC1082" s="802"/>
      <c r="AD1082" s="802"/>
      <c r="AE1082" s="802"/>
      <c r="AF1082" s="802"/>
      <c r="AG1082" s="803"/>
    </row>
    <row r="1083" spans="1:33" s="4" customFormat="1" ht="29.25" customHeight="1">
      <c r="A1083" s="913" t="s">
        <v>293</v>
      </c>
      <c r="B1083" s="872" t="s">
        <v>151</v>
      </c>
      <c r="C1083" s="862" t="s">
        <v>170</v>
      </c>
      <c r="D1083" s="863" t="s">
        <v>197</v>
      </c>
      <c r="E1083" s="846" t="s">
        <v>1007</v>
      </c>
      <c r="F1083" s="847"/>
      <c r="G1083" s="355"/>
      <c r="H1083" s="178"/>
      <c r="I1083" s="331"/>
      <c r="J1083" s="331"/>
      <c r="K1083" s="331"/>
      <c r="L1083" s="331"/>
      <c r="M1083" s="331"/>
      <c r="N1083" s="331"/>
      <c r="O1083" s="331"/>
      <c r="P1083" s="331"/>
      <c r="Q1083" s="331"/>
      <c r="R1083" s="550"/>
      <c r="S1083" s="579"/>
      <c r="T1083" s="579"/>
      <c r="U1083" s="579"/>
      <c r="V1083" s="579"/>
      <c r="W1083" s="579"/>
      <c r="X1083" s="579"/>
      <c r="Y1083" s="579"/>
      <c r="Z1083" s="579"/>
      <c r="AA1083" s="579"/>
      <c r="AB1083" s="260"/>
      <c r="AC1083" s="261"/>
      <c r="AD1083" s="180"/>
      <c r="AE1083" s="180"/>
      <c r="AF1083" s="180"/>
      <c r="AG1083" s="179"/>
    </row>
    <row r="1084" spans="1:33" s="4" customFormat="1" ht="25.5" customHeight="1">
      <c r="A1084" s="913"/>
      <c r="B1084" s="872"/>
      <c r="C1084" s="862"/>
      <c r="D1084" s="864"/>
      <c r="E1084" s="216" t="s">
        <v>11</v>
      </c>
      <c r="F1084" s="305" t="s">
        <v>1008</v>
      </c>
      <c r="G1084" s="196" t="s">
        <v>15</v>
      </c>
      <c r="H1084" s="222">
        <f>I1084+J1084+L1084+M1084+N1084+O1084+P1084+Q1084</f>
        <v>90</v>
      </c>
      <c r="I1084" s="318">
        <v>90</v>
      </c>
      <c r="J1084" s="318"/>
      <c r="K1084" s="318"/>
      <c r="L1084" s="318"/>
      <c r="M1084" s="318"/>
      <c r="N1084" s="318"/>
      <c r="O1084" s="318"/>
      <c r="P1084" s="318"/>
      <c r="Q1084" s="318"/>
      <c r="R1084" s="516">
        <f>S1084+T1084+V1084+W1084+X1084+Y1084+Z1084+AA1084</f>
        <v>82</v>
      </c>
      <c r="S1084" s="577">
        <v>82</v>
      </c>
      <c r="T1084" s="577"/>
      <c r="U1084" s="577"/>
      <c r="V1084" s="577"/>
      <c r="W1084" s="577"/>
      <c r="X1084" s="577"/>
      <c r="Y1084" s="577"/>
      <c r="Z1084" s="577"/>
      <c r="AA1084" s="577"/>
      <c r="AB1084" s="265" t="s">
        <v>921</v>
      </c>
      <c r="AC1084" s="223" t="s">
        <v>1009</v>
      </c>
      <c r="AD1084" s="458" t="s">
        <v>159</v>
      </c>
      <c r="AE1084" s="458">
        <v>44101</v>
      </c>
      <c r="AF1084" s="517">
        <v>42873</v>
      </c>
      <c r="AG1084" s="345"/>
    </row>
    <row r="1085" spans="1:33" s="4" customFormat="1" ht="15" customHeight="1">
      <c r="A1085" s="913"/>
      <c r="B1085" s="872"/>
      <c r="C1085" s="862"/>
      <c r="D1085" s="903" t="s">
        <v>16</v>
      </c>
      <c r="E1085" s="904"/>
      <c r="F1085" s="904"/>
      <c r="G1085" s="905"/>
      <c r="H1085" s="197">
        <f>H1084</f>
        <v>90</v>
      </c>
      <c r="I1085" s="197">
        <f t="shared" ref="I1085:Q1085" si="813">I1084</f>
        <v>90</v>
      </c>
      <c r="J1085" s="197">
        <f t="shared" si="813"/>
        <v>0</v>
      </c>
      <c r="K1085" s="197"/>
      <c r="L1085" s="197">
        <f t="shared" si="813"/>
        <v>0</v>
      </c>
      <c r="M1085" s="197">
        <f t="shared" si="813"/>
        <v>0</v>
      </c>
      <c r="N1085" s="197">
        <f t="shared" si="813"/>
        <v>0</v>
      </c>
      <c r="O1085" s="197">
        <f t="shared" si="813"/>
        <v>0</v>
      </c>
      <c r="P1085" s="197">
        <f t="shared" si="813"/>
        <v>0</v>
      </c>
      <c r="Q1085" s="197">
        <f t="shared" si="813"/>
        <v>0</v>
      </c>
      <c r="R1085" s="559">
        <f>R1084</f>
        <v>82</v>
      </c>
      <c r="S1085" s="559">
        <f t="shared" ref="S1085:T1085" si="814">S1084</f>
        <v>82</v>
      </c>
      <c r="T1085" s="559">
        <f t="shared" si="814"/>
        <v>0</v>
      </c>
      <c r="U1085" s="559"/>
      <c r="V1085" s="559">
        <f t="shared" ref="V1085:AA1085" si="815">V1084</f>
        <v>0</v>
      </c>
      <c r="W1085" s="559">
        <f t="shared" si="815"/>
        <v>0</v>
      </c>
      <c r="X1085" s="559">
        <f t="shared" si="815"/>
        <v>0</v>
      </c>
      <c r="Y1085" s="559">
        <f t="shared" si="815"/>
        <v>0</v>
      </c>
      <c r="Z1085" s="559">
        <f t="shared" si="815"/>
        <v>0</v>
      </c>
      <c r="AA1085" s="559">
        <f t="shared" si="815"/>
        <v>0</v>
      </c>
      <c r="AB1085" s="805"/>
      <c r="AC1085" s="805"/>
      <c r="AD1085" s="805"/>
      <c r="AE1085" s="805"/>
      <c r="AF1085" s="805"/>
      <c r="AG1085" s="806"/>
    </row>
    <row r="1086" spans="1:33" s="4" customFormat="1" ht="15" customHeight="1">
      <c r="A1086" s="229" t="s">
        <v>293</v>
      </c>
      <c r="B1086" s="429" t="s">
        <v>151</v>
      </c>
      <c r="C1086" s="439" t="s">
        <v>162</v>
      </c>
      <c r="D1086" s="914" t="s">
        <v>17</v>
      </c>
      <c r="E1086" s="914"/>
      <c r="F1086" s="914"/>
      <c r="G1086" s="914"/>
      <c r="H1086" s="166">
        <f t="shared" ref="H1086:Q1086" si="816">H1073+H1076+H1079+H1082+H1085</f>
        <v>1786.627</v>
      </c>
      <c r="I1086" s="166">
        <f>I1073+I1076+I1079+I1082+I1085</f>
        <v>1586.827</v>
      </c>
      <c r="J1086" s="166">
        <f t="shared" si="816"/>
        <v>0</v>
      </c>
      <c r="K1086" s="166"/>
      <c r="L1086" s="166">
        <f>L1073+L1076+L1079+L1082+L1085</f>
        <v>199.8</v>
      </c>
      <c r="M1086" s="166">
        <f t="shared" si="816"/>
        <v>0</v>
      </c>
      <c r="N1086" s="166">
        <f t="shared" si="816"/>
        <v>0</v>
      </c>
      <c r="O1086" s="166">
        <f t="shared" si="816"/>
        <v>0</v>
      </c>
      <c r="P1086" s="166">
        <f t="shared" si="816"/>
        <v>0</v>
      </c>
      <c r="Q1086" s="166">
        <f t="shared" si="816"/>
        <v>0</v>
      </c>
      <c r="R1086" s="519">
        <f>R1073+R1076+R1079+R1082+R1085</f>
        <v>1571.877</v>
      </c>
      <c r="S1086" s="519">
        <f>S1073+S1076+S1079+S1082+S1085</f>
        <v>1372.077</v>
      </c>
      <c r="T1086" s="519">
        <f t="shared" ref="T1086" si="817">T1073+T1076+T1079+T1082+T1085</f>
        <v>0</v>
      </c>
      <c r="U1086" s="519"/>
      <c r="V1086" s="519">
        <f t="shared" ref="V1086:AA1086" si="818">V1073+V1076+V1079+V1082+V1085</f>
        <v>199.8</v>
      </c>
      <c r="W1086" s="519">
        <f t="shared" si="818"/>
        <v>0</v>
      </c>
      <c r="X1086" s="519">
        <f t="shared" si="818"/>
        <v>0</v>
      </c>
      <c r="Y1086" s="519">
        <f t="shared" si="818"/>
        <v>0</v>
      </c>
      <c r="Z1086" s="519">
        <f t="shared" si="818"/>
        <v>0</v>
      </c>
      <c r="AA1086" s="519">
        <f t="shared" si="818"/>
        <v>0</v>
      </c>
      <c r="AB1086" s="790"/>
      <c r="AC1086" s="790"/>
      <c r="AD1086" s="790"/>
      <c r="AE1086" s="790"/>
      <c r="AF1086" s="790"/>
      <c r="AG1086" s="791"/>
    </row>
    <row r="1087" spans="1:33" s="72" customFormat="1" ht="15" customHeight="1">
      <c r="A1087" s="229" t="s">
        <v>293</v>
      </c>
      <c r="B1087" s="429" t="s">
        <v>151</v>
      </c>
      <c r="C1087" s="883" t="s">
        <v>18</v>
      </c>
      <c r="D1087" s="884"/>
      <c r="E1087" s="884"/>
      <c r="F1087" s="884"/>
      <c r="G1087" s="884"/>
      <c r="H1087" s="202">
        <f t="shared" ref="H1087:Q1087" si="819">H1031+H1058+H1069+H1086</f>
        <v>4183.6809999999996</v>
      </c>
      <c r="I1087" s="202">
        <f t="shared" si="819"/>
        <v>3100.2629999999999</v>
      </c>
      <c r="J1087" s="202">
        <f t="shared" si="819"/>
        <v>232.69399999999999</v>
      </c>
      <c r="K1087" s="202"/>
      <c r="L1087" s="202">
        <f t="shared" si="819"/>
        <v>729.47499999999991</v>
      </c>
      <c r="M1087" s="202">
        <f t="shared" si="819"/>
        <v>0</v>
      </c>
      <c r="N1087" s="202">
        <f t="shared" si="819"/>
        <v>0</v>
      </c>
      <c r="O1087" s="202">
        <f t="shared" si="819"/>
        <v>0</v>
      </c>
      <c r="P1087" s="202">
        <f t="shared" si="819"/>
        <v>0</v>
      </c>
      <c r="Q1087" s="202">
        <f t="shared" si="819"/>
        <v>121.24900000000001</v>
      </c>
      <c r="R1087" s="520">
        <f>R1031+R1058+R1069+R1086</f>
        <v>4125.6099999999997</v>
      </c>
      <c r="S1087" s="520">
        <f t="shared" ref="S1087" si="820">S1031+S1058+S1069+S1086</f>
        <v>2906.5470000000005</v>
      </c>
      <c r="T1087" s="520">
        <f>T1031+T1058+T1069+T1086</f>
        <v>246.417</v>
      </c>
      <c r="U1087" s="520"/>
      <c r="V1087" s="520">
        <f t="shared" ref="V1087:AA1087" si="821">V1031+V1058+V1069+V1086</f>
        <v>746.77199999999993</v>
      </c>
      <c r="W1087" s="520">
        <f t="shared" si="821"/>
        <v>0</v>
      </c>
      <c r="X1087" s="520">
        <f t="shared" si="821"/>
        <v>104.625</v>
      </c>
      <c r="Y1087" s="520">
        <f t="shared" si="821"/>
        <v>0</v>
      </c>
      <c r="Z1087" s="520">
        <f t="shared" si="821"/>
        <v>0</v>
      </c>
      <c r="AA1087" s="520">
        <f t="shared" si="821"/>
        <v>121.24900000000001</v>
      </c>
      <c r="AB1087" s="808"/>
      <c r="AC1087" s="808"/>
      <c r="AD1087" s="808"/>
      <c r="AE1087" s="808"/>
      <c r="AF1087" s="808"/>
      <c r="AG1087" s="809"/>
    </row>
    <row r="1088" spans="1:33" s="72" customFormat="1" ht="15" customHeight="1">
      <c r="A1088" s="229" t="s">
        <v>293</v>
      </c>
      <c r="B1088" s="841" t="s">
        <v>1034</v>
      </c>
      <c r="C1088" s="841"/>
      <c r="D1088" s="841"/>
      <c r="E1088" s="841"/>
      <c r="F1088" s="841"/>
      <c r="G1088" s="841"/>
      <c r="H1088" s="211">
        <f>H1087</f>
        <v>4183.6809999999996</v>
      </c>
      <c r="I1088" s="211">
        <f t="shared" ref="I1088:Q1088" si="822">I1087</f>
        <v>3100.2629999999999</v>
      </c>
      <c r="J1088" s="211">
        <f t="shared" si="822"/>
        <v>232.69399999999999</v>
      </c>
      <c r="K1088" s="211"/>
      <c r="L1088" s="211">
        <f t="shared" si="822"/>
        <v>729.47499999999991</v>
      </c>
      <c r="M1088" s="211">
        <f t="shared" si="822"/>
        <v>0</v>
      </c>
      <c r="N1088" s="211">
        <f t="shared" si="822"/>
        <v>0</v>
      </c>
      <c r="O1088" s="211">
        <f t="shared" si="822"/>
        <v>0</v>
      </c>
      <c r="P1088" s="211">
        <f t="shared" si="822"/>
        <v>0</v>
      </c>
      <c r="Q1088" s="211">
        <f t="shared" si="822"/>
        <v>121.24900000000001</v>
      </c>
      <c r="R1088" s="521">
        <f>R1087</f>
        <v>4125.6099999999997</v>
      </c>
      <c r="S1088" s="521">
        <f t="shared" ref="S1088:T1088" si="823">S1087</f>
        <v>2906.5470000000005</v>
      </c>
      <c r="T1088" s="521">
        <f t="shared" si="823"/>
        <v>246.417</v>
      </c>
      <c r="U1088" s="521"/>
      <c r="V1088" s="521">
        <f t="shared" ref="V1088:AA1088" si="824">V1087</f>
        <v>746.77199999999993</v>
      </c>
      <c r="W1088" s="521">
        <f t="shared" si="824"/>
        <v>0</v>
      </c>
      <c r="X1088" s="521">
        <f t="shared" si="824"/>
        <v>104.625</v>
      </c>
      <c r="Y1088" s="521">
        <f t="shared" si="824"/>
        <v>0</v>
      </c>
      <c r="Z1088" s="521">
        <f t="shared" si="824"/>
        <v>0</v>
      </c>
      <c r="AA1088" s="521">
        <f t="shared" si="824"/>
        <v>121.24900000000001</v>
      </c>
      <c r="AB1088" s="857"/>
      <c r="AC1088" s="857"/>
      <c r="AD1088" s="857"/>
      <c r="AE1088" s="857"/>
      <c r="AF1088" s="857"/>
      <c r="AG1088" s="889"/>
    </row>
    <row r="1089" spans="1:33" ht="18" customHeight="1">
      <c r="A1089" s="833" t="s">
        <v>1042</v>
      </c>
      <c r="B1089" s="833"/>
      <c r="C1089" s="833"/>
      <c r="D1089" s="833"/>
      <c r="E1089" s="833"/>
      <c r="F1089" s="833"/>
      <c r="G1089" s="833"/>
      <c r="H1089" s="833"/>
      <c r="I1089" s="833"/>
      <c r="J1089" s="833"/>
      <c r="K1089" s="833"/>
      <c r="L1089" s="833"/>
      <c r="M1089" s="833"/>
      <c r="N1089" s="833"/>
      <c r="O1089" s="833"/>
      <c r="P1089" s="833"/>
      <c r="Q1089" s="833"/>
      <c r="R1089" s="833"/>
      <c r="S1089" s="833"/>
      <c r="T1089" s="833"/>
      <c r="U1089" s="833"/>
      <c r="V1089" s="833"/>
      <c r="W1089" s="833"/>
      <c r="X1089" s="833"/>
      <c r="Y1089" s="833"/>
      <c r="Z1089" s="833"/>
      <c r="AA1089" s="833"/>
      <c r="AB1089" s="833"/>
      <c r="AC1089" s="833"/>
      <c r="AD1089" s="833"/>
      <c r="AE1089" s="833"/>
      <c r="AF1089" s="833"/>
      <c r="AG1089" s="834"/>
    </row>
    <row r="1090" spans="1:33" s="4" customFormat="1" ht="15" customHeight="1">
      <c r="A1090" s="229" t="s">
        <v>395</v>
      </c>
      <c r="B1090" s="853" t="s">
        <v>1010</v>
      </c>
      <c r="C1090" s="854"/>
      <c r="D1090" s="854"/>
      <c r="E1090" s="854"/>
      <c r="F1090" s="854"/>
      <c r="G1090" s="854"/>
      <c r="H1090" s="854"/>
      <c r="I1090" s="854"/>
      <c r="J1090" s="854"/>
      <c r="K1090" s="854"/>
      <c r="L1090" s="854"/>
      <c r="M1090" s="854"/>
      <c r="N1090" s="854"/>
      <c r="O1090" s="854"/>
      <c r="P1090" s="854"/>
      <c r="Q1090" s="854"/>
      <c r="R1090" s="854"/>
      <c r="S1090" s="854"/>
      <c r="T1090" s="854"/>
      <c r="U1090" s="854"/>
      <c r="V1090" s="854"/>
      <c r="W1090" s="854"/>
      <c r="X1090" s="854"/>
      <c r="Y1090" s="854"/>
      <c r="Z1090" s="854"/>
      <c r="AA1090" s="854"/>
      <c r="AB1090" s="854"/>
      <c r="AC1090" s="854"/>
      <c r="AD1090" s="854"/>
      <c r="AE1090" s="854"/>
      <c r="AF1090" s="854"/>
      <c r="AG1090" s="855"/>
    </row>
    <row r="1091" spans="1:33" s="4" customFormat="1" ht="15" customHeight="1">
      <c r="A1091" s="269" t="s">
        <v>395</v>
      </c>
      <c r="B1091" s="156" t="s">
        <v>151</v>
      </c>
      <c r="C1091" s="838" t="s">
        <v>1141</v>
      </c>
      <c r="D1091" s="839"/>
      <c r="E1091" s="839"/>
      <c r="F1091" s="839"/>
      <c r="G1091" s="839"/>
      <c r="H1091" s="839"/>
      <c r="I1091" s="839"/>
      <c r="J1091" s="839"/>
      <c r="K1091" s="839"/>
      <c r="L1091" s="839"/>
      <c r="M1091" s="839"/>
      <c r="N1091" s="839"/>
      <c r="O1091" s="839"/>
      <c r="P1091" s="839"/>
      <c r="Q1091" s="839"/>
      <c r="R1091" s="839"/>
      <c r="S1091" s="839"/>
      <c r="T1091" s="839"/>
      <c r="U1091" s="839"/>
      <c r="V1091" s="839"/>
      <c r="W1091" s="839"/>
      <c r="X1091" s="839"/>
      <c r="Y1091" s="839"/>
      <c r="Z1091" s="839"/>
      <c r="AA1091" s="839"/>
      <c r="AB1091" s="839"/>
      <c r="AC1091" s="839"/>
      <c r="AD1091" s="839"/>
      <c r="AE1091" s="839"/>
      <c r="AF1091" s="839"/>
      <c r="AG1091" s="840"/>
    </row>
    <row r="1092" spans="1:33" s="4" customFormat="1" ht="15" customHeight="1">
      <c r="A1092" s="269" t="s">
        <v>395</v>
      </c>
      <c r="B1092" s="436" t="s">
        <v>151</v>
      </c>
      <c r="C1092" s="437" t="s">
        <v>151</v>
      </c>
      <c r="D1092" s="850" t="s">
        <v>1142</v>
      </c>
      <c r="E1092" s="851"/>
      <c r="F1092" s="851"/>
      <c r="G1092" s="851"/>
      <c r="H1092" s="851"/>
      <c r="I1092" s="851"/>
      <c r="J1092" s="851"/>
      <c r="K1092" s="851"/>
      <c r="L1092" s="851"/>
      <c r="M1092" s="851"/>
      <c r="N1092" s="851"/>
      <c r="O1092" s="851"/>
      <c r="P1092" s="851"/>
      <c r="Q1092" s="851"/>
      <c r="R1092" s="851"/>
      <c r="S1092" s="851"/>
      <c r="T1092" s="851"/>
      <c r="U1092" s="851"/>
      <c r="V1092" s="851"/>
      <c r="W1092" s="851"/>
      <c r="X1092" s="851"/>
      <c r="Y1092" s="851"/>
      <c r="Z1092" s="851"/>
      <c r="AA1092" s="851"/>
      <c r="AB1092" s="851"/>
      <c r="AC1092" s="851"/>
      <c r="AD1092" s="851"/>
      <c r="AE1092" s="851"/>
      <c r="AF1092" s="851"/>
      <c r="AG1092" s="852"/>
    </row>
    <row r="1093" spans="1:33" s="72" customFormat="1" ht="41.25" customHeight="1">
      <c r="A1093" s="890" t="s">
        <v>395</v>
      </c>
      <c r="B1093" s="893" t="s">
        <v>151</v>
      </c>
      <c r="C1093" s="896" t="s">
        <v>151</v>
      </c>
      <c r="D1093" s="899" t="s">
        <v>162</v>
      </c>
      <c r="E1093" s="901" t="s">
        <v>1011</v>
      </c>
      <c r="F1093" s="902"/>
      <c r="G1093" s="355"/>
      <c r="H1093" s="177"/>
      <c r="I1093" s="177"/>
      <c r="J1093" s="177"/>
      <c r="K1093" s="177"/>
      <c r="L1093" s="177"/>
      <c r="M1093" s="177"/>
      <c r="N1093" s="177"/>
      <c r="O1093" s="177"/>
      <c r="P1093" s="177"/>
      <c r="Q1093" s="267"/>
      <c r="R1093" s="387"/>
      <c r="S1093" s="387"/>
      <c r="T1093" s="387"/>
      <c r="U1093" s="387"/>
      <c r="V1093" s="387"/>
      <c r="W1093" s="387"/>
      <c r="X1093" s="387"/>
      <c r="Y1093" s="387"/>
      <c r="Z1093" s="387"/>
      <c r="AA1093" s="405"/>
      <c r="AB1093" s="267"/>
      <c r="AC1093" s="375"/>
      <c r="AD1093" s="375"/>
      <c r="AE1093" s="376"/>
      <c r="AF1093" s="587"/>
      <c r="AG1093" s="186"/>
    </row>
    <row r="1094" spans="1:33" s="72" customFormat="1" ht="38.25" customHeight="1">
      <c r="A1094" s="891"/>
      <c r="B1094" s="894"/>
      <c r="C1094" s="897"/>
      <c r="D1094" s="906"/>
      <c r="E1094" s="163" t="s">
        <v>11</v>
      </c>
      <c r="F1094" s="162" t="s">
        <v>1012</v>
      </c>
      <c r="G1094" s="377" t="s">
        <v>1127</v>
      </c>
      <c r="H1094" s="588">
        <f>I1094+J1094+K1094+L1094+M1094+N1094+O1094+P1094</f>
        <v>1.55</v>
      </c>
      <c r="I1094" s="589"/>
      <c r="J1094" s="589">
        <v>1.55</v>
      </c>
      <c r="K1094" s="590"/>
      <c r="L1094" s="590"/>
      <c r="M1094" s="590"/>
      <c r="N1094" s="590"/>
      <c r="O1094" s="590"/>
      <c r="P1094" s="590"/>
      <c r="Q1094" s="590"/>
      <c r="R1094" s="591">
        <f>S1094+T1094+U1094+V1094+W1094+X1094+Y1094+Z1094</f>
        <v>1.55</v>
      </c>
      <c r="S1094" s="590"/>
      <c r="T1094" s="590">
        <v>1.55</v>
      </c>
      <c r="U1094" s="590"/>
      <c r="V1094" s="590"/>
      <c r="W1094" s="590"/>
      <c r="X1094" s="590"/>
      <c r="Y1094" s="589"/>
      <c r="Z1094" s="589"/>
      <c r="AA1094" s="589"/>
      <c r="AB1094" s="592" t="s">
        <v>1013</v>
      </c>
      <c r="AC1094" s="593" t="s">
        <v>1143</v>
      </c>
      <c r="AD1094" s="594" t="s">
        <v>159</v>
      </c>
      <c r="AE1094" s="594">
        <v>890</v>
      </c>
      <c r="AF1094" s="564">
        <v>946</v>
      </c>
      <c r="AG1094" s="517"/>
    </row>
    <row r="1095" spans="1:33" s="72" customFormat="1" ht="27.75" customHeight="1">
      <c r="A1095" s="891"/>
      <c r="B1095" s="894"/>
      <c r="C1095" s="897"/>
      <c r="D1095" s="906"/>
      <c r="E1095" s="163" t="s">
        <v>12</v>
      </c>
      <c r="F1095" s="225" t="s">
        <v>1014</v>
      </c>
      <c r="G1095" s="196" t="s">
        <v>1128</v>
      </c>
      <c r="H1095" s="507">
        <f>I1095+J1095+K1095+L1095+M1095+N1095+O1095+P1095</f>
        <v>1</v>
      </c>
      <c r="I1095" s="504"/>
      <c r="J1095" s="504"/>
      <c r="K1095" s="503"/>
      <c r="L1095" s="503">
        <v>1</v>
      </c>
      <c r="M1095" s="503"/>
      <c r="N1095" s="503"/>
      <c r="O1095" s="503"/>
      <c r="P1095" s="503"/>
      <c r="Q1095" s="503"/>
      <c r="R1095" s="502">
        <f>S1095+T1095+U1095+V1095+W1095+X1095+Y1095+Z1095</f>
        <v>2.48</v>
      </c>
      <c r="S1095" s="503">
        <v>1.35</v>
      </c>
      <c r="T1095" s="503"/>
      <c r="U1095" s="503"/>
      <c r="V1095" s="503">
        <v>1.1299999999999999</v>
      </c>
      <c r="W1095" s="503"/>
      <c r="X1095" s="503"/>
      <c r="Y1095" s="504"/>
      <c r="Z1095" s="504"/>
      <c r="AA1095" s="504"/>
      <c r="AB1095" s="560" t="s">
        <v>1013</v>
      </c>
      <c r="AC1095" s="529" t="s">
        <v>1144</v>
      </c>
      <c r="AD1095" s="517" t="s">
        <v>159</v>
      </c>
      <c r="AE1095" s="517">
        <v>19</v>
      </c>
      <c r="AF1095" s="564">
        <v>25</v>
      </c>
      <c r="AG1095" s="595"/>
    </row>
    <row r="1096" spans="1:33" s="72" customFormat="1" ht="37.5" customHeight="1">
      <c r="A1096" s="891"/>
      <c r="B1096" s="894"/>
      <c r="C1096" s="897"/>
      <c r="D1096" s="900"/>
      <c r="E1096" s="163" t="s">
        <v>13</v>
      </c>
      <c r="F1096" s="225" t="s">
        <v>1015</v>
      </c>
      <c r="G1096" s="196" t="s">
        <v>1128</v>
      </c>
      <c r="H1096" s="507">
        <f t="shared" ref="H1096" si="825">I1096+J1096+K1096+L1096+M1096+N1096+O1096+P1096</f>
        <v>2</v>
      </c>
      <c r="I1096" s="508"/>
      <c r="J1096" s="508"/>
      <c r="K1096" s="596"/>
      <c r="L1096" s="596">
        <v>2</v>
      </c>
      <c r="M1096" s="596"/>
      <c r="N1096" s="596"/>
      <c r="O1096" s="596"/>
      <c r="P1096" s="596"/>
      <c r="Q1096" s="596"/>
      <c r="R1096" s="502">
        <f t="shared" ref="R1096" si="826">S1096+T1096+U1096+V1096+W1096+X1096+Y1096+Z1096</f>
        <v>2</v>
      </c>
      <c r="S1096" s="596"/>
      <c r="T1096" s="596"/>
      <c r="U1096" s="596"/>
      <c r="V1096" s="596">
        <v>2</v>
      </c>
      <c r="W1096" s="596"/>
      <c r="X1096" s="596"/>
      <c r="Y1096" s="508"/>
      <c r="Z1096" s="508"/>
      <c r="AA1096" s="508"/>
      <c r="AB1096" s="560" t="s">
        <v>1013</v>
      </c>
      <c r="AC1096" s="529" t="s">
        <v>1145</v>
      </c>
      <c r="AD1096" s="517" t="s">
        <v>159</v>
      </c>
      <c r="AE1096" s="517">
        <v>23</v>
      </c>
      <c r="AF1096" s="564">
        <v>23</v>
      </c>
      <c r="AG1096" s="517"/>
    </row>
    <row r="1097" spans="1:33" s="72" customFormat="1" ht="38.25" customHeight="1">
      <c r="A1097" s="891"/>
      <c r="B1097" s="894"/>
      <c r="C1097" s="897"/>
      <c r="D1097" s="259"/>
      <c r="E1097" s="163" t="s">
        <v>14</v>
      </c>
      <c r="F1097" s="225" t="s">
        <v>1016</v>
      </c>
      <c r="G1097" s="196" t="s">
        <v>1129</v>
      </c>
      <c r="H1097" s="507">
        <f>I1097+J1097+K1097+L1097+M1097+N1097+O1097+P1097</f>
        <v>9.9500000000000011</v>
      </c>
      <c r="I1097" s="504"/>
      <c r="J1097" s="504">
        <v>1.55</v>
      </c>
      <c r="K1097" s="504"/>
      <c r="L1097" s="504">
        <v>8.4</v>
      </c>
      <c r="M1097" s="504"/>
      <c r="N1097" s="504"/>
      <c r="O1097" s="504"/>
      <c r="P1097" s="504"/>
      <c r="Q1097" s="504"/>
      <c r="R1097" s="507">
        <f>S1097+T1097+U1097+V1097+W1097+X1097+Y1097+Z1097</f>
        <v>9.9500000000000011</v>
      </c>
      <c r="S1097" s="504"/>
      <c r="T1097" s="504">
        <v>1.55</v>
      </c>
      <c r="U1097" s="504"/>
      <c r="V1097" s="504">
        <v>8.4</v>
      </c>
      <c r="W1097" s="504"/>
      <c r="X1097" s="504"/>
      <c r="Y1097" s="504"/>
      <c r="Z1097" s="504"/>
      <c r="AA1097" s="504"/>
      <c r="AB1097" s="560" t="s">
        <v>1013</v>
      </c>
      <c r="AC1097" s="529" t="s">
        <v>1021</v>
      </c>
      <c r="AD1097" s="517" t="s">
        <v>159</v>
      </c>
      <c r="AE1097" s="517">
        <v>76</v>
      </c>
      <c r="AF1097" s="564">
        <v>83</v>
      </c>
      <c r="AG1097" s="517"/>
    </row>
    <row r="1098" spans="1:33" s="72" customFormat="1" ht="25.5">
      <c r="A1098" s="891"/>
      <c r="B1098" s="894"/>
      <c r="C1098" s="897"/>
      <c r="D1098" s="259"/>
      <c r="E1098" s="163" t="s">
        <v>23</v>
      </c>
      <c r="F1098" s="225" t="s">
        <v>1017</v>
      </c>
      <c r="G1098" s="196" t="s">
        <v>1129</v>
      </c>
      <c r="H1098" s="507">
        <f>I1098+J1098+K1098+L1098+M1098+N1098+O1098+P1098</f>
        <v>27.667000000000002</v>
      </c>
      <c r="I1098" s="508"/>
      <c r="J1098" s="508">
        <v>3</v>
      </c>
      <c r="K1098" s="508"/>
      <c r="L1098" s="508">
        <v>24.667000000000002</v>
      </c>
      <c r="M1098" s="508"/>
      <c r="N1098" s="508"/>
      <c r="O1098" s="508"/>
      <c r="P1098" s="508"/>
      <c r="Q1098" s="508"/>
      <c r="R1098" s="507">
        <f>S1098+T1098+U1098+V1098+W1098+X1098+Y1098+Z1098</f>
        <v>28.137</v>
      </c>
      <c r="S1098" s="508"/>
      <c r="T1098" s="508">
        <v>3</v>
      </c>
      <c r="U1098" s="508"/>
      <c r="V1098" s="508">
        <v>25.137</v>
      </c>
      <c r="W1098" s="508"/>
      <c r="X1098" s="508"/>
      <c r="Y1098" s="508"/>
      <c r="Z1098" s="508"/>
      <c r="AA1098" s="508"/>
      <c r="AB1098" s="560" t="s">
        <v>1013</v>
      </c>
      <c r="AC1098" s="529" t="s">
        <v>943</v>
      </c>
      <c r="AD1098" s="517" t="s">
        <v>159</v>
      </c>
      <c r="AE1098" s="517">
        <v>12.25</v>
      </c>
      <c r="AF1098" s="562">
        <v>11</v>
      </c>
      <c r="AG1098" s="517"/>
    </row>
    <row r="1099" spans="1:33" s="72" customFormat="1" ht="27" customHeight="1">
      <c r="A1099" s="891"/>
      <c r="B1099" s="894"/>
      <c r="C1099" s="897"/>
      <c r="D1099" s="259"/>
      <c r="E1099" s="163" t="s">
        <v>25</v>
      </c>
      <c r="F1099" s="225" t="s">
        <v>1018</v>
      </c>
      <c r="G1099" s="196" t="s">
        <v>1129</v>
      </c>
      <c r="H1099" s="507">
        <f>I1099+J1099+K1099+L1099+M1099+N1099+O1099+P1099</f>
        <v>8.5329999999999995</v>
      </c>
      <c r="I1099" s="504"/>
      <c r="J1099" s="504">
        <v>0.9</v>
      </c>
      <c r="K1099" s="504"/>
      <c r="L1099" s="504">
        <v>7.633</v>
      </c>
      <c r="M1099" s="504"/>
      <c r="N1099" s="504"/>
      <c r="O1099" s="504"/>
      <c r="P1099" s="504"/>
      <c r="Q1099" s="504"/>
      <c r="R1099" s="507">
        <f>S1099+T1099+U1099+V1099+W1099+X1099+Y1099+Z1099</f>
        <v>8.5329999999999995</v>
      </c>
      <c r="S1099" s="504"/>
      <c r="T1099" s="504">
        <v>0.9</v>
      </c>
      <c r="U1099" s="504"/>
      <c r="V1099" s="504">
        <v>7.633</v>
      </c>
      <c r="W1099" s="504"/>
      <c r="X1099" s="504"/>
      <c r="Y1099" s="504"/>
      <c r="Z1099" s="504"/>
      <c r="AA1099" s="504"/>
      <c r="AB1099" s="560" t="s">
        <v>1013</v>
      </c>
      <c r="AC1099" s="529" t="s">
        <v>943</v>
      </c>
      <c r="AD1099" s="517" t="s">
        <v>159</v>
      </c>
      <c r="AE1099" s="517">
        <v>12.25</v>
      </c>
      <c r="AF1099" s="562">
        <v>11</v>
      </c>
      <c r="AG1099" s="517"/>
    </row>
    <row r="1100" spans="1:33" s="72" customFormat="1" ht="27" customHeight="1">
      <c r="A1100" s="891"/>
      <c r="B1100" s="894"/>
      <c r="C1100" s="897"/>
      <c r="D1100" s="259"/>
      <c r="E1100" s="163" t="s">
        <v>28</v>
      </c>
      <c r="F1100" s="225" t="s">
        <v>1019</v>
      </c>
      <c r="G1100" s="196" t="s">
        <v>1128</v>
      </c>
      <c r="H1100" s="507">
        <f>I1100+J1100+K1100+L1100+M1100+N1100+O1100+P1100</f>
        <v>3.1</v>
      </c>
      <c r="I1100" s="508"/>
      <c r="J1100" s="508"/>
      <c r="K1100" s="508"/>
      <c r="L1100" s="508">
        <v>3.1</v>
      </c>
      <c r="M1100" s="508"/>
      <c r="N1100" s="508"/>
      <c r="O1100" s="508"/>
      <c r="P1100" s="508"/>
      <c r="Q1100" s="508"/>
      <c r="R1100" s="507">
        <f>S1100+T1100+U1100+V1100+W1100+X1100+Y1100+Z1100</f>
        <v>3.1</v>
      </c>
      <c r="S1100" s="508"/>
      <c r="T1100" s="508"/>
      <c r="U1100" s="508"/>
      <c r="V1100" s="508">
        <v>3.1</v>
      </c>
      <c r="W1100" s="508"/>
      <c r="X1100" s="508"/>
      <c r="Y1100" s="508"/>
      <c r="Z1100" s="508"/>
      <c r="AA1100" s="508"/>
      <c r="AB1100" s="560" t="s">
        <v>1013</v>
      </c>
      <c r="AC1100" s="529" t="s">
        <v>1147</v>
      </c>
      <c r="AD1100" s="517" t="s">
        <v>159</v>
      </c>
      <c r="AE1100" s="517">
        <v>1</v>
      </c>
      <c r="AF1100" s="564">
        <v>1</v>
      </c>
      <c r="AG1100" s="517"/>
    </row>
    <row r="1101" spans="1:33" s="4" customFormat="1" ht="15" customHeight="1">
      <c r="A1101" s="892"/>
      <c r="B1101" s="895"/>
      <c r="C1101" s="898"/>
      <c r="D1101" s="903" t="s">
        <v>16</v>
      </c>
      <c r="E1101" s="904"/>
      <c r="F1101" s="904"/>
      <c r="G1101" s="905"/>
      <c r="H1101" s="597">
        <f>H1094+H1095+H1096+H1097+H1098+H1099+H1100</f>
        <v>53.800000000000004</v>
      </c>
      <c r="I1101" s="597">
        <f t="shared" ref="I1101:Q1101" si="827">I1094+I1095+I1096+I1097+I1098+I1099+I1100</f>
        <v>0</v>
      </c>
      <c r="J1101" s="597">
        <f>J1094+J1095+J1096+J1097+J1098+J1099+J1100</f>
        <v>7</v>
      </c>
      <c r="K1101" s="597"/>
      <c r="L1101" s="597">
        <f>L1094+L1095+L1096+L1097+L1098+L1099+L1100</f>
        <v>46.800000000000004</v>
      </c>
      <c r="M1101" s="597">
        <f t="shared" si="827"/>
        <v>0</v>
      </c>
      <c r="N1101" s="597">
        <f t="shared" si="827"/>
        <v>0</v>
      </c>
      <c r="O1101" s="597">
        <f t="shared" si="827"/>
        <v>0</v>
      </c>
      <c r="P1101" s="597">
        <f t="shared" si="827"/>
        <v>0</v>
      </c>
      <c r="Q1101" s="597">
        <f t="shared" si="827"/>
        <v>0</v>
      </c>
      <c r="R1101" s="597">
        <f>R1094+R1095+R1096+R1097+R1098+R1099+R1100</f>
        <v>55.750000000000007</v>
      </c>
      <c r="S1101" s="597">
        <f t="shared" ref="S1101" si="828">S1094+S1095+S1096+S1097+S1098+S1099+S1100</f>
        <v>1.35</v>
      </c>
      <c r="T1101" s="597">
        <f>T1094+T1095+T1096+T1097+T1098+T1099+T1100</f>
        <v>7</v>
      </c>
      <c r="U1101" s="597"/>
      <c r="V1101" s="597">
        <f>V1094+V1095+V1096+V1097+V1098+V1099+V1100</f>
        <v>47.400000000000006</v>
      </c>
      <c r="W1101" s="597">
        <f t="shared" ref="W1101:AA1101" si="829">W1094+W1095+W1096+W1097+W1098+W1099+W1100</f>
        <v>0</v>
      </c>
      <c r="X1101" s="597">
        <f t="shared" si="829"/>
        <v>0</v>
      </c>
      <c r="Y1101" s="597">
        <f t="shared" si="829"/>
        <v>0</v>
      </c>
      <c r="Z1101" s="597">
        <f t="shared" si="829"/>
        <v>0</v>
      </c>
      <c r="AA1101" s="597">
        <f t="shared" si="829"/>
        <v>0</v>
      </c>
      <c r="AB1101" s="907"/>
      <c r="AC1101" s="907"/>
      <c r="AD1101" s="907"/>
      <c r="AE1101" s="907"/>
      <c r="AF1101" s="907"/>
      <c r="AG1101" s="908"/>
    </row>
    <row r="1102" spans="1:33" s="4" customFormat="1" ht="27.75" customHeight="1">
      <c r="A1102" s="890" t="s">
        <v>395</v>
      </c>
      <c r="B1102" s="893" t="s">
        <v>151</v>
      </c>
      <c r="C1102" s="896" t="s">
        <v>151</v>
      </c>
      <c r="D1102" s="899" t="s">
        <v>170</v>
      </c>
      <c r="E1102" s="901" t="s">
        <v>1020</v>
      </c>
      <c r="F1102" s="902"/>
      <c r="G1102" s="355"/>
      <c r="H1102" s="598"/>
      <c r="I1102" s="501"/>
      <c r="J1102" s="501"/>
      <c r="K1102" s="501"/>
      <c r="L1102" s="501"/>
      <c r="M1102" s="501"/>
      <c r="N1102" s="501"/>
      <c r="O1102" s="501"/>
      <c r="P1102" s="501"/>
      <c r="Q1102" s="501"/>
      <c r="R1102" s="598"/>
      <c r="S1102" s="501"/>
      <c r="T1102" s="501"/>
      <c r="U1102" s="501"/>
      <c r="V1102" s="501"/>
      <c r="W1102" s="501"/>
      <c r="X1102" s="501"/>
      <c r="Y1102" s="501"/>
      <c r="Z1102" s="501"/>
      <c r="AA1102" s="501"/>
      <c r="AB1102" s="266"/>
      <c r="AC1102" s="266"/>
      <c r="AD1102" s="599"/>
      <c r="AE1102" s="600"/>
      <c r="AF1102" s="601"/>
      <c r="AG1102" s="574"/>
    </row>
    <row r="1103" spans="1:33" s="4" customFormat="1" ht="38.25">
      <c r="A1103" s="891"/>
      <c r="B1103" s="894"/>
      <c r="C1103" s="897"/>
      <c r="D1103" s="906"/>
      <c r="E1103" s="164" t="s">
        <v>11</v>
      </c>
      <c r="F1103" s="226" t="s">
        <v>1016</v>
      </c>
      <c r="G1103" s="196" t="s">
        <v>1128</v>
      </c>
      <c r="H1103" s="588">
        <v>8.3160000000000007</v>
      </c>
      <c r="I1103" s="589"/>
      <c r="J1103" s="589"/>
      <c r="K1103" s="589"/>
      <c r="L1103" s="589">
        <v>8.3160000000000007</v>
      </c>
      <c r="M1103" s="589"/>
      <c r="N1103" s="589"/>
      <c r="O1103" s="589"/>
      <c r="P1103" s="589"/>
      <c r="Q1103" s="589"/>
      <c r="R1103" s="588">
        <v>8.3160000000000007</v>
      </c>
      <c r="S1103" s="589"/>
      <c r="T1103" s="589"/>
      <c r="U1103" s="589"/>
      <c r="V1103" s="589">
        <v>8.3160000000000007</v>
      </c>
      <c r="W1103" s="589"/>
      <c r="X1103" s="589"/>
      <c r="Y1103" s="589"/>
      <c r="Z1103" s="589"/>
      <c r="AA1103" s="589"/>
      <c r="AB1103" s="602" t="s">
        <v>1013</v>
      </c>
      <c r="AC1103" s="593" t="s">
        <v>1021</v>
      </c>
      <c r="AD1103" s="603" t="s">
        <v>159</v>
      </c>
      <c r="AE1103" s="594">
        <v>400</v>
      </c>
      <c r="AF1103" s="564">
        <v>495</v>
      </c>
      <c r="AG1103" s="517"/>
    </row>
    <row r="1104" spans="1:33" s="4" customFormat="1" ht="26.25" customHeight="1">
      <c r="A1104" s="891"/>
      <c r="B1104" s="894"/>
      <c r="C1104" s="897"/>
      <c r="D1104" s="906"/>
      <c r="E1104" s="164" t="s">
        <v>12</v>
      </c>
      <c r="F1104" s="226" t="s">
        <v>1022</v>
      </c>
      <c r="G1104" s="196" t="s">
        <v>1128</v>
      </c>
      <c r="H1104" s="507">
        <f>I1104+J1104+K1104+L1104+M1104+N1104+O1104+P1104</f>
        <v>1.2</v>
      </c>
      <c r="I1104" s="504"/>
      <c r="J1104" s="504"/>
      <c r="K1104" s="504"/>
      <c r="L1104" s="503">
        <v>1.2</v>
      </c>
      <c r="M1104" s="503"/>
      <c r="N1104" s="503"/>
      <c r="O1104" s="503"/>
      <c r="P1104" s="503"/>
      <c r="Q1104" s="503"/>
      <c r="R1104" s="502">
        <f>S1104+T1104+U1104+V1104+W1104+X1104+Y1104+Z1104</f>
        <v>1.5</v>
      </c>
      <c r="S1104" s="503"/>
      <c r="T1104" s="503"/>
      <c r="U1104" s="503"/>
      <c r="V1104" s="503">
        <v>1.5</v>
      </c>
      <c r="W1104" s="503"/>
      <c r="X1104" s="504"/>
      <c r="Y1104" s="504"/>
      <c r="Z1104" s="504"/>
      <c r="AA1104" s="504"/>
      <c r="AB1104" s="266" t="s">
        <v>1013</v>
      </c>
      <c r="AC1104" s="529" t="s">
        <v>1144</v>
      </c>
      <c r="AD1104" s="561" t="s">
        <v>159</v>
      </c>
      <c r="AE1104" s="517">
        <v>50</v>
      </c>
      <c r="AF1104" s="604">
        <v>51</v>
      </c>
      <c r="AG1104" s="595"/>
    </row>
    <row r="1105" spans="1:33" s="4" customFormat="1" ht="33.75" customHeight="1">
      <c r="A1105" s="891"/>
      <c r="B1105" s="894"/>
      <c r="C1105" s="897"/>
      <c r="D1105" s="900"/>
      <c r="E1105" s="165" t="s">
        <v>13</v>
      </c>
      <c r="F1105" s="226" t="s">
        <v>1023</v>
      </c>
      <c r="G1105" s="196" t="s">
        <v>1128</v>
      </c>
      <c r="H1105" s="507">
        <f>I1105+J1105+K1105+L1105+M1105+N1105+O1105+P1105</f>
        <v>3</v>
      </c>
      <c r="I1105" s="508"/>
      <c r="J1105" s="508"/>
      <c r="K1105" s="508"/>
      <c r="L1105" s="596">
        <v>3</v>
      </c>
      <c r="M1105" s="596"/>
      <c r="N1105" s="596"/>
      <c r="O1105" s="596"/>
      <c r="P1105" s="596"/>
      <c r="Q1105" s="596"/>
      <c r="R1105" s="502">
        <f>S1105+T1105+U1105+V1105+W1105+X1105+Y1105+Z1105</f>
        <v>3</v>
      </c>
      <c r="S1105" s="596"/>
      <c r="T1105" s="596"/>
      <c r="U1105" s="596"/>
      <c r="V1105" s="596">
        <v>3</v>
      </c>
      <c r="W1105" s="596"/>
      <c r="X1105" s="508"/>
      <c r="Y1105" s="508"/>
      <c r="Z1105" s="508"/>
      <c r="AA1105" s="508"/>
      <c r="AB1105" s="266" t="s">
        <v>1013</v>
      </c>
      <c r="AC1105" s="529" t="s">
        <v>1145</v>
      </c>
      <c r="AD1105" s="561" t="s">
        <v>159</v>
      </c>
      <c r="AE1105" s="517">
        <v>45</v>
      </c>
      <c r="AF1105" s="564">
        <v>47</v>
      </c>
      <c r="AG1105" s="517"/>
    </row>
    <row r="1106" spans="1:33" s="4" customFormat="1" ht="53.25" customHeight="1">
      <c r="A1106" s="891"/>
      <c r="B1106" s="894"/>
      <c r="C1106" s="897"/>
      <c r="D1106" s="435"/>
      <c r="E1106" s="164" t="s">
        <v>14</v>
      </c>
      <c r="F1106" s="226" t="s">
        <v>1017</v>
      </c>
      <c r="G1106" s="196" t="s">
        <v>1128</v>
      </c>
      <c r="H1106" s="507">
        <f>I1106+J1106+K1106+L1106+M1106+N1106+O1106+P1106</f>
        <v>38.155000000000001</v>
      </c>
      <c r="I1106" s="504"/>
      <c r="J1106" s="504"/>
      <c r="K1106" s="504"/>
      <c r="L1106" s="503">
        <v>38.155000000000001</v>
      </c>
      <c r="M1106" s="503"/>
      <c r="N1106" s="503"/>
      <c r="O1106" s="503"/>
      <c r="P1106" s="503"/>
      <c r="Q1106" s="503"/>
      <c r="R1106" s="502">
        <f>S1106+T1106+U1106+V1106+W1106+X1106+Y1106+Z1106</f>
        <v>39.055</v>
      </c>
      <c r="S1106" s="503"/>
      <c r="T1106" s="503"/>
      <c r="U1106" s="503"/>
      <c r="V1106" s="503">
        <v>39.055</v>
      </c>
      <c r="W1106" s="503"/>
      <c r="X1106" s="504"/>
      <c r="Y1106" s="504"/>
      <c r="Z1106" s="504"/>
      <c r="AA1106" s="504"/>
      <c r="AB1106" s="266" t="s">
        <v>1013</v>
      </c>
      <c r="AC1106" s="529" t="s">
        <v>943</v>
      </c>
      <c r="AD1106" s="561" t="s">
        <v>159</v>
      </c>
      <c r="AE1106" s="517">
        <v>12.25</v>
      </c>
      <c r="AF1106" s="562">
        <v>11</v>
      </c>
      <c r="AG1106" s="531" t="s">
        <v>1278</v>
      </c>
    </row>
    <row r="1107" spans="1:33" s="4" customFormat="1" ht="24.75" customHeight="1">
      <c r="A1107" s="891"/>
      <c r="B1107" s="894"/>
      <c r="C1107" s="897"/>
      <c r="D1107" s="435"/>
      <c r="E1107" s="164" t="s">
        <v>23</v>
      </c>
      <c r="F1107" s="226" t="s">
        <v>1018</v>
      </c>
      <c r="G1107" s="196" t="s">
        <v>1128</v>
      </c>
      <c r="H1107" s="507">
        <f>I1107+J1107+K1107+L1107+M1107+N1107+O1107+P1107</f>
        <v>11.829000000000001</v>
      </c>
      <c r="I1107" s="504"/>
      <c r="J1107" s="504"/>
      <c r="K1107" s="504"/>
      <c r="L1107" s="503">
        <v>11.829000000000001</v>
      </c>
      <c r="M1107" s="503"/>
      <c r="N1107" s="503"/>
      <c r="O1107" s="503"/>
      <c r="P1107" s="503"/>
      <c r="Q1107" s="503"/>
      <c r="R1107" s="502">
        <f>S1107+T1107+U1107+V1107+W1107+X1107+Y1107+Z1107</f>
        <v>11.829000000000001</v>
      </c>
      <c r="S1107" s="503"/>
      <c r="T1107" s="503"/>
      <c r="U1107" s="503"/>
      <c r="V1107" s="503">
        <v>11.829000000000001</v>
      </c>
      <c r="W1107" s="503"/>
      <c r="X1107" s="504"/>
      <c r="Y1107" s="504"/>
      <c r="Z1107" s="504"/>
      <c r="AA1107" s="504"/>
      <c r="AB1107" s="266" t="s">
        <v>1013</v>
      </c>
      <c r="AC1107" s="529" t="s">
        <v>544</v>
      </c>
      <c r="AD1107" s="561" t="s">
        <v>159</v>
      </c>
      <c r="AE1107" s="517">
        <v>12.25</v>
      </c>
      <c r="AF1107" s="562"/>
      <c r="AG1107" s="517"/>
    </row>
    <row r="1108" spans="1:33" s="4" customFormat="1" ht="15" customHeight="1">
      <c r="A1108" s="892"/>
      <c r="B1108" s="895"/>
      <c r="C1108" s="898"/>
      <c r="D1108" s="903" t="s">
        <v>16</v>
      </c>
      <c r="E1108" s="904"/>
      <c r="F1108" s="904"/>
      <c r="G1108" s="998"/>
      <c r="H1108" s="597">
        <f>H1103+H1104+H1105+H1106+H1107</f>
        <v>62.5</v>
      </c>
      <c r="I1108" s="597">
        <f t="shared" ref="I1108:Q1108" si="830">I1103+I1104+I1105+I1106+I1107</f>
        <v>0</v>
      </c>
      <c r="J1108" s="597">
        <f t="shared" si="830"/>
        <v>0</v>
      </c>
      <c r="K1108" s="597"/>
      <c r="L1108" s="597">
        <f>L1103+L1104+L1105+L1106+L1107</f>
        <v>62.5</v>
      </c>
      <c r="M1108" s="597">
        <f t="shared" si="830"/>
        <v>0</v>
      </c>
      <c r="N1108" s="597">
        <f t="shared" si="830"/>
        <v>0</v>
      </c>
      <c r="O1108" s="597">
        <f t="shared" si="830"/>
        <v>0</v>
      </c>
      <c r="P1108" s="597">
        <f t="shared" si="830"/>
        <v>0</v>
      </c>
      <c r="Q1108" s="597">
        <f t="shared" si="830"/>
        <v>0</v>
      </c>
      <c r="R1108" s="597">
        <f>R1103+R1104+R1105+R1106+R1107</f>
        <v>63.7</v>
      </c>
      <c r="S1108" s="597">
        <f t="shared" ref="S1108:T1108" si="831">S1103+S1104+S1105+S1106+S1107</f>
        <v>0</v>
      </c>
      <c r="T1108" s="597">
        <f t="shared" si="831"/>
        <v>0</v>
      </c>
      <c r="U1108" s="597"/>
      <c r="V1108" s="597">
        <f>V1103+V1104+V1105+V1106+V1107</f>
        <v>63.7</v>
      </c>
      <c r="W1108" s="597">
        <f t="shared" ref="W1108:AA1108" si="832">W1103+W1104+W1105+W1106+W1107</f>
        <v>0</v>
      </c>
      <c r="X1108" s="597">
        <f t="shared" si="832"/>
        <v>0</v>
      </c>
      <c r="Y1108" s="597">
        <f t="shared" si="832"/>
        <v>0</v>
      </c>
      <c r="Z1108" s="597">
        <f t="shared" si="832"/>
        <v>0</v>
      </c>
      <c r="AA1108" s="597">
        <f t="shared" si="832"/>
        <v>0</v>
      </c>
      <c r="AB1108" s="605"/>
      <c r="AC1108" s="605"/>
      <c r="AD1108" s="605"/>
      <c r="AE1108" s="605"/>
      <c r="AF1108" s="606"/>
      <c r="AG1108" s="607"/>
    </row>
    <row r="1109" spans="1:33" s="4" customFormat="1" ht="29.25" customHeight="1">
      <c r="A1109" s="890" t="s">
        <v>395</v>
      </c>
      <c r="B1109" s="893" t="s">
        <v>151</v>
      </c>
      <c r="C1109" s="896" t="s">
        <v>151</v>
      </c>
      <c r="D1109" s="899" t="s">
        <v>197</v>
      </c>
      <c r="E1109" s="901" t="s">
        <v>1024</v>
      </c>
      <c r="F1109" s="909"/>
      <c r="G1109" s="355"/>
      <c r="H1109" s="501"/>
      <c r="I1109" s="501"/>
      <c r="J1109" s="501"/>
      <c r="K1109" s="501"/>
      <c r="L1109" s="501"/>
      <c r="M1109" s="501"/>
      <c r="N1109" s="501"/>
      <c r="O1109" s="501"/>
      <c r="P1109" s="501"/>
      <c r="Q1109" s="501"/>
      <c r="R1109" s="501"/>
      <c r="S1109" s="501"/>
      <c r="T1109" s="501"/>
      <c r="U1109" s="501"/>
      <c r="V1109" s="501"/>
      <c r="W1109" s="501"/>
      <c r="X1109" s="501"/>
      <c r="Y1109" s="501"/>
      <c r="Z1109" s="501"/>
      <c r="AA1109" s="501"/>
      <c r="AB1109" s="266"/>
      <c r="AC1109" s="267"/>
      <c r="AD1109" s="375"/>
      <c r="AE1109" s="379"/>
      <c r="AF1109" s="587"/>
      <c r="AG1109" s="356"/>
    </row>
    <row r="1110" spans="1:33" s="4" customFormat="1" ht="41.25" customHeight="1">
      <c r="A1110" s="891"/>
      <c r="B1110" s="894"/>
      <c r="C1110" s="897"/>
      <c r="D1110" s="900"/>
      <c r="E1110" s="164" t="s">
        <v>11</v>
      </c>
      <c r="F1110" s="162" t="s">
        <v>1025</v>
      </c>
      <c r="G1110" s="377" t="s">
        <v>1130</v>
      </c>
      <c r="H1110" s="588">
        <f>I1110+J1110+K1110+L1110+M1110+N1110+O1110+P1110</f>
        <v>90.613</v>
      </c>
      <c r="I1110" s="589">
        <v>14.416</v>
      </c>
      <c r="J1110" s="589"/>
      <c r="K1110" s="589"/>
      <c r="L1110" s="589"/>
      <c r="M1110" s="589"/>
      <c r="N1110" s="589">
        <v>64.769000000000005</v>
      </c>
      <c r="O1110" s="589">
        <v>11.428000000000001</v>
      </c>
      <c r="P1110" s="589"/>
      <c r="Q1110" s="589"/>
      <c r="R1110" s="588">
        <f>S1110+T1110+U1110+V1110+W1110+X1110+Y1110+Z1110</f>
        <v>90.613</v>
      </c>
      <c r="S1110" s="589">
        <v>14.416</v>
      </c>
      <c r="T1110" s="589"/>
      <c r="U1110" s="589"/>
      <c r="V1110" s="589"/>
      <c r="W1110" s="589"/>
      <c r="X1110" s="589">
        <v>64.769000000000005</v>
      </c>
      <c r="Y1110" s="589">
        <v>11.428000000000001</v>
      </c>
      <c r="Z1110" s="589"/>
      <c r="AA1110" s="589"/>
      <c r="AB1110" s="602" t="s">
        <v>1013</v>
      </c>
      <c r="AC1110" s="378" t="s">
        <v>1148</v>
      </c>
      <c r="AD1110" s="380" t="s">
        <v>159</v>
      </c>
      <c r="AE1110" s="428">
        <v>1</v>
      </c>
      <c r="AF1110" s="514">
        <v>1</v>
      </c>
      <c r="AG1110" s="458"/>
    </row>
    <row r="1111" spans="1:33" s="4" customFormat="1" ht="15" customHeight="1">
      <c r="A1111" s="892"/>
      <c r="B1111" s="895"/>
      <c r="C1111" s="898"/>
      <c r="D1111" s="903" t="s">
        <v>16</v>
      </c>
      <c r="E1111" s="904"/>
      <c r="F1111" s="904"/>
      <c r="G1111" s="905"/>
      <c r="H1111" s="505">
        <f>H1110</f>
        <v>90.613</v>
      </c>
      <c r="I1111" s="505">
        <f t="shared" ref="I1111:Q1111" si="833">I1110</f>
        <v>14.416</v>
      </c>
      <c r="J1111" s="505">
        <f t="shared" si="833"/>
        <v>0</v>
      </c>
      <c r="K1111" s="505"/>
      <c r="L1111" s="505">
        <f t="shared" si="833"/>
        <v>0</v>
      </c>
      <c r="M1111" s="505">
        <f t="shared" si="833"/>
        <v>0</v>
      </c>
      <c r="N1111" s="505">
        <f t="shared" si="833"/>
        <v>64.769000000000005</v>
      </c>
      <c r="O1111" s="505">
        <f t="shared" si="833"/>
        <v>11.428000000000001</v>
      </c>
      <c r="P1111" s="505">
        <f t="shared" si="833"/>
        <v>0</v>
      </c>
      <c r="Q1111" s="505">
        <f t="shared" si="833"/>
        <v>0</v>
      </c>
      <c r="R1111" s="505">
        <f>R1110</f>
        <v>90.613</v>
      </c>
      <c r="S1111" s="505">
        <f t="shared" ref="S1111:T1111" si="834">S1110</f>
        <v>14.416</v>
      </c>
      <c r="T1111" s="505">
        <f t="shared" si="834"/>
        <v>0</v>
      </c>
      <c r="U1111" s="505"/>
      <c r="V1111" s="505">
        <f t="shared" ref="V1111:AA1111" si="835">V1110</f>
        <v>0</v>
      </c>
      <c r="W1111" s="505">
        <f t="shared" si="835"/>
        <v>0</v>
      </c>
      <c r="X1111" s="505">
        <f t="shared" si="835"/>
        <v>64.769000000000005</v>
      </c>
      <c r="Y1111" s="505">
        <f t="shared" si="835"/>
        <v>11.428000000000001</v>
      </c>
      <c r="Z1111" s="505">
        <f t="shared" si="835"/>
        <v>0</v>
      </c>
      <c r="AA1111" s="505">
        <f t="shared" si="835"/>
        <v>0</v>
      </c>
      <c r="AB1111" s="608"/>
      <c r="AC1111" s="385"/>
      <c r="AD1111" s="385"/>
      <c r="AE1111" s="385"/>
      <c r="AF1111" s="385"/>
      <c r="AG1111" s="448"/>
    </row>
    <row r="1112" spans="1:33" s="4" customFormat="1" ht="15" customHeight="1">
      <c r="A1112" s="229" t="s">
        <v>395</v>
      </c>
      <c r="B1112" s="432" t="s">
        <v>151</v>
      </c>
      <c r="C1112" s="430" t="s">
        <v>151</v>
      </c>
      <c r="D1112" s="910" t="s">
        <v>17</v>
      </c>
      <c r="E1112" s="911"/>
      <c r="F1112" s="911"/>
      <c r="G1112" s="912"/>
      <c r="H1112" s="512">
        <f>H1101+H1108+H1111</f>
        <v>206.91300000000001</v>
      </c>
      <c r="I1112" s="512">
        <f t="shared" ref="I1112:Q1112" si="836">I1101+I1108+I1111</f>
        <v>14.416</v>
      </c>
      <c r="J1112" s="512">
        <f t="shared" si="836"/>
        <v>7</v>
      </c>
      <c r="K1112" s="512"/>
      <c r="L1112" s="512">
        <f t="shared" si="836"/>
        <v>109.30000000000001</v>
      </c>
      <c r="M1112" s="512">
        <f t="shared" si="836"/>
        <v>0</v>
      </c>
      <c r="N1112" s="512">
        <f t="shared" si="836"/>
        <v>64.769000000000005</v>
      </c>
      <c r="O1112" s="512">
        <f t="shared" si="836"/>
        <v>11.428000000000001</v>
      </c>
      <c r="P1112" s="512">
        <f t="shared" si="836"/>
        <v>0</v>
      </c>
      <c r="Q1112" s="512">
        <f t="shared" si="836"/>
        <v>0</v>
      </c>
      <c r="R1112" s="512">
        <f>R1101+R1108+R1111</f>
        <v>210.06300000000002</v>
      </c>
      <c r="S1112" s="512">
        <f t="shared" ref="S1112:T1112" si="837">S1101+S1108+S1111</f>
        <v>15.766</v>
      </c>
      <c r="T1112" s="512">
        <f t="shared" si="837"/>
        <v>7</v>
      </c>
      <c r="U1112" s="512"/>
      <c r="V1112" s="512">
        <f t="shared" ref="V1112:AA1112" si="838">V1101+V1108+V1111</f>
        <v>111.10000000000001</v>
      </c>
      <c r="W1112" s="512">
        <f t="shared" si="838"/>
        <v>0</v>
      </c>
      <c r="X1112" s="512">
        <f t="shared" si="838"/>
        <v>64.769000000000005</v>
      </c>
      <c r="Y1112" s="512">
        <f t="shared" si="838"/>
        <v>11.428000000000001</v>
      </c>
      <c r="Z1112" s="512">
        <f t="shared" si="838"/>
        <v>0</v>
      </c>
      <c r="AA1112" s="512">
        <f t="shared" si="838"/>
        <v>0</v>
      </c>
      <c r="AB1112" s="427"/>
      <c r="AC1112" s="453"/>
      <c r="AD1112" s="453"/>
      <c r="AE1112" s="453"/>
      <c r="AF1112" s="609"/>
      <c r="AG1112" s="454"/>
    </row>
    <row r="1113" spans="1:33" s="4" customFormat="1" ht="15" customHeight="1">
      <c r="A1113" s="229" t="s">
        <v>395</v>
      </c>
      <c r="B1113" s="432" t="s">
        <v>151</v>
      </c>
      <c r="C1113" s="430" t="s">
        <v>152</v>
      </c>
      <c r="D1113" s="822" t="s">
        <v>1026</v>
      </c>
      <c r="E1113" s="823"/>
      <c r="F1113" s="823"/>
      <c r="G1113" s="823"/>
      <c r="H1113" s="823"/>
      <c r="I1113" s="823"/>
      <c r="J1113" s="823"/>
      <c r="K1113" s="823"/>
      <c r="L1113" s="823"/>
      <c r="M1113" s="823"/>
      <c r="N1113" s="823"/>
      <c r="O1113" s="823"/>
      <c r="P1113" s="823"/>
      <c r="Q1113" s="823"/>
      <c r="R1113" s="823"/>
      <c r="S1113" s="823"/>
      <c r="T1113" s="823"/>
      <c r="U1113" s="823"/>
      <c r="V1113" s="823"/>
      <c r="W1113" s="823"/>
      <c r="X1113" s="823"/>
      <c r="Y1113" s="823"/>
      <c r="Z1113" s="823"/>
      <c r="AA1113" s="823"/>
      <c r="AB1113" s="823"/>
      <c r="AC1113" s="823"/>
      <c r="AD1113" s="823"/>
      <c r="AE1113" s="823"/>
      <c r="AF1113" s="823"/>
      <c r="AG1113" s="824"/>
    </row>
    <row r="1114" spans="1:33" s="4" customFormat="1" ht="61.5" customHeight="1">
      <c r="A1114" s="890" t="s">
        <v>395</v>
      </c>
      <c r="B1114" s="893" t="s">
        <v>151</v>
      </c>
      <c r="C1114" s="896" t="s">
        <v>152</v>
      </c>
      <c r="D1114" s="899" t="s">
        <v>162</v>
      </c>
      <c r="E1114" s="901" t="s">
        <v>1197</v>
      </c>
      <c r="F1114" s="902"/>
      <c r="G1114" s="355"/>
      <c r="H1114" s="177"/>
      <c r="I1114" s="177"/>
      <c r="J1114" s="335"/>
      <c r="K1114" s="177"/>
      <c r="L1114" s="177"/>
      <c r="M1114" s="177"/>
      <c r="N1114" s="177"/>
      <c r="O1114" s="177"/>
      <c r="P1114" s="177"/>
      <c r="Q1114" s="267"/>
      <c r="R1114" s="387"/>
      <c r="S1114" s="387"/>
      <c r="T1114" s="393"/>
      <c r="U1114" s="387"/>
      <c r="V1114" s="387"/>
      <c r="W1114" s="387"/>
      <c r="X1114" s="387"/>
      <c r="Y1114" s="387"/>
      <c r="Z1114" s="387"/>
      <c r="AA1114" s="405"/>
      <c r="AB1114" s="336"/>
      <c r="AC1114" s="375"/>
      <c r="AD1114" s="375"/>
      <c r="AE1114" s="376"/>
      <c r="AF1114" s="587"/>
      <c r="AG1114" s="186"/>
    </row>
    <row r="1115" spans="1:33" s="4" customFormat="1" ht="32.25" customHeight="1">
      <c r="A1115" s="891"/>
      <c r="B1115" s="894"/>
      <c r="C1115" s="897"/>
      <c r="D1115" s="906"/>
      <c r="E1115" s="163" t="s">
        <v>11</v>
      </c>
      <c r="F1115" s="162" t="s">
        <v>1198</v>
      </c>
      <c r="G1115" s="458" t="s">
        <v>142</v>
      </c>
      <c r="H1115" s="217">
        <f>I1115+J1115+K1115+L1115+M1115+N1115+O1115+P1115+Q1115</f>
        <v>0</v>
      </c>
      <c r="I1115" s="183"/>
      <c r="J1115" s="334"/>
      <c r="K1115" s="334"/>
      <c r="L1115" s="589"/>
      <c r="M1115" s="589">
        <v>0</v>
      </c>
      <c r="N1115" s="589"/>
      <c r="O1115" s="589"/>
      <c r="P1115" s="589"/>
      <c r="Q1115" s="158"/>
      <c r="R1115" s="507">
        <f>S1115+T1115+U1115+V1115+W1115+X1115+Y1115+Z1115+AA1115</f>
        <v>0.7</v>
      </c>
      <c r="S1115" s="504"/>
      <c r="T1115" s="589"/>
      <c r="U1115" s="589"/>
      <c r="V1115" s="589"/>
      <c r="W1115" s="589">
        <v>0.7</v>
      </c>
      <c r="X1115" s="589"/>
      <c r="Y1115" s="589"/>
      <c r="Z1115" s="589"/>
      <c r="AA1115" s="158"/>
      <c r="AB1115" s="337" t="s">
        <v>282</v>
      </c>
      <c r="AC1115" s="378" t="s">
        <v>1199</v>
      </c>
      <c r="AD1115" s="381" t="s">
        <v>159</v>
      </c>
      <c r="AE1115" s="381">
        <v>1</v>
      </c>
      <c r="AF1115" s="610">
        <v>1</v>
      </c>
      <c r="AG1115" s="611"/>
    </row>
    <row r="1116" spans="1:33" s="4" customFormat="1" ht="33" customHeight="1">
      <c r="A1116" s="891"/>
      <c r="B1116" s="894"/>
      <c r="C1116" s="897"/>
      <c r="D1116" s="906"/>
      <c r="E1116" s="163" t="s">
        <v>12</v>
      </c>
      <c r="F1116" s="162" t="s">
        <v>1200</v>
      </c>
      <c r="G1116" s="458" t="s">
        <v>142</v>
      </c>
      <c r="H1116" s="217">
        <f>I1116+J1116+K1116+L1116+M1116+N1116+O1116+P1116+Q1116</f>
        <v>0</v>
      </c>
      <c r="I1116" s="183"/>
      <c r="J1116" s="334"/>
      <c r="K1116" s="334"/>
      <c r="L1116" s="589"/>
      <c r="M1116" s="589">
        <v>0</v>
      </c>
      <c r="N1116" s="589"/>
      <c r="O1116" s="589"/>
      <c r="P1116" s="589"/>
      <c r="Q1116" s="158"/>
      <c r="R1116" s="507">
        <f>S1116+T1116+U1116+V1116+W1116+X1116+Y1116+Z1116+AA1116</f>
        <v>1.18</v>
      </c>
      <c r="S1116" s="504"/>
      <c r="T1116" s="589"/>
      <c r="U1116" s="589"/>
      <c r="V1116" s="589"/>
      <c r="W1116" s="589">
        <v>1.18</v>
      </c>
      <c r="X1116" s="589"/>
      <c r="Y1116" s="589"/>
      <c r="Z1116" s="589"/>
      <c r="AA1116" s="158"/>
      <c r="AB1116" s="337" t="s">
        <v>282</v>
      </c>
      <c r="AC1116" s="378" t="s">
        <v>1201</v>
      </c>
      <c r="AD1116" s="381" t="s">
        <v>1202</v>
      </c>
      <c r="AE1116" s="381">
        <v>201</v>
      </c>
      <c r="AF1116" s="610">
        <v>201</v>
      </c>
      <c r="AG1116" s="611"/>
    </row>
    <row r="1117" spans="1:33" s="4" customFormat="1" ht="15" customHeight="1">
      <c r="A1117" s="891"/>
      <c r="B1117" s="894"/>
      <c r="C1117" s="897"/>
      <c r="D1117" s="900"/>
      <c r="E1117" s="163" t="s">
        <v>13</v>
      </c>
      <c r="F1117" s="162" t="s">
        <v>1203</v>
      </c>
      <c r="G1117" s="458" t="s">
        <v>142</v>
      </c>
      <c r="H1117" s="217">
        <f>I1117+J1117+K1117+L1117+M1117+N1117+O1117+P1117+Q1117</f>
        <v>0</v>
      </c>
      <c r="I1117" s="183"/>
      <c r="J1117" s="334"/>
      <c r="K1117" s="334"/>
      <c r="L1117" s="589"/>
      <c r="M1117" s="589">
        <v>0</v>
      </c>
      <c r="N1117" s="589"/>
      <c r="O1117" s="589"/>
      <c r="P1117" s="589"/>
      <c r="Q1117" s="158"/>
      <c r="R1117" s="507">
        <f>S1117+T1117+U1117+V1117+W1117+X1117+Y1117+Z1117+AA1117</f>
        <v>4.46</v>
      </c>
      <c r="S1117" s="504"/>
      <c r="T1117" s="589"/>
      <c r="U1117" s="589"/>
      <c r="V1117" s="589"/>
      <c r="W1117" s="589">
        <v>4.46</v>
      </c>
      <c r="X1117" s="589"/>
      <c r="Y1117" s="589"/>
      <c r="Z1117" s="589"/>
      <c r="AA1117" s="158"/>
      <c r="AB1117" s="337" t="s">
        <v>282</v>
      </c>
      <c r="AC1117" s="378" t="s">
        <v>1204</v>
      </c>
      <c r="AD1117" s="381" t="s">
        <v>159</v>
      </c>
      <c r="AE1117" s="381">
        <v>3</v>
      </c>
      <c r="AF1117" s="610">
        <v>3</v>
      </c>
      <c r="AG1117" s="611"/>
    </row>
    <row r="1118" spans="1:33" s="4" customFormat="1" ht="15" customHeight="1">
      <c r="A1118" s="891"/>
      <c r="B1118" s="894"/>
      <c r="C1118" s="897"/>
      <c r="D1118" s="259"/>
      <c r="E1118" s="163" t="s">
        <v>14</v>
      </c>
      <c r="F1118" s="162" t="s">
        <v>1205</v>
      </c>
      <c r="G1118" s="458" t="s">
        <v>142</v>
      </c>
      <c r="H1118" s="217">
        <f>I1118+J1118+K1118+L1118+M1118+N1118+O1118+P1118+Q1118</f>
        <v>0</v>
      </c>
      <c r="I1118" s="183"/>
      <c r="J1118" s="334"/>
      <c r="K1118" s="334"/>
      <c r="L1118" s="589"/>
      <c r="M1118" s="589">
        <v>0</v>
      </c>
      <c r="N1118" s="589"/>
      <c r="O1118" s="589"/>
      <c r="P1118" s="589"/>
      <c r="Q1118" s="158"/>
      <c r="R1118" s="507">
        <f>S1118+T1118+U1118+V1118+W1118+X1118+Y1118+Z1118+AA1118</f>
        <v>8.7799999999999994</v>
      </c>
      <c r="S1118" s="504"/>
      <c r="T1118" s="589"/>
      <c r="U1118" s="589"/>
      <c r="V1118" s="589"/>
      <c r="W1118" s="589">
        <v>8.7799999999999994</v>
      </c>
      <c r="X1118" s="589"/>
      <c r="Y1118" s="589"/>
      <c r="Z1118" s="589"/>
      <c r="AA1118" s="158"/>
      <c r="AB1118" s="337" t="s">
        <v>282</v>
      </c>
      <c r="AC1118" s="378" t="s">
        <v>1206</v>
      </c>
      <c r="AD1118" s="381" t="s">
        <v>1202</v>
      </c>
      <c r="AE1118" s="381">
        <v>198</v>
      </c>
      <c r="AF1118" s="610">
        <v>198</v>
      </c>
      <c r="AG1118" s="611"/>
    </row>
    <row r="1119" spans="1:33" s="4" customFormat="1" ht="15" customHeight="1">
      <c r="A1119" s="891"/>
      <c r="B1119" s="894"/>
      <c r="C1119" s="897"/>
      <c r="D1119" s="259"/>
      <c r="E1119" s="163" t="s">
        <v>23</v>
      </c>
      <c r="F1119" s="162" t="s">
        <v>1207</v>
      </c>
      <c r="G1119" s="458" t="s">
        <v>142</v>
      </c>
      <c r="H1119" s="217">
        <f>I1119+J1119+K1119+L1119+M1119+N1119+O1119+P1119+Q1119</f>
        <v>0</v>
      </c>
      <c r="I1119" s="183"/>
      <c r="J1119" s="334"/>
      <c r="K1119" s="334"/>
      <c r="L1119" s="589"/>
      <c r="M1119" s="589">
        <v>0</v>
      </c>
      <c r="N1119" s="589"/>
      <c r="O1119" s="589"/>
      <c r="P1119" s="589"/>
      <c r="Q1119" s="158"/>
      <c r="R1119" s="507">
        <f>S1119+T1119+U1119+V1119+W1119+X1119+Y1119+Z1119+AA1119</f>
        <v>6.02</v>
      </c>
      <c r="S1119" s="504"/>
      <c r="T1119" s="589"/>
      <c r="U1119" s="589"/>
      <c r="V1119" s="589"/>
      <c r="W1119" s="589">
        <v>6.02</v>
      </c>
      <c r="X1119" s="589"/>
      <c r="Y1119" s="589"/>
      <c r="Z1119" s="589"/>
      <c r="AA1119" s="158"/>
      <c r="AB1119" s="337" t="s">
        <v>282</v>
      </c>
      <c r="AC1119" s="378" t="s">
        <v>1208</v>
      </c>
      <c r="AD1119" s="381" t="s">
        <v>159</v>
      </c>
      <c r="AE1119" s="381">
        <v>5</v>
      </c>
      <c r="AF1119" s="610">
        <v>5</v>
      </c>
      <c r="AG1119" s="611"/>
    </row>
    <row r="1120" spans="1:33" s="4" customFormat="1" ht="13.5" customHeight="1">
      <c r="A1120" s="892"/>
      <c r="B1120" s="895"/>
      <c r="C1120" s="898"/>
      <c r="D1120" s="903" t="s">
        <v>16</v>
      </c>
      <c r="E1120" s="904"/>
      <c r="F1120" s="904"/>
      <c r="G1120" s="905"/>
      <c r="H1120" s="198">
        <f>H1115+H1116+H1117+H1118+H1119</f>
        <v>0</v>
      </c>
      <c r="I1120" s="198">
        <f t="shared" ref="I1120:Q1120" si="839">I1115+I1116+I1117+I1118+I1119</f>
        <v>0</v>
      </c>
      <c r="J1120" s="198">
        <f t="shared" si="839"/>
        <v>0</v>
      </c>
      <c r="K1120" s="198"/>
      <c r="L1120" s="510">
        <f t="shared" si="839"/>
        <v>0</v>
      </c>
      <c r="M1120" s="510">
        <f t="shared" si="839"/>
        <v>0</v>
      </c>
      <c r="N1120" s="510">
        <f t="shared" si="839"/>
        <v>0</v>
      </c>
      <c r="O1120" s="510">
        <f t="shared" si="839"/>
        <v>0</v>
      </c>
      <c r="P1120" s="510">
        <f t="shared" si="839"/>
        <v>0</v>
      </c>
      <c r="Q1120" s="510">
        <f t="shared" si="839"/>
        <v>0</v>
      </c>
      <c r="R1120" s="510">
        <f>R1115+R1116+R1117+R1118+R1119</f>
        <v>21.14</v>
      </c>
      <c r="S1120" s="510">
        <f t="shared" ref="S1120:T1120" si="840">S1115+S1116+S1117+S1118+S1119</f>
        <v>0</v>
      </c>
      <c r="T1120" s="510">
        <f t="shared" si="840"/>
        <v>0</v>
      </c>
      <c r="U1120" s="510"/>
      <c r="V1120" s="510">
        <f t="shared" ref="V1120:AA1120" si="841">V1115+V1116+V1117+V1118+V1119</f>
        <v>0</v>
      </c>
      <c r="W1120" s="510">
        <f t="shared" si="841"/>
        <v>21.14</v>
      </c>
      <c r="X1120" s="510">
        <f t="shared" si="841"/>
        <v>0</v>
      </c>
      <c r="Y1120" s="510">
        <f t="shared" si="841"/>
        <v>0</v>
      </c>
      <c r="Z1120" s="510">
        <f t="shared" si="841"/>
        <v>0</v>
      </c>
      <c r="AA1120" s="510">
        <f t="shared" si="841"/>
        <v>0</v>
      </c>
      <c r="AB1120" s="426"/>
      <c r="AC1120" s="426"/>
      <c r="AD1120" s="449"/>
      <c r="AE1120" s="449"/>
      <c r="AF1120" s="449"/>
      <c r="AG1120" s="450"/>
    </row>
    <row r="1121" spans="1:33" s="4" customFormat="1" ht="27" customHeight="1">
      <c r="A1121" s="890" t="s">
        <v>395</v>
      </c>
      <c r="B1121" s="893" t="s">
        <v>151</v>
      </c>
      <c r="C1121" s="896" t="s">
        <v>152</v>
      </c>
      <c r="D1121" s="899" t="s">
        <v>170</v>
      </c>
      <c r="E1121" s="901" t="s">
        <v>1027</v>
      </c>
      <c r="F1121" s="902"/>
      <c r="G1121" s="355"/>
      <c r="H1121" s="177"/>
      <c r="I1121" s="177"/>
      <c r="J1121" s="335"/>
      <c r="K1121" s="177"/>
      <c r="L1121" s="501"/>
      <c r="M1121" s="501"/>
      <c r="N1121" s="501"/>
      <c r="O1121" s="501"/>
      <c r="P1121" s="501"/>
      <c r="Q1121" s="266"/>
      <c r="R1121" s="501"/>
      <c r="S1121" s="501"/>
      <c r="T1121" s="598"/>
      <c r="U1121" s="501"/>
      <c r="V1121" s="501"/>
      <c r="W1121" s="501"/>
      <c r="X1121" s="501"/>
      <c r="Y1121" s="501"/>
      <c r="Z1121" s="501"/>
      <c r="AA1121" s="266"/>
      <c r="AB1121" s="612"/>
      <c r="AC1121" s="375"/>
      <c r="AD1121" s="375"/>
      <c r="AE1121" s="376"/>
      <c r="AF1121" s="601"/>
      <c r="AG1121" s="186"/>
    </row>
    <row r="1122" spans="1:33" s="4" customFormat="1" ht="15" customHeight="1">
      <c r="A1122" s="891"/>
      <c r="B1122" s="894"/>
      <c r="C1122" s="897"/>
      <c r="D1122" s="900"/>
      <c r="E1122" s="163" t="s">
        <v>11</v>
      </c>
      <c r="F1122" s="162" t="s">
        <v>1149</v>
      </c>
      <c r="G1122" s="458" t="s">
        <v>142</v>
      </c>
      <c r="H1122" s="217">
        <f>I1122+J1122+K1122+L1122+M1122+N1122+O1122+P1122</f>
        <v>31.677</v>
      </c>
      <c r="I1122" s="183"/>
      <c r="J1122" s="334"/>
      <c r="K1122" s="334"/>
      <c r="L1122" s="589"/>
      <c r="M1122" s="589">
        <v>31.677</v>
      </c>
      <c r="N1122" s="589"/>
      <c r="O1122" s="589"/>
      <c r="P1122" s="589"/>
      <c r="R1122" s="507">
        <f>S1122+T1122+U1122+V1122+W1122+X1122+Y1122+Z1122</f>
        <v>31.677</v>
      </c>
      <c r="S1122" s="504"/>
      <c r="T1122" s="589"/>
      <c r="U1122" s="589"/>
      <c r="V1122" s="589"/>
      <c r="W1122" s="589">
        <v>31.677</v>
      </c>
      <c r="X1122" s="589"/>
      <c r="Y1122" s="589"/>
      <c r="Z1122" s="589"/>
      <c r="AB1122" s="613" t="s">
        <v>282</v>
      </c>
      <c r="AC1122" s="378" t="s">
        <v>283</v>
      </c>
      <c r="AD1122" s="381" t="s">
        <v>159</v>
      </c>
      <c r="AE1122" s="381">
        <v>1</v>
      </c>
      <c r="AF1122" s="610">
        <v>1</v>
      </c>
      <c r="AG1122" s="611"/>
    </row>
    <row r="1123" spans="1:33" s="4" customFormat="1" ht="13.5" customHeight="1">
      <c r="A1123" s="892"/>
      <c r="B1123" s="895"/>
      <c r="C1123" s="898"/>
      <c r="D1123" s="903" t="s">
        <v>16</v>
      </c>
      <c r="E1123" s="904"/>
      <c r="F1123" s="904"/>
      <c r="G1123" s="905"/>
      <c r="H1123" s="198">
        <f>H1122</f>
        <v>31.677</v>
      </c>
      <c r="I1123" s="198">
        <f t="shared" ref="I1123:Q1123" si="842">I1122</f>
        <v>0</v>
      </c>
      <c r="J1123" s="198">
        <f t="shared" si="842"/>
        <v>0</v>
      </c>
      <c r="K1123" s="198"/>
      <c r="L1123" s="198">
        <f t="shared" si="842"/>
        <v>0</v>
      </c>
      <c r="M1123" s="198">
        <f t="shared" si="842"/>
        <v>31.677</v>
      </c>
      <c r="N1123" s="198">
        <f t="shared" si="842"/>
        <v>0</v>
      </c>
      <c r="O1123" s="198">
        <f t="shared" si="842"/>
        <v>0</v>
      </c>
      <c r="P1123" s="198">
        <f t="shared" si="842"/>
        <v>0</v>
      </c>
      <c r="Q1123" s="198">
        <f t="shared" si="842"/>
        <v>0</v>
      </c>
      <c r="R1123" s="510">
        <f>R1122</f>
        <v>31.677</v>
      </c>
      <c r="S1123" s="510">
        <f t="shared" ref="S1123:T1123" si="843">S1122</f>
        <v>0</v>
      </c>
      <c r="T1123" s="510">
        <f t="shared" si="843"/>
        <v>0</v>
      </c>
      <c r="U1123" s="510"/>
      <c r="V1123" s="510">
        <f t="shared" ref="V1123:AA1123" si="844">V1122</f>
        <v>0</v>
      </c>
      <c r="W1123" s="510">
        <f t="shared" si="844"/>
        <v>31.677</v>
      </c>
      <c r="X1123" s="510">
        <f t="shared" si="844"/>
        <v>0</v>
      </c>
      <c r="Y1123" s="510">
        <f t="shared" si="844"/>
        <v>0</v>
      </c>
      <c r="Z1123" s="510">
        <f t="shared" si="844"/>
        <v>0</v>
      </c>
      <c r="AA1123" s="510">
        <f t="shared" si="844"/>
        <v>0</v>
      </c>
      <c r="AB1123" s="757"/>
      <c r="AC1123" s="755"/>
      <c r="AD1123" s="755"/>
      <c r="AE1123" s="755"/>
      <c r="AF1123" s="755"/>
      <c r="AG1123" s="756"/>
    </row>
    <row r="1124" spans="1:33" s="4" customFormat="1" ht="15" customHeight="1">
      <c r="A1124" s="229" t="s">
        <v>11</v>
      </c>
      <c r="B1124" s="432" t="s">
        <v>11</v>
      </c>
      <c r="C1124" s="430" t="s">
        <v>12</v>
      </c>
      <c r="D1124" s="910" t="s">
        <v>17</v>
      </c>
      <c r="E1124" s="911"/>
      <c r="F1124" s="911"/>
      <c r="G1124" s="912"/>
      <c r="H1124" s="195">
        <f>H1120+H1123</f>
        <v>31.677</v>
      </c>
      <c r="I1124" s="195">
        <f t="shared" ref="I1124:Q1124" si="845">I1120+I1123</f>
        <v>0</v>
      </c>
      <c r="J1124" s="195">
        <f t="shared" si="845"/>
        <v>0</v>
      </c>
      <c r="K1124" s="195"/>
      <c r="L1124" s="195">
        <f t="shared" si="845"/>
        <v>0</v>
      </c>
      <c r="M1124" s="195">
        <f t="shared" si="845"/>
        <v>31.677</v>
      </c>
      <c r="N1124" s="195">
        <f t="shared" si="845"/>
        <v>0</v>
      </c>
      <c r="O1124" s="195">
        <f t="shared" si="845"/>
        <v>0</v>
      </c>
      <c r="P1124" s="195">
        <f t="shared" si="845"/>
        <v>0</v>
      </c>
      <c r="Q1124" s="195">
        <f t="shared" si="845"/>
        <v>0</v>
      </c>
      <c r="R1124" s="512">
        <f>R1120+R1123</f>
        <v>52.817</v>
      </c>
      <c r="S1124" s="512">
        <f t="shared" ref="S1124:T1124" si="846">S1120+S1123</f>
        <v>0</v>
      </c>
      <c r="T1124" s="512">
        <f t="shared" si="846"/>
        <v>0</v>
      </c>
      <c r="U1124" s="512"/>
      <c r="V1124" s="512">
        <f t="shared" ref="V1124:AA1124" si="847">V1120+V1123</f>
        <v>0</v>
      </c>
      <c r="W1124" s="512">
        <f t="shared" si="847"/>
        <v>52.817</v>
      </c>
      <c r="X1124" s="512">
        <f t="shared" si="847"/>
        <v>0</v>
      </c>
      <c r="Y1124" s="512">
        <f t="shared" si="847"/>
        <v>0</v>
      </c>
      <c r="Z1124" s="512">
        <f t="shared" si="847"/>
        <v>0</v>
      </c>
      <c r="AA1124" s="512">
        <f t="shared" si="847"/>
        <v>0</v>
      </c>
      <c r="AB1124" s="615"/>
      <c r="AC1124" s="453"/>
      <c r="AD1124" s="453"/>
      <c r="AE1124" s="453"/>
      <c r="AF1124" s="609"/>
      <c r="AG1124" s="454"/>
    </row>
    <row r="1125" spans="1:33" s="72" customFormat="1" ht="15" customHeight="1">
      <c r="A1125" s="229" t="s">
        <v>395</v>
      </c>
      <c r="B1125" s="432" t="s">
        <v>151</v>
      </c>
      <c r="C1125" s="883" t="s">
        <v>18</v>
      </c>
      <c r="D1125" s="884"/>
      <c r="E1125" s="884"/>
      <c r="F1125" s="884"/>
      <c r="G1125" s="885"/>
      <c r="H1125" s="203">
        <f>H1112+H1124</f>
        <v>238.59</v>
      </c>
      <c r="I1125" s="203">
        <f t="shared" ref="I1125:Q1125" si="848">I1112+I1124</f>
        <v>14.416</v>
      </c>
      <c r="J1125" s="203">
        <f t="shared" si="848"/>
        <v>7</v>
      </c>
      <c r="K1125" s="203"/>
      <c r="L1125" s="203">
        <f t="shared" si="848"/>
        <v>109.30000000000001</v>
      </c>
      <c r="M1125" s="203">
        <f t="shared" si="848"/>
        <v>31.677</v>
      </c>
      <c r="N1125" s="203">
        <f t="shared" si="848"/>
        <v>64.769000000000005</v>
      </c>
      <c r="O1125" s="203">
        <f t="shared" si="848"/>
        <v>11.428000000000001</v>
      </c>
      <c r="P1125" s="203">
        <f t="shared" si="848"/>
        <v>0</v>
      </c>
      <c r="Q1125" s="203">
        <f t="shared" si="848"/>
        <v>0</v>
      </c>
      <c r="R1125" s="513">
        <f>R1112+R1124</f>
        <v>262.88</v>
      </c>
      <c r="S1125" s="513">
        <f t="shared" ref="S1125:T1125" si="849">S1112+S1124</f>
        <v>15.766</v>
      </c>
      <c r="T1125" s="513">
        <f t="shared" si="849"/>
        <v>7</v>
      </c>
      <c r="U1125" s="513"/>
      <c r="V1125" s="513">
        <f t="shared" ref="V1125:AA1125" si="850">V1112+V1124</f>
        <v>111.10000000000001</v>
      </c>
      <c r="W1125" s="513">
        <f t="shared" si="850"/>
        <v>52.817</v>
      </c>
      <c r="X1125" s="513">
        <f t="shared" si="850"/>
        <v>64.769000000000005</v>
      </c>
      <c r="Y1125" s="513">
        <f t="shared" si="850"/>
        <v>11.428000000000001</v>
      </c>
      <c r="Z1125" s="513">
        <f t="shared" si="850"/>
        <v>0</v>
      </c>
      <c r="AA1125" s="513">
        <f t="shared" si="850"/>
        <v>0</v>
      </c>
      <c r="AB1125" s="616"/>
      <c r="AC1125" s="451"/>
      <c r="AD1125" s="451"/>
      <c r="AE1125" s="451"/>
      <c r="AF1125" s="617"/>
      <c r="AG1125" s="452"/>
    </row>
    <row r="1126" spans="1:33" s="4" customFormat="1" ht="15" customHeight="1">
      <c r="A1126" s="269" t="s">
        <v>395</v>
      </c>
      <c r="B1126" s="156" t="s">
        <v>152</v>
      </c>
      <c r="C1126" s="838" t="s">
        <v>1150</v>
      </c>
      <c r="D1126" s="839"/>
      <c r="E1126" s="839"/>
      <c r="F1126" s="839"/>
      <c r="G1126" s="839"/>
      <c r="H1126" s="839"/>
      <c r="I1126" s="839"/>
      <c r="J1126" s="839"/>
      <c r="K1126" s="839"/>
      <c r="L1126" s="839"/>
      <c r="M1126" s="839"/>
      <c r="N1126" s="839"/>
      <c r="O1126" s="839"/>
      <c r="P1126" s="839"/>
      <c r="Q1126" s="839"/>
      <c r="R1126" s="839"/>
      <c r="S1126" s="839"/>
      <c r="T1126" s="839"/>
      <c r="U1126" s="839"/>
      <c r="V1126" s="839"/>
      <c r="W1126" s="839"/>
      <c r="X1126" s="839"/>
      <c r="Y1126" s="839"/>
      <c r="Z1126" s="839"/>
      <c r="AA1126" s="839"/>
      <c r="AB1126" s="839"/>
      <c r="AC1126" s="839"/>
      <c r="AD1126" s="839"/>
      <c r="AE1126" s="839"/>
      <c r="AF1126" s="839"/>
      <c r="AG1126" s="840"/>
    </row>
    <row r="1127" spans="1:33" s="4" customFormat="1" ht="15" customHeight="1">
      <c r="A1127" s="269" t="s">
        <v>395</v>
      </c>
      <c r="B1127" s="432" t="s">
        <v>152</v>
      </c>
      <c r="C1127" s="430" t="s">
        <v>151</v>
      </c>
      <c r="D1127" s="850" t="s">
        <v>1115</v>
      </c>
      <c r="E1127" s="851"/>
      <c r="F1127" s="851"/>
      <c r="G1127" s="851"/>
      <c r="H1127" s="851"/>
      <c r="I1127" s="851"/>
      <c r="J1127" s="851"/>
      <c r="K1127" s="851"/>
      <c r="L1127" s="851"/>
      <c r="M1127" s="851"/>
      <c r="N1127" s="851"/>
      <c r="O1127" s="851"/>
      <c r="P1127" s="851"/>
      <c r="Q1127" s="851"/>
      <c r="R1127" s="851"/>
      <c r="S1127" s="851"/>
      <c r="T1127" s="851"/>
      <c r="U1127" s="851"/>
      <c r="V1127" s="851"/>
      <c r="W1127" s="851"/>
      <c r="X1127" s="851"/>
      <c r="Y1127" s="851"/>
      <c r="Z1127" s="851"/>
      <c r="AA1127" s="851"/>
      <c r="AB1127" s="851"/>
      <c r="AC1127" s="851"/>
      <c r="AD1127" s="851"/>
      <c r="AE1127" s="851"/>
      <c r="AF1127" s="851"/>
      <c r="AG1127" s="852"/>
    </row>
    <row r="1128" spans="1:33" s="72" customFormat="1" ht="44.25" customHeight="1">
      <c r="A1128" s="890" t="s">
        <v>395</v>
      </c>
      <c r="B1128" s="893" t="s">
        <v>152</v>
      </c>
      <c r="C1128" s="896" t="s">
        <v>151</v>
      </c>
      <c r="D1128" s="899" t="s">
        <v>151</v>
      </c>
      <c r="E1128" s="901" t="s">
        <v>1028</v>
      </c>
      <c r="F1128" s="902"/>
      <c r="G1128" s="355"/>
      <c r="H1128" s="177"/>
      <c r="I1128" s="177"/>
      <c r="J1128" s="177"/>
      <c r="K1128" s="177"/>
      <c r="L1128" s="177"/>
      <c r="M1128" s="177"/>
      <c r="N1128" s="177"/>
      <c r="O1128" s="177"/>
      <c r="P1128" s="177"/>
      <c r="Q1128" s="212"/>
      <c r="R1128" s="387"/>
      <c r="S1128" s="387"/>
      <c r="T1128" s="387"/>
      <c r="U1128" s="387"/>
      <c r="V1128" s="387"/>
      <c r="W1128" s="387"/>
      <c r="X1128" s="387"/>
      <c r="Y1128" s="387"/>
      <c r="Z1128" s="387"/>
      <c r="AA1128" s="310"/>
      <c r="AB1128" s="264" t="s">
        <v>282</v>
      </c>
      <c r="AC1128" s="223" t="s">
        <v>283</v>
      </c>
      <c r="AD1128" s="356" t="s">
        <v>159</v>
      </c>
      <c r="AE1128" s="356">
        <v>1</v>
      </c>
      <c r="AF1128" s="610">
        <v>0</v>
      </c>
      <c r="AG1128" s="228" t="s">
        <v>1279</v>
      </c>
    </row>
    <row r="1129" spans="1:33" s="72" customFormat="1" ht="15" customHeight="1">
      <c r="A1129" s="891"/>
      <c r="B1129" s="894"/>
      <c r="C1129" s="897"/>
      <c r="D1129" s="900"/>
      <c r="E1129" s="163" t="s">
        <v>11</v>
      </c>
      <c r="F1129" s="162" t="s">
        <v>1149</v>
      </c>
      <c r="G1129" s="458" t="s">
        <v>1131</v>
      </c>
      <c r="H1129" s="217">
        <f>I1129+J1129+K1129+L1129+M1129+N1129+O1129+P1129+Q1129</f>
        <v>55.143000000000001</v>
      </c>
      <c r="I1129" s="183"/>
      <c r="J1129" s="183"/>
      <c r="K1129" s="183"/>
      <c r="L1129" s="183"/>
      <c r="M1129" s="183"/>
      <c r="N1129" s="183">
        <v>15.755000000000001</v>
      </c>
      <c r="O1129" s="183"/>
      <c r="P1129" s="183"/>
      <c r="Q1129" s="183">
        <v>39.387999999999998</v>
      </c>
      <c r="R1129" s="507">
        <f>S1129+T1129+U1129+V1129+W1129+X1129+Y1129+Z1129+AA1129</f>
        <v>0</v>
      </c>
      <c r="S1129" s="504"/>
      <c r="T1129" s="504"/>
      <c r="U1129" s="504"/>
      <c r="V1129" s="504"/>
      <c r="W1129" s="504"/>
      <c r="X1129" s="504">
        <v>0</v>
      </c>
      <c r="Y1129" s="504"/>
      <c r="Z1129" s="504"/>
      <c r="AA1129" s="504">
        <v>0</v>
      </c>
      <c r="AB1129" s="449"/>
      <c r="AC1129" s="449"/>
      <c r="AD1129" s="449"/>
      <c r="AE1129" s="449"/>
      <c r="AF1129" s="618"/>
      <c r="AG1129" s="450"/>
    </row>
    <row r="1130" spans="1:33" s="4" customFormat="1" ht="15" customHeight="1">
      <c r="A1130" s="892"/>
      <c r="B1130" s="895"/>
      <c r="C1130" s="898"/>
      <c r="D1130" s="903" t="s">
        <v>16</v>
      </c>
      <c r="E1130" s="904"/>
      <c r="F1130" s="904"/>
      <c r="G1130" s="905"/>
      <c r="H1130" s="188">
        <f>H1129</f>
        <v>55.143000000000001</v>
      </c>
      <c r="I1130" s="188">
        <f t="shared" ref="I1130:Q1131" si="851">I1129</f>
        <v>0</v>
      </c>
      <c r="J1130" s="188">
        <f t="shared" si="851"/>
        <v>0</v>
      </c>
      <c r="K1130" s="188"/>
      <c r="L1130" s="188">
        <f t="shared" si="851"/>
        <v>0</v>
      </c>
      <c r="M1130" s="188">
        <f t="shared" si="851"/>
        <v>0</v>
      </c>
      <c r="N1130" s="188">
        <f t="shared" si="851"/>
        <v>15.755000000000001</v>
      </c>
      <c r="O1130" s="188">
        <f t="shared" si="851"/>
        <v>0</v>
      </c>
      <c r="P1130" s="188">
        <f t="shared" si="851"/>
        <v>0</v>
      </c>
      <c r="Q1130" s="188">
        <f t="shared" si="851"/>
        <v>39.387999999999998</v>
      </c>
      <c r="R1130" s="505">
        <f>R1129</f>
        <v>0</v>
      </c>
      <c r="S1130" s="505">
        <f t="shared" ref="S1130:T1131" si="852">S1129</f>
        <v>0</v>
      </c>
      <c r="T1130" s="505">
        <f t="shared" si="852"/>
        <v>0</v>
      </c>
      <c r="U1130" s="505"/>
      <c r="V1130" s="505">
        <f t="shared" ref="V1130:AA1131" si="853">V1129</f>
        <v>0</v>
      </c>
      <c r="W1130" s="505">
        <f t="shared" si="853"/>
        <v>0</v>
      </c>
      <c r="X1130" s="505">
        <f t="shared" si="853"/>
        <v>0</v>
      </c>
      <c r="Y1130" s="505">
        <f t="shared" si="853"/>
        <v>0</v>
      </c>
      <c r="Z1130" s="505">
        <f t="shared" si="853"/>
        <v>0</v>
      </c>
      <c r="AA1130" s="505">
        <f t="shared" si="853"/>
        <v>0</v>
      </c>
      <c r="AB1130" s="453"/>
      <c r="AC1130" s="453"/>
      <c r="AD1130" s="453"/>
      <c r="AE1130" s="453"/>
      <c r="AF1130" s="609"/>
      <c r="AG1130" s="454"/>
    </row>
    <row r="1131" spans="1:33" s="4" customFormat="1" ht="15" customHeight="1">
      <c r="A1131" s="229">
        <v>14</v>
      </c>
      <c r="B1131" s="432" t="s">
        <v>152</v>
      </c>
      <c r="C1131" s="430" t="s">
        <v>151</v>
      </c>
      <c r="D1131" s="910" t="s">
        <v>17</v>
      </c>
      <c r="E1131" s="911"/>
      <c r="F1131" s="911"/>
      <c r="G1131" s="912"/>
      <c r="H1131" s="195">
        <f>H1130</f>
        <v>55.143000000000001</v>
      </c>
      <c r="I1131" s="195">
        <f t="shared" si="851"/>
        <v>0</v>
      </c>
      <c r="J1131" s="195">
        <f t="shared" si="851"/>
        <v>0</v>
      </c>
      <c r="K1131" s="195"/>
      <c r="L1131" s="195">
        <f t="shared" si="851"/>
        <v>0</v>
      </c>
      <c r="M1131" s="195">
        <f t="shared" si="851"/>
        <v>0</v>
      </c>
      <c r="N1131" s="195">
        <f t="shared" si="851"/>
        <v>15.755000000000001</v>
      </c>
      <c r="O1131" s="195">
        <f t="shared" si="851"/>
        <v>0</v>
      </c>
      <c r="P1131" s="195">
        <f t="shared" si="851"/>
        <v>0</v>
      </c>
      <c r="Q1131" s="195">
        <f t="shared" si="851"/>
        <v>39.387999999999998</v>
      </c>
      <c r="R1131" s="512">
        <f>R1130</f>
        <v>0</v>
      </c>
      <c r="S1131" s="512">
        <f t="shared" si="852"/>
        <v>0</v>
      </c>
      <c r="T1131" s="512">
        <f t="shared" si="852"/>
        <v>0</v>
      </c>
      <c r="U1131" s="512"/>
      <c r="V1131" s="512">
        <f t="shared" si="853"/>
        <v>0</v>
      </c>
      <c r="W1131" s="512">
        <f t="shared" si="853"/>
        <v>0</v>
      </c>
      <c r="X1131" s="512">
        <f t="shared" si="853"/>
        <v>0</v>
      </c>
      <c r="Y1131" s="512">
        <f t="shared" si="853"/>
        <v>0</v>
      </c>
      <c r="Z1131" s="512">
        <f t="shared" si="853"/>
        <v>0</v>
      </c>
      <c r="AA1131" s="512">
        <f t="shared" si="853"/>
        <v>0</v>
      </c>
      <c r="AB1131" s="451"/>
      <c r="AC1131" s="451"/>
      <c r="AD1131" s="451"/>
      <c r="AE1131" s="451"/>
      <c r="AF1131" s="617"/>
      <c r="AG1131" s="452"/>
    </row>
    <row r="1132" spans="1:33" s="4" customFormat="1" ht="15" customHeight="1">
      <c r="A1132" s="229" t="s">
        <v>395</v>
      </c>
      <c r="B1132" s="432" t="s">
        <v>152</v>
      </c>
      <c r="C1132" s="430" t="s">
        <v>152</v>
      </c>
      <c r="D1132" s="822" t="s">
        <v>1151</v>
      </c>
      <c r="E1132" s="823"/>
      <c r="F1132" s="823"/>
      <c r="G1132" s="823"/>
      <c r="H1132" s="823"/>
      <c r="I1132" s="823"/>
      <c r="J1132" s="823"/>
      <c r="K1132" s="823"/>
      <c r="L1132" s="823"/>
      <c r="M1132" s="823"/>
      <c r="N1132" s="823"/>
      <c r="O1132" s="823"/>
      <c r="P1132" s="823"/>
      <c r="Q1132" s="823"/>
      <c r="R1132" s="823"/>
      <c r="S1132" s="823"/>
      <c r="T1132" s="823"/>
      <c r="U1132" s="823"/>
      <c r="V1132" s="823"/>
      <c r="W1132" s="823"/>
      <c r="X1132" s="823"/>
      <c r="Y1132" s="823"/>
      <c r="Z1132" s="823"/>
      <c r="AA1132" s="823"/>
      <c r="AB1132" s="823"/>
      <c r="AC1132" s="823"/>
      <c r="AD1132" s="823"/>
      <c r="AE1132" s="823"/>
      <c r="AF1132" s="823"/>
      <c r="AG1132" s="824"/>
    </row>
    <row r="1133" spans="1:33" s="4" customFormat="1" ht="43.5" customHeight="1">
      <c r="A1133" s="890" t="s">
        <v>395</v>
      </c>
      <c r="B1133" s="893" t="s">
        <v>152</v>
      </c>
      <c r="C1133" s="896" t="s">
        <v>152</v>
      </c>
      <c r="D1133" s="899" t="s">
        <v>151</v>
      </c>
      <c r="E1133" s="901" t="s">
        <v>1029</v>
      </c>
      <c r="F1133" s="902"/>
      <c r="G1133" s="355"/>
      <c r="H1133" s="335"/>
      <c r="I1133" s="177"/>
      <c r="J1133" s="177"/>
      <c r="K1133" s="177"/>
      <c r="L1133" s="177"/>
      <c r="M1133" s="177"/>
      <c r="N1133" s="177"/>
      <c r="O1133" s="177"/>
      <c r="P1133" s="177"/>
      <c r="Q1133" s="285"/>
      <c r="R1133" s="393"/>
      <c r="S1133" s="387"/>
      <c r="T1133" s="387"/>
      <c r="U1133" s="387"/>
      <c r="V1133" s="387"/>
      <c r="W1133" s="387"/>
      <c r="X1133" s="387"/>
      <c r="Y1133" s="387"/>
      <c r="Z1133" s="387"/>
      <c r="AA1133" s="401"/>
      <c r="AB1133" s="267"/>
      <c r="AC1133" s="260"/>
      <c r="AD1133" s="375"/>
      <c r="AE1133" s="379"/>
      <c r="AF1133" s="587"/>
      <c r="AG1133" s="356"/>
    </row>
    <row r="1134" spans="1:33" s="4" customFormat="1" ht="27.75" customHeight="1">
      <c r="A1134" s="891"/>
      <c r="B1134" s="894"/>
      <c r="C1134" s="897"/>
      <c r="D1134" s="900"/>
      <c r="E1134" s="163" t="s">
        <v>11</v>
      </c>
      <c r="F1134" s="162" t="s">
        <v>1030</v>
      </c>
      <c r="G1134" s="458" t="s">
        <v>144</v>
      </c>
      <c r="H1134" s="344">
        <f>I1134+J1134+K1134+L1134+M1134+N1134+O1134+P1134</f>
        <v>115.848</v>
      </c>
      <c r="I1134" s="334"/>
      <c r="J1134" s="334"/>
      <c r="K1134" s="334"/>
      <c r="L1134" s="334"/>
      <c r="M1134" s="334"/>
      <c r="N1134" s="334"/>
      <c r="O1134" s="334">
        <v>115.848</v>
      </c>
      <c r="P1134" s="334"/>
      <c r="Q1134" s="338"/>
      <c r="R1134" s="588">
        <f>S1134+T1134+U1134+V1134+W1134+X1134+Y1134+Z1134</f>
        <v>0</v>
      </c>
      <c r="S1134" s="589"/>
      <c r="T1134" s="589"/>
      <c r="U1134" s="589"/>
      <c r="V1134" s="589"/>
      <c r="W1134" s="589"/>
      <c r="X1134" s="589"/>
      <c r="Y1134" s="589">
        <v>0</v>
      </c>
      <c r="Z1134" s="589"/>
      <c r="AA1134" s="619"/>
      <c r="AB1134" s="337" t="s">
        <v>1031</v>
      </c>
      <c r="AC1134" s="378" t="s">
        <v>1146</v>
      </c>
      <c r="AD1134" s="381" t="s">
        <v>159</v>
      </c>
      <c r="AE1134" s="381">
        <v>1</v>
      </c>
      <c r="AF1134" s="610">
        <v>0</v>
      </c>
      <c r="AG1134" s="228" t="s">
        <v>1280</v>
      </c>
    </row>
    <row r="1135" spans="1:33" s="4" customFormat="1" ht="15" customHeight="1">
      <c r="A1135" s="892"/>
      <c r="B1135" s="895"/>
      <c r="C1135" s="898"/>
      <c r="D1135" s="903" t="s">
        <v>16</v>
      </c>
      <c r="E1135" s="904"/>
      <c r="F1135" s="904"/>
      <c r="G1135" s="905"/>
      <c r="H1135" s="198">
        <f>H1134</f>
        <v>115.848</v>
      </c>
      <c r="I1135" s="198">
        <f t="shared" ref="I1135:Q1136" si="854">I1134</f>
        <v>0</v>
      </c>
      <c r="J1135" s="198">
        <f t="shared" si="854"/>
        <v>0</v>
      </c>
      <c r="K1135" s="198"/>
      <c r="L1135" s="198">
        <f t="shared" si="854"/>
        <v>0</v>
      </c>
      <c r="M1135" s="198">
        <f t="shared" si="854"/>
        <v>0</v>
      </c>
      <c r="N1135" s="198">
        <f t="shared" si="854"/>
        <v>0</v>
      </c>
      <c r="O1135" s="198">
        <f t="shared" si="854"/>
        <v>115.848</v>
      </c>
      <c r="P1135" s="198">
        <f t="shared" si="854"/>
        <v>0</v>
      </c>
      <c r="Q1135" s="198">
        <f t="shared" si="854"/>
        <v>0</v>
      </c>
      <c r="R1135" s="510">
        <f>R1134</f>
        <v>0</v>
      </c>
      <c r="S1135" s="510">
        <f t="shared" ref="S1135:T1136" si="855">S1134</f>
        <v>0</v>
      </c>
      <c r="T1135" s="510">
        <f t="shared" si="855"/>
        <v>0</v>
      </c>
      <c r="U1135" s="510"/>
      <c r="V1135" s="510">
        <f t="shared" ref="V1135:AA1136" si="856">V1134</f>
        <v>0</v>
      </c>
      <c r="W1135" s="510">
        <f t="shared" si="856"/>
        <v>0</v>
      </c>
      <c r="X1135" s="510">
        <f t="shared" si="856"/>
        <v>0</v>
      </c>
      <c r="Y1135" s="510">
        <f t="shared" si="856"/>
        <v>0</v>
      </c>
      <c r="Z1135" s="510">
        <f t="shared" si="856"/>
        <v>0</v>
      </c>
      <c r="AA1135" s="510">
        <f t="shared" si="856"/>
        <v>0</v>
      </c>
      <c r="AB1135" s="805"/>
      <c r="AC1135" s="805"/>
      <c r="AD1135" s="805"/>
      <c r="AE1135" s="805"/>
      <c r="AF1135" s="805"/>
      <c r="AG1135" s="806"/>
    </row>
    <row r="1136" spans="1:33" s="4" customFormat="1" ht="15" customHeight="1">
      <c r="A1136" s="229">
        <v>14</v>
      </c>
      <c r="B1136" s="432" t="s">
        <v>152</v>
      </c>
      <c r="C1136" s="430" t="s">
        <v>152</v>
      </c>
      <c r="D1136" s="910" t="s">
        <v>17</v>
      </c>
      <c r="E1136" s="911"/>
      <c r="F1136" s="911"/>
      <c r="G1136" s="912"/>
      <c r="H1136" s="195">
        <f>H1135</f>
        <v>115.848</v>
      </c>
      <c r="I1136" s="195">
        <f t="shared" si="854"/>
        <v>0</v>
      </c>
      <c r="J1136" s="195">
        <f t="shared" si="854"/>
        <v>0</v>
      </c>
      <c r="K1136" s="195"/>
      <c r="L1136" s="195">
        <f t="shared" si="854"/>
        <v>0</v>
      </c>
      <c r="M1136" s="195">
        <f t="shared" si="854"/>
        <v>0</v>
      </c>
      <c r="N1136" s="195">
        <f t="shared" si="854"/>
        <v>0</v>
      </c>
      <c r="O1136" s="195">
        <f t="shared" si="854"/>
        <v>115.848</v>
      </c>
      <c r="P1136" s="195">
        <f t="shared" si="854"/>
        <v>0</v>
      </c>
      <c r="Q1136" s="195">
        <f t="shared" si="854"/>
        <v>0</v>
      </c>
      <c r="R1136" s="512">
        <f>R1135</f>
        <v>0</v>
      </c>
      <c r="S1136" s="512">
        <f t="shared" si="855"/>
        <v>0</v>
      </c>
      <c r="T1136" s="512">
        <f t="shared" si="855"/>
        <v>0</v>
      </c>
      <c r="U1136" s="512"/>
      <c r="V1136" s="512">
        <f t="shared" si="856"/>
        <v>0</v>
      </c>
      <c r="W1136" s="512">
        <f t="shared" si="856"/>
        <v>0</v>
      </c>
      <c r="X1136" s="512">
        <f t="shared" si="856"/>
        <v>0</v>
      </c>
      <c r="Y1136" s="512">
        <f t="shared" si="856"/>
        <v>0</v>
      </c>
      <c r="Z1136" s="512">
        <f t="shared" si="856"/>
        <v>0</v>
      </c>
      <c r="AA1136" s="512">
        <f t="shared" si="856"/>
        <v>0</v>
      </c>
      <c r="AB1136" s="453"/>
      <c r="AC1136" s="453"/>
      <c r="AD1136" s="453"/>
      <c r="AE1136" s="453"/>
      <c r="AF1136" s="609"/>
      <c r="AG1136" s="454"/>
    </row>
    <row r="1137" spans="1:33" s="72" customFormat="1" ht="15" customHeight="1">
      <c r="A1137" s="229" t="s">
        <v>395</v>
      </c>
      <c r="B1137" s="432" t="s">
        <v>152</v>
      </c>
      <c r="C1137" s="883" t="s">
        <v>18</v>
      </c>
      <c r="D1137" s="884"/>
      <c r="E1137" s="884"/>
      <c r="F1137" s="884"/>
      <c r="G1137" s="885"/>
      <c r="H1137" s="203">
        <f>H1131+H1136</f>
        <v>170.99099999999999</v>
      </c>
      <c r="I1137" s="203">
        <f t="shared" ref="I1137:Q1137" si="857">I1131+I1136</f>
        <v>0</v>
      </c>
      <c r="J1137" s="203">
        <f t="shared" si="857"/>
        <v>0</v>
      </c>
      <c r="K1137" s="203"/>
      <c r="L1137" s="203">
        <f t="shared" si="857"/>
        <v>0</v>
      </c>
      <c r="M1137" s="203">
        <f t="shared" si="857"/>
        <v>0</v>
      </c>
      <c r="N1137" s="203">
        <f t="shared" si="857"/>
        <v>15.755000000000001</v>
      </c>
      <c r="O1137" s="203">
        <f t="shared" si="857"/>
        <v>115.848</v>
      </c>
      <c r="P1137" s="203">
        <f t="shared" si="857"/>
        <v>0</v>
      </c>
      <c r="Q1137" s="203">
        <f t="shared" si="857"/>
        <v>39.387999999999998</v>
      </c>
      <c r="R1137" s="513">
        <f>R1131+R1136</f>
        <v>0</v>
      </c>
      <c r="S1137" s="513">
        <f t="shared" ref="S1137:T1137" si="858">S1131+S1136</f>
        <v>0</v>
      </c>
      <c r="T1137" s="513">
        <f t="shared" si="858"/>
        <v>0</v>
      </c>
      <c r="U1137" s="513"/>
      <c r="V1137" s="513">
        <f t="shared" ref="V1137:AA1137" si="859">V1131+V1136</f>
        <v>0</v>
      </c>
      <c r="W1137" s="513">
        <f t="shared" si="859"/>
        <v>0</v>
      </c>
      <c r="X1137" s="513">
        <f t="shared" si="859"/>
        <v>0</v>
      </c>
      <c r="Y1137" s="513">
        <f t="shared" si="859"/>
        <v>0</v>
      </c>
      <c r="Z1137" s="513">
        <f t="shared" si="859"/>
        <v>0</v>
      </c>
      <c r="AA1137" s="513">
        <f t="shared" si="859"/>
        <v>0</v>
      </c>
      <c r="AB1137" s="451"/>
      <c r="AC1137" s="451"/>
      <c r="AD1137" s="451"/>
      <c r="AE1137" s="451"/>
      <c r="AF1137" s="617"/>
      <c r="AG1137" s="452"/>
    </row>
    <row r="1138" spans="1:33" s="72" customFormat="1" ht="15" customHeight="1">
      <c r="A1138" s="229" t="s">
        <v>395</v>
      </c>
      <c r="B1138" s="958" t="s">
        <v>1032</v>
      </c>
      <c r="C1138" s="959"/>
      <c r="D1138" s="959"/>
      <c r="E1138" s="959"/>
      <c r="F1138" s="959"/>
      <c r="G1138" s="960"/>
      <c r="H1138" s="174">
        <f>H1125+H1137</f>
        <v>409.58100000000002</v>
      </c>
      <c r="I1138" s="174">
        <f t="shared" ref="I1138:Q1138" si="860">I1125+I1137</f>
        <v>14.416</v>
      </c>
      <c r="J1138" s="174">
        <f t="shared" si="860"/>
        <v>7</v>
      </c>
      <c r="K1138" s="174"/>
      <c r="L1138" s="174">
        <f t="shared" si="860"/>
        <v>109.30000000000001</v>
      </c>
      <c r="M1138" s="174">
        <f t="shared" si="860"/>
        <v>31.677</v>
      </c>
      <c r="N1138" s="174">
        <f t="shared" si="860"/>
        <v>80.524000000000001</v>
      </c>
      <c r="O1138" s="174">
        <f t="shared" si="860"/>
        <v>127.276</v>
      </c>
      <c r="P1138" s="174">
        <f t="shared" si="860"/>
        <v>0</v>
      </c>
      <c r="Q1138" s="174">
        <f t="shared" si="860"/>
        <v>39.387999999999998</v>
      </c>
      <c r="R1138" s="515">
        <f>R1125+R1137</f>
        <v>262.88</v>
      </c>
      <c r="S1138" s="515">
        <f t="shared" ref="S1138:T1138" si="861">S1125+S1137</f>
        <v>15.766</v>
      </c>
      <c r="T1138" s="515">
        <f t="shared" si="861"/>
        <v>7</v>
      </c>
      <c r="U1138" s="515"/>
      <c r="V1138" s="515">
        <f t="shared" ref="V1138:AA1138" si="862">V1125+V1137</f>
        <v>111.10000000000001</v>
      </c>
      <c r="W1138" s="515">
        <f t="shared" si="862"/>
        <v>52.817</v>
      </c>
      <c r="X1138" s="515">
        <f t="shared" si="862"/>
        <v>64.769000000000005</v>
      </c>
      <c r="Y1138" s="515">
        <f t="shared" si="862"/>
        <v>11.428000000000001</v>
      </c>
      <c r="Z1138" s="515">
        <f t="shared" si="862"/>
        <v>0</v>
      </c>
      <c r="AA1138" s="515">
        <f t="shared" si="862"/>
        <v>0</v>
      </c>
      <c r="AB1138" s="459"/>
      <c r="AC1138" s="459"/>
      <c r="AD1138" s="459"/>
      <c r="AE1138" s="459"/>
      <c r="AF1138" s="620"/>
      <c r="AG1138" s="460"/>
    </row>
    <row r="1139" spans="1:33" s="72" customFormat="1" ht="9.75" customHeight="1">
      <c r="B1139" s="1022"/>
      <c r="C1139" s="1022"/>
      <c r="D1139" s="1022"/>
      <c r="E1139" s="1022"/>
      <c r="F1139" s="1022"/>
      <c r="G1139" s="1022"/>
      <c r="H1139" s="1022"/>
      <c r="I1139" s="1022"/>
      <c r="J1139" s="1022"/>
      <c r="K1139" s="1022"/>
      <c r="L1139" s="1022"/>
      <c r="M1139" s="1022"/>
      <c r="N1139" s="1022"/>
      <c r="O1139" s="1022"/>
      <c r="P1139" s="1022"/>
      <c r="Q1139" s="1022"/>
      <c r="R1139" s="1022"/>
      <c r="S1139" s="1022"/>
      <c r="T1139" s="1022"/>
      <c r="U1139" s="1022"/>
      <c r="V1139" s="1022"/>
      <c r="W1139" s="1022"/>
      <c r="X1139" s="1022"/>
      <c r="Y1139" s="1022"/>
      <c r="Z1139" s="1022"/>
      <c r="AA1139" s="1022"/>
      <c r="AB1139" s="1022"/>
      <c r="AC1139" s="373"/>
      <c r="AD1139" s="212"/>
      <c r="AE1139" s="212"/>
      <c r="AF1139" s="212"/>
      <c r="AG1139" s="212"/>
    </row>
    <row r="1140" spans="1:33" s="72" customFormat="1" ht="9.75" customHeight="1">
      <c r="B1140" s="293"/>
      <c r="C1140" s="293"/>
      <c r="D1140" s="293"/>
      <c r="E1140" s="293"/>
      <c r="F1140" s="293"/>
      <c r="G1140" s="339"/>
      <c r="H1140" s="339"/>
      <c r="I1140" s="339"/>
      <c r="J1140" s="339"/>
      <c r="K1140" s="339"/>
      <c r="L1140" s="339"/>
      <c r="M1140" s="339"/>
      <c r="N1140" s="339"/>
      <c r="O1140" s="339"/>
      <c r="P1140" s="339"/>
      <c r="Q1140" s="339"/>
      <c r="R1140" s="394"/>
      <c r="S1140" s="394"/>
      <c r="T1140" s="394"/>
      <c r="U1140" s="394"/>
      <c r="V1140" s="394"/>
      <c r="W1140" s="394"/>
      <c r="X1140" s="394"/>
      <c r="Y1140" s="394"/>
      <c r="Z1140" s="394"/>
      <c r="AA1140" s="394"/>
      <c r="AB1140" s="340"/>
      <c r="AC1140" s="373"/>
      <c r="AD1140" s="212"/>
      <c r="AE1140" s="212"/>
      <c r="AF1140" s="212"/>
      <c r="AG1140" s="212"/>
    </row>
    <row r="1141" spans="1:33" ht="18" customHeight="1">
      <c r="B1141" s="1023" t="s">
        <v>1140</v>
      </c>
      <c r="C1141" s="1024"/>
      <c r="D1141" s="1024"/>
      <c r="E1141" s="1024"/>
      <c r="F1141" s="1024"/>
      <c r="G1141" s="1024"/>
      <c r="H1141" s="1024"/>
      <c r="I1141" s="1024"/>
      <c r="J1141" s="1024"/>
      <c r="K1141" s="1024"/>
      <c r="L1141" s="1024"/>
      <c r="M1141" s="1024"/>
      <c r="N1141" s="1024"/>
      <c r="O1141" s="1024"/>
      <c r="P1141" s="1024"/>
      <c r="Q1141" s="1024"/>
      <c r="R1141" s="1024"/>
      <c r="S1141" s="1024"/>
      <c r="T1141" s="1024"/>
      <c r="U1141" s="1024"/>
      <c r="V1141" s="1024"/>
      <c r="W1141" s="1024"/>
      <c r="X1141" s="1024"/>
      <c r="Y1141" s="1024"/>
      <c r="Z1141" s="1024"/>
      <c r="AA1141" s="1024"/>
      <c r="AB1141" s="1024"/>
      <c r="AC1141" s="1024"/>
      <c r="AD1141" s="1024"/>
      <c r="AE1141" s="1024"/>
      <c r="AF1141" s="347"/>
      <c r="AG1141" s="347"/>
    </row>
    <row r="1142" spans="1:33" ht="155.25" customHeight="1">
      <c r="B1142" s="1025" t="s">
        <v>0</v>
      </c>
      <c r="C1142" s="1026"/>
      <c r="D1142" s="1026"/>
      <c r="E1142" s="1026"/>
      <c r="F1142" s="1026"/>
      <c r="G1142" s="1026"/>
      <c r="H1142" s="1026"/>
      <c r="I1142" s="1026"/>
      <c r="J1142" s="1026"/>
      <c r="K1142" s="1026"/>
      <c r="L1142" s="1026"/>
      <c r="M1142" s="1026"/>
      <c r="N1142" s="1026"/>
      <c r="O1142" s="1026"/>
      <c r="P1142" s="1026"/>
      <c r="Q1142" s="1026"/>
      <c r="R1142" s="1026"/>
      <c r="S1142" s="1026"/>
      <c r="T1142" s="1026"/>
      <c r="U1142" s="1026"/>
      <c r="V1142" s="1026"/>
      <c r="W1142" s="1026"/>
      <c r="X1142" s="1026"/>
      <c r="Y1142" s="1026"/>
      <c r="Z1142" s="1026"/>
      <c r="AA1142" s="1026"/>
      <c r="AB1142" s="1026"/>
      <c r="AC1142" s="1026"/>
      <c r="AD1142" s="1026"/>
      <c r="AE1142" s="1026"/>
      <c r="AF1142" s="348"/>
      <c r="AG1142" s="348"/>
    </row>
    <row r="1143" spans="1:33" ht="54" customHeight="1">
      <c r="B1143" s="996" t="s">
        <v>150</v>
      </c>
      <c r="C1143" s="997"/>
      <c r="D1143" s="997"/>
      <c r="E1143" s="997"/>
      <c r="F1143" s="997"/>
      <c r="G1143" s="997"/>
      <c r="H1143" s="997"/>
      <c r="I1143" s="997"/>
      <c r="J1143" s="997"/>
      <c r="K1143" s="997"/>
      <c r="L1143" s="997"/>
      <c r="M1143" s="997"/>
      <c r="N1143" s="997"/>
      <c r="O1143" s="997"/>
      <c r="P1143" s="997"/>
      <c r="Q1143" s="997"/>
      <c r="R1143" s="997"/>
      <c r="S1143" s="997"/>
      <c r="T1143" s="997"/>
      <c r="U1143" s="997"/>
      <c r="V1143" s="997"/>
      <c r="W1143" s="997"/>
      <c r="X1143" s="997"/>
      <c r="Y1143" s="997"/>
      <c r="Z1143" s="997"/>
      <c r="AA1143" s="997"/>
      <c r="AB1143" s="997"/>
      <c r="AC1143" s="997"/>
      <c r="AD1143" s="997"/>
      <c r="AE1143" s="997"/>
      <c r="AF1143" s="346"/>
      <c r="AG1143" s="346"/>
    </row>
    <row r="1144" spans="1:33" s="72" customFormat="1" ht="9.75" customHeight="1">
      <c r="B1144" s="995"/>
      <c r="C1144" s="995"/>
      <c r="D1144" s="995"/>
      <c r="E1144" s="995"/>
      <c r="F1144" s="995"/>
      <c r="G1144" s="995"/>
      <c r="H1144" s="995"/>
      <c r="I1144" s="995"/>
      <c r="J1144" s="995"/>
      <c r="K1144" s="995"/>
      <c r="L1144" s="995"/>
      <c r="M1144" s="995"/>
      <c r="N1144" s="995"/>
      <c r="O1144" s="995"/>
      <c r="P1144" s="995"/>
      <c r="Q1144" s="995"/>
      <c r="R1144" s="995"/>
      <c r="S1144" s="995"/>
      <c r="T1144" s="995"/>
      <c r="U1144" s="995"/>
      <c r="V1144" s="995"/>
      <c r="W1144" s="995"/>
      <c r="X1144" s="995"/>
      <c r="Y1144" s="995"/>
      <c r="Z1144" s="995"/>
      <c r="AA1144" s="995"/>
      <c r="AB1144" s="995"/>
      <c r="AC1144" s="373"/>
      <c r="AD1144" s="212"/>
      <c r="AE1144" s="212"/>
      <c r="AF1144" s="212"/>
      <c r="AG1144" s="212"/>
    </row>
    <row r="1145" spans="1:33" s="72" customFormat="1" ht="9.75" customHeight="1">
      <c r="B1145" s="293"/>
      <c r="C1145" s="293"/>
      <c r="D1145" s="293"/>
      <c r="E1145" s="293"/>
      <c r="F1145" s="293"/>
      <c r="G1145" s="339"/>
      <c r="H1145" s="339"/>
      <c r="I1145" s="339"/>
      <c r="J1145" s="339"/>
      <c r="K1145" s="339"/>
      <c r="L1145" s="339"/>
      <c r="M1145" s="339"/>
      <c r="N1145" s="339"/>
      <c r="O1145" s="339"/>
      <c r="P1145" s="339"/>
      <c r="Q1145" s="339"/>
      <c r="R1145" s="394"/>
      <c r="S1145" s="394"/>
      <c r="T1145" s="394"/>
      <c r="U1145" s="394"/>
      <c r="V1145" s="394"/>
      <c r="W1145" s="394"/>
      <c r="X1145" s="394"/>
      <c r="Y1145" s="394"/>
      <c r="Z1145" s="394"/>
      <c r="AA1145" s="394"/>
      <c r="AB1145" s="340"/>
      <c r="AC1145" s="373"/>
      <c r="AD1145" s="212"/>
      <c r="AE1145" s="212"/>
      <c r="AF1145" s="212"/>
      <c r="AG1145" s="212"/>
    </row>
  </sheetData>
  <mergeCells count="1878">
    <mergeCell ref="A79:A82"/>
    <mergeCell ref="B79:B82"/>
    <mergeCell ref="C79:C82"/>
    <mergeCell ref="D79:D81"/>
    <mergeCell ref="E79:F79"/>
    <mergeCell ref="D82:G82"/>
    <mergeCell ref="AB82:AG82"/>
    <mergeCell ref="D83:G83"/>
    <mergeCell ref="AB83:AG83"/>
    <mergeCell ref="C84:G84"/>
    <mergeCell ref="AB84:AG84"/>
    <mergeCell ref="B85:G85"/>
    <mergeCell ref="AB85:AG85"/>
    <mergeCell ref="D69:G69"/>
    <mergeCell ref="AB69:AG69"/>
    <mergeCell ref="C70:G70"/>
    <mergeCell ref="AB70:AG70"/>
    <mergeCell ref="C71:AG71"/>
    <mergeCell ref="D72:AG72"/>
    <mergeCell ref="A73:A75"/>
    <mergeCell ref="B73:B75"/>
    <mergeCell ref="C73:C75"/>
    <mergeCell ref="D73:D74"/>
    <mergeCell ref="E73:F73"/>
    <mergeCell ref="D75:G75"/>
    <mergeCell ref="AB75:AG75"/>
    <mergeCell ref="A76:A78"/>
    <mergeCell ref="B76:B78"/>
    <mergeCell ref="C76:C78"/>
    <mergeCell ref="D76:D77"/>
    <mergeCell ref="E76:F76"/>
    <mergeCell ref="D78:G78"/>
    <mergeCell ref="AB78:AG78"/>
    <mergeCell ref="A56:A61"/>
    <mergeCell ref="B56:B61"/>
    <mergeCell ref="C56:C61"/>
    <mergeCell ref="D56:D59"/>
    <mergeCell ref="E56:F56"/>
    <mergeCell ref="D61:G61"/>
    <mergeCell ref="AB61:AG61"/>
    <mergeCell ref="A62:A65"/>
    <mergeCell ref="B62:B65"/>
    <mergeCell ref="C62:C65"/>
    <mergeCell ref="D62:D64"/>
    <mergeCell ref="E62:F62"/>
    <mergeCell ref="D65:G65"/>
    <mergeCell ref="AB65:AG65"/>
    <mergeCell ref="A66:A68"/>
    <mergeCell ref="B66:B68"/>
    <mergeCell ref="C66:C68"/>
    <mergeCell ref="D66:D67"/>
    <mergeCell ref="E66:F66"/>
    <mergeCell ref="D68:G68"/>
    <mergeCell ref="AB68:AG68"/>
    <mergeCell ref="A47:A49"/>
    <mergeCell ref="B47:B49"/>
    <mergeCell ref="C47:C49"/>
    <mergeCell ref="D47:D48"/>
    <mergeCell ref="E47:F47"/>
    <mergeCell ref="D49:G49"/>
    <mergeCell ref="AB49:AG49"/>
    <mergeCell ref="A50:A52"/>
    <mergeCell ref="B50:B52"/>
    <mergeCell ref="C50:C52"/>
    <mergeCell ref="D50:D51"/>
    <mergeCell ref="E50:F50"/>
    <mergeCell ref="D52:G52"/>
    <mergeCell ref="AB52:AG52"/>
    <mergeCell ref="A53:A55"/>
    <mergeCell ref="B53:B55"/>
    <mergeCell ref="C53:C55"/>
    <mergeCell ref="D53:D54"/>
    <mergeCell ref="E53:F53"/>
    <mergeCell ref="D55:G55"/>
    <mergeCell ref="AB55:AG55"/>
    <mergeCell ref="D35:AG35"/>
    <mergeCell ref="A36:A38"/>
    <mergeCell ref="B36:B38"/>
    <mergeCell ref="C36:C38"/>
    <mergeCell ref="D36:D37"/>
    <mergeCell ref="E36:F36"/>
    <mergeCell ref="D38:G38"/>
    <mergeCell ref="AB38:AG38"/>
    <mergeCell ref="A39:A43"/>
    <mergeCell ref="B39:B43"/>
    <mergeCell ref="C39:C43"/>
    <mergeCell ref="E39:F39"/>
    <mergeCell ref="D43:G43"/>
    <mergeCell ref="AB43:AG43"/>
    <mergeCell ref="A44:A46"/>
    <mergeCell ref="B44:B46"/>
    <mergeCell ref="C44:C46"/>
    <mergeCell ref="D44:D45"/>
    <mergeCell ref="E44:F44"/>
    <mergeCell ref="D46:G46"/>
    <mergeCell ref="AB46:AG46"/>
    <mergeCell ref="D27:AG27"/>
    <mergeCell ref="A28:A30"/>
    <mergeCell ref="B28:B30"/>
    <mergeCell ref="C28:C30"/>
    <mergeCell ref="D28:D29"/>
    <mergeCell ref="E28:F28"/>
    <mergeCell ref="D30:G30"/>
    <mergeCell ref="AB30:AG30"/>
    <mergeCell ref="A31:A33"/>
    <mergeCell ref="B31:B33"/>
    <mergeCell ref="C31:C33"/>
    <mergeCell ref="D31:D32"/>
    <mergeCell ref="E31:F31"/>
    <mergeCell ref="D33:G33"/>
    <mergeCell ref="AB33:AG33"/>
    <mergeCell ref="D34:G34"/>
    <mergeCell ref="AB34:AG34"/>
    <mergeCell ref="A9:AG9"/>
    <mergeCell ref="B10:AG10"/>
    <mergeCell ref="C11:AG11"/>
    <mergeCell ref="D12:AG12"/>
    <mergeCell ref="A13:A15"/>
    <mergeCell ref="B13:B15"/>
    <mergeCell ref="C13:C15"/>
    <mergeCell ref="D13:D14"/>
    <mergeCell ref="E13:F13"/>
    <mergeCell ref="D15:G15"/>
    <mergeCell ref="A16:A18"/>
    <mergeCell ref="B16:B18"/>
    <mergeCell ref="C16:C18"/>
    <mergeCell ref="D16:D17"/>
    <mergeCell ref="E16:F16"/>
    <mergeCell ref="D18:G18"/>
    <mergeCell ref="AB18:AG18"/>
    <mergeCell ref="D19:G19"/>
    <mergeCell ref="AB19:AG19"/>
    <mergeCell ref="D20:AG20"/>
    <mergeCell ref="A21:A25"/>
    <mergeCell ref="B21:B25"/>
    <mergeCell ref="C21:C25"/>
    <mergeCell ref="D21:D24"/>
    <mergeCell ref="E21:F21"/>
    <mergeCell ref="D25:G25"/>
    <mergeCell ref="AB25:AG25"/>
    <mergeCell ref="D26:G26"/>
    <mergeCell ref="AB26:AG26"/>
    <mergeCell ref="A358:A360"/>
    <mergeCell ref="B358:B360"/>
    <mergeCell ref="C358:C360"/>
    <mergeCell ref="D358:D359"/>
    <mergeCell ref="E358:F358"/>
    <mergeCell ref="D360:G360"/>
    <mergeCell ref="AB360:AG360"/>
    <mergeCell ref="A334:A342"/>
    <mergeCell ref="B334:B342"/>
    <mergeCell ref="C334:C342"/>
    <mergeCell ref="D334:D341"/>
    <mergeCell ref="E334:F334"/>
    <mergeCell ref="D342:G342"/>
    <mergeCell ref="AB342:AG342"/>
    <mergeCell ref="D343:G343"/>
    <mergeCell ref="AB343:AG343"/>
    <mergeCell ref="C344:G344"/>
    <mergeCell ref="AB344:AG344"/>
    <mergeCell ref="C345:AG345"/>
    <mergeCell ref="D346:AG346"/>
    <mergeCell ref="D361:G361"/>
    <mergeCell ref="AB361:AG361"/>
    <mergeCell ref="C362:G362"/>
    <mergeCell ref="AB362:AG362"/>
    <mergeCell ref="B363:G363"/>
    <mergeCell ref="AB363:AG363"/>
    <mergeCell ref="A350:A352"/>
    <mergeCell ref="B350:B352"/>
    <mergeCell ref="C350:C352"/>
    <mergeCell ref="D350:D351"/>
    <mergeCell ref="E350:F350"/>
    <mergeCell ref="D352:G352"/>
    <mergeCell ref="AB352:AG352"/>
    <mergeCell ref="D353:G353"/>
    <mergeCell ref="AB353:AG353"/>
    <mergeCell ref="D354:AG354"/>
    <mergeCell ref="A355:A357"/>
    <mergeCell ref="B355:B357"/>
    <mergeCell ref="C355:C357"/>
    <mergeCell ref="D355:D356"/>
    <mergeCell ref="E355:F355"/>
    <mergeCell ref="D357:G357"/>
    <mergeCell ref="AB357:AG357"/>
    <mergeCell ref="A347:A349"/>
    <mergeCell ref="B347:B349"/>
    <mergeCell ref="C347:C349"/>
    <mergeCell ref="D347:D348"/>
    <mergeCell ref="E347:F347"/>
    <mergeCell ref="D349:G349"/>
    <mergeCell ref="AB349:AE349"/>
    <mergeCell ref="D310:G310"/>
    <mergeCell ref="AB310:AG310"/>
    <mergeCell ref="C311:G311"/>
    <mergeCell ref="AB311:AG311"/>
    <mergeCell ref="C312:AG312"/>
    <mergeCell ref="D313:AG313"/>
    <mergeCell ref="A314:A323"/>
    <mergeCell ref="B314:B323"/>
    <mergeCell ref="C314:C323"/>
    <mergeCell ref="D314:D322"/>
    <mergeCell ref="E314:F314"/>
    <mergeCell ref="D323:G323"/>
    <mergeCell ref="AB323:AG323"/>
    <mergeCell ref="A324:A333"/>
    <mergeCell ref="B324:B333"/>
    <mergeCell ref="C324:C333"/>
    <mergeCell ref="D324:D332"/>
    <mergeCell ref="E324:F324"/>
    <mergeCell ref="D333:G333"/>
    <mergeCell ref="AB333:AG333"/>
    <mergeCell ref="A300:A302"/>
    <mergeCell ref="B300:B302"/>
    <mergeCell ref="C300:C302"/>
    <mergeCell ref="D300:D301"/>
    <mergeCell ref="E300:F300"/>
    <mergeCell ref="D302:G302"/>
    <mergeCell ref="AB302:AG302"/>
    <mergeCell ref="A303:A305"/>
    <mergeCell ref="B303:B305"/>
    <mergeCell ref="C303:C305"/>
    <mergeCell ref="D303:D304"/>
    <mergeCell ref="E303:F303"/>
    <mergeCell ref="D305:G305"/>
    <mergeCell ref="AB305:AG305"/>
    <mergeCell ref="A306:A309"/>
    <mergeCell ref="B306:B309"/>
    <mergeCell ref="C306:C309"/>
    <mergeCell ref="D306:D308"/>
    <mergeCell ref="E306:F306"/>
    <mergeCell ref="D309:G309"/>
    <mergeCell ref="AB309:AG309"/>
    <mergeCell ref="A291:A293"/>
    <mergeCell ref="B291:B293"/>
    <mergeCell ref="C291:C293"/>
    <mergeCell ref="D291:D292"/>
    <mergeCell ref="E291:F291"/>
    <mergeCell ref="D293:G293"/>
    <mergeCell ref="AB293:AG293"/>
    <mergeCell ref="A294:A296"/>
    <mergeCell ref="B294:B296"/>
    <mergeCell ref="C294:C296"/>
    <mergeCell ref="D294:D295"/>
    <mergeCell ref="E294:F294"/>
    <mergeCell ref="D296:G296"/>
    <mergeCell ref="AB296:AG296"/>
    <mergeCell ref="A297:A299"/>
    <mergeCell ref="B297:B299"/>
    <mergeCell ref="C297:C299"/>
    <mergeCell ref="D297:D298"/>
    <mergeCell ref="E297:F297"/>
    <mergeCell ref="D299:G299"/>
    <mergeCell ref="AB299:AG299"/>
    <mergeCell ref="A280:A284"/>
    <mergeCell ref="B280:B284"/>
    <mergeCell ref="C280:C284"/>
    <mergeCell ref="D280:D282"/>
    <mergeCell ref="E280:F280"/>
    <mergeCell ref="D284:G284"/>
    <mergeCell ref="AB284:AG284"/>
    <mergeCell ref="A285:A287"/>
    <mergeCell ref="B285:B287"/>
    <mergeCell ref="C285:C287"/>
    <mergeCell ref="D285:D286"/>
    <mergeCell ref="E285:F285"/>
    <mergeCell ref="D287:G287"/>
    <mergeCell ref="AB287:AG287"/>
    <mergeCell ref="A288:A290"/>
    <mergeCell ref="B288:B290"/>
    <mergeCell ref="C288:C290"/>
    <mergeCell ref="D288:D289"/>
    <mergeCell ref="E288:F288"/>
    <mergeCell ref="D290:G290"/>
    <mergeCell ref="AB290:AG290"/>
    <mergeCell ref="A268:A271"/>
    <mergeCell ref="B268:B271"/>
    <mergeCell ref="C268:C271"/>
    <mergeCell ref="D268:D270"/>
    <mergeCell ref="E268:F268"/>
    <mergeCell ref="D271:G271"/>
    <mergeCell ref="AB271:AG271"/>
    <mergeCell ref="A272:A274"/>
    <mergeCell ref="B272:B274"/>
    <mergeCell ref="C272:C274"/>
    <mergeCell ref="D272:D273"/>
    <mergeCell ref="E272:F272"/>
    <mergeCell ref="D274:G274"/>
    <mergeCell ref="AB274:AG274"/>
    <mergeCell ref="A275:A279"/>
    <mergeCell ref="B275:B279"/>
    <mergeCell ref="C275:C279"/>
    <mergeCell ref="D275:D278"/>
    <mergeCell ref="E275:F275"/>
    <mergeCell ref="D279:G279"/>
    <mergeCell ref="AB279:AG279"/>
    <mergeCell ref="D257:G257"/>
    <mergeCell ref="AB257:AG257"/>
    <mergeCell ref="C258:G258"/>
    <mergeCell ref="AB258:AG258"/>
    <mergeCell ref="C259:AG259"/>
    <mergeCell ref="D260:AG260"/>
    <mergeCell ref="A261:A263"/>
    <mergeCell ref="B261:B263"/>
    <mergeCell ref="C261:C263"/>
    <mergeCell ref="D261:D262"/>
    <mergeCell ref="E261:F261"/>
    <mergeCell ref="D263:G263"/>
    <mergeCell ref="AB263:AG263"/>
    <mergeCell ref="A264:A267"/>
    <mergeCell ref="B264:B267"/>
    <mergeCell ref="C264:C267"/>
    <mergeCell ref="D264:D266"/>
    <mergeCell ref="E264:F264"/>
    <mergeCell ref="D267:G267"/>
    <mergeCell ref="AB267:AG267"/>
    <mergeCell ref="D249:G249"/>
    <mergeCell ref="AB249:AG249"/>
    <mergeCell ref="D250:AG250"/>
    <mergeCell ref="A251:A253"/>
    <mergeCell ref="B251:B253"/>
    <mergeCell ref="C251:C253"/>
    <mergeCell ref="D251:D252"/>
    <mergeCell ref="E251:F251"/>
    <mergeCell ref="D253:G253"/>
    <mergeCell ref="AB253:AG253"/>
    <mergeCell ref="A254:A256"/>
    <mergeCell ref="B254:B256"/>
    <mergeCell ref="C254:C256"/>
    <mergeCell ref="D254:D255"/>
    <mergeCell ref="E254:F254"/>
    <mergeCell ref="D256:G256"/>
    <mergeCell ref="AB256:AG256"/>
    <mergeCell ref="D237:G237"/>
    <mergeCell ref="AB237:AG237"/>
    <mergeCell ref="D238:AG238"/>
    <mergeCell ref="A239:A241"/>
    <mergeCell ref="B239:B241"/>
    <mergeCell ref="C239:C241"/>
    <mergeCell ref="D239:D240"/>
    <mergeCell ref="E239:F239"/>
    <mergeCell ref="D241:G241"/>
    <mergeCell ref="AB241:AG241"/>
    <mergeCell ref="D242:G242"/>
    <mergeCell ref="AB242:AG242"/>
    <mergeCell ref="C243:G243"/>
    <mergeCell ref="AB243:AG243"/>
    <mergeCell ref="C244:AG244"/>
    <mergeCell ref="D245:AG245"/>
    <mergeCell ref="A246:A248"/>
    <mergeCell ref="B246:B248"/>
    <mergeCell ref="C246:C248"/>
    <mergeCell ref="D246:D247"/>
    <mergeCell ref="E246:F246"/>
    <mergeCell ref="D248:G248"/>
    <mergeCell ref="AB248:AG248"/>
    <mergeCell ref="D228:G228"/>
    <mergeCell ref="AB228:AG228"/>
    <mergeCell ref="D229:AG229"/>
    <mergeCell ref="A230:A233"/>
    <mergeCell ref="B230:B233"/>
    <mergeCell ref="C230:C233"/>
    <mergeCell ref="D230:D232"/>
    <mergeCell ref="E230:F230"/>
    <mergeCell ref="D233:G233"/>
    <mergeCell ref="AB233:AG233"/>
    <mergeCell ref="A234:A236"/>
    <mergeCell ref="B234:B236"/>
    <mergeCell ref="C234:C236"/>
    <mergeCell ref="D234:D235"/>
    <mergeCell ref="E234:F234"/>
    <mergeCell ref="D236:G236"/>
    <mergeCell ref="AB236:AG236"/>
    <mergeCell ref="A218:A220"/>
    <mergeCell ref="B218:B220"/>
    <mergeCell ref="C218:C220"/>
    <mergeCell ref="D218:D219"/>
    <mergeCell ref="E218:F218"/>
    <mergeCell ref="D220:G220"/>
    <mergeCell ref="AB220:AG220"/>
    <mergeCell ref="A221:A224"/>
    <mergeCell ref="B221:B224"/>
    <mergeCell ref="C221:C224"/>
    <mergeCell ref="D221:D223"/>
    <mergeCell ref="E221:F221"/>
    <mergeCell ref="AG222:AG223"/>
    <mergeCell ref="D224:G224"/>
    <mergeCell ref="AB224:AG224"/>
    <mergeCell ref="A225:A227"/>
    <mergeCell ref="B225:B227"/>
    <mergeCell ref="C225:C227"/>
    <mergeCell ref="D225:D226"/>
    <mergeCell ref="E225:F225"/>
    <mergeCell ref="D227:G227"/>
    <mergeCell ref="AB227:AG227"/>
    <mergeCell ref="D206:G206"/>
    <mergeCell ref="AB206:AG206"/>
    <mergeCell ref="C207:G207"/>
    <mergeCell ref="AB207:AG207"/>
    <mergeCell ref="C208:AG208"/>
    <mergeCell ref="D209:AG209"/>
    <mergeCell ref="A210:A213"/>
    <mergeCell ref="B210:B213"/>
    <mergeCell ref="C210:C213"/>
    <mergeCell ref="D210:D212"/>
    <mergeCell ref="E210:F210"/>
    <mergeCell ref="D213:G213"/>
    <mergeCell ref="AB213:AG213"/>
    <mergeCell ref="A214:A217"/>
    <mergeCell ref="B214:B217"/>
    <mergeCell ref="C214:C217"/>
    <mergeCell ref="D214:D216"/>
    <mergeCell ref="E214:F214"/>
    <mergeCell ref="AG215:AG216"/>
    <mergeCell ref="D217:G217"/>
    <mergeCell ref="AB217:AG217"/>
    <mergeCell ref="A196:A198"/>
    <mergeCell ref="B196:B198"/>
    <mergeCell ref="C196:C198"/>
    <mergeCell ref="D196:D197"/>
    <mergeCell ref="E196:F196"/>
    <mergeCell ref="D198:G198"/>
    <mergeCell ref="AB198:AG198"/>
    <mergeCell ref="A199:A202"/>
    <mergeCell ref="B199:B202"/>
    <mergeCell ref="C199:C202"/>
    <mergeCell ref="D199:D201"/>
    <mergeCell ref="E199:F199"/>
    <mergeCell ref="D202:G202"/>
    <mergeCell ref="AB202:AG202"/>
    <mergeCell ref="A203:A205"/>
    <mergeCell ref="B203:B205"/>
    <mergeCell ref="C203:C205"/>
    <mergeCell ref="D203:D204"/>
    <mergeCell ref="E203:F203"/>
    <mergeCell ref="D205:G205"/>
    <mergeCell ref="AB205:AG205"/>
    <mergeCell ref="A188:A190"/>
    <mergeCell ref="B188:B190"/>
    <mergeCell ref="C188:C190"/>
    <mergeCell ref="D188:D189"/>
    <mergeCell ref="E188:F188"/>
    <mergeCell ref="D190:G190"/>
    <mergeCell ref="AB190:AG190"/>
    <mergeCell ref="D191:G191"/>
    <mergeCell ref="AB191:AG191"/>
    <mergeCell ref="D192:AG192"/>
    <mergeCell ref="A193:A195"/>
    <mergeCell ref="B193:B195"/>
    <mergeCell ref="C193:C195"/>
    <mergeCell ref="D193:D194"/>
    <mergeCell ref="E193:F193"/>
    <mergeCell ref="D195:G195"/>
    <mergeCell ref="AB195:AG195"/>
    <mergeCell ref="A178:A180"/>
    <mergeCell ref="B178:B180"/>
    <mergeCell ref="C178:C180"/>
    <mergeCell ref="D178:D179"/>
    <mergeCell ref="E178:F178"/>
    <mergeCell ref="D180:G180"/>
    <mergeCell ref="AB180:AG180"/>
    <mergeCell ref="A181:A183"/>
    <mergeCell ref="B181:B183"/>
    <mergeCell ref="C181:C183"/>
    <mergeCell ref="D181:D182"/>
    <mergeCell ref="E181:F181"/>
    <mergeCell ref="D183:G183"/>
    <mergeCell ref="AB183:AG183"/>
    <mergeCell ref="A184:A187"/>
    <mergeCell ref="B184:B187"/>
    <mergeCell ref="C184:C187"/>
    <mergeCell ref="D184:D186"/>
    <mergeCell ref="E184:F184"/>
    <mergeCell ref="D187:G187"/>
    <mergeCell ref="AB187:AG187"/>
    <mergeCell ref="C167:AG167"/>
    <mergeCell ref="D168:AG168"/>
    <mergeCell ref="A169:A171"/>
    <mergeCell ref="B169:B171"/>
    <mergeCell ref="C169:C171"/>
    <mergeCell ref="D169:D170"/>
    <mergeCell ref="E169:F169"/>
    <mergeCell ref="D171:G171"/>
    <mergeCell ref="AB171:AG171"/>
    <mergeCell ref="A172:A174"/>
    <mergeCell ref="B172:B174"/>
    <mergeCell ref="C172:C174"/>
    <mergeCell ref="D172:D173"/>
    <mergeCell ref="E172:F172"/>
    <mergeCell ref="D174:G174"/>
    <mergeCell ref="AB174:AG174"/>
    <mergeCell ref="A175:A177"/>
    <mergeCell ref="B175:B177"/>
    <mergeCell ref="C175:C177"/>
    <mergeCell ref="D175:D176"/>
    <mergeCell ref="E175:F175"/>
    <mergeCell ref="D177:G177"/>
    <mergeCell ref="AB177:AG177"/>
    <mergeCell ref="D158:G158"/>
    <mergeCell ref="AB158:AG158"/>
    <mergeCell ref="C159:G159"/>
    <mergeCell ref="AB159:AG159"/>
    <mergeCell ref="C160:AG160"/>
    <mergeCell ref="D161:AG161"/>
    <mergeCell ref="A162:A164"/>
    <mergeCell ref="B162:B164"/>
    <mergeCell ref="C162:C164"/>
    <mergeCell ref="D162:D163"/>
    <mergeCell ref="E162:F162"/>
    <mergeCell ref="D164:G164"/>
    <mergeCell ref="AB164:AG164"/>
    <mergeCell ref="D165:G165"/>
    <mergeCell ref="AB165:AG165"/>
    <mergeCell ref="C166:G166"/>
    <mergeCell ref="AB166:AG166"/>
    <mergeCell ref="D150:G150"/>
    <mergeCell ref="AB150:AG150"/>
    <mergeCell ref="D151:AG151"/>
    <mergeCell ref="A152:A154"/>
    <mergeCell ref="B152:B154"/>
    <mergeCell ref="C152:C154"/>
    <mergeCell ref="D152:D153"/>
    <mergeCell ref="E152:F152"/>
    <mergeCell ref="D154:G154"/>
    <mergeCell ref="AB154:AG154"/>
    <mergeCell ref="A155:A157"/>
    <mergeCell ref="B155:B157"/>
    <mergeCell ref="C155:C157"/>
    <mergeCell ref="D155:D156"/>
    <mergeCell ref="E155:F155"/>
    <mergeCell ref="D157:G157"/>
    <mergeCell ref="AB157:AG157"/>
    <mergeCell ref="D140:G140"/>
    <mergeCell ref="AB140:AG140"/>
    <mergeCell ref="D141:AG141"/>
    <mergeCell ref="A142:A144"/>
    <mergeCell ref="B142:B144"/>
    <mergeCell ref="C142:C144"/>
    <mergeCell ref="D142:D143"/>
    <mergeCell ref="E142:F142"/>
    <mergeCell ref="D144:G144"/>
    <mergeCell ref="AB144:AG144"/>
    <mergeCell ref="D145:G145"/>
    <mergeCell ref="AB145:AG145"/>
    <mergeCell ref="D146:AG146"/>
    <mergeCell ref="A147:A149"/>
    <mergeCell ref="B147:B149"/>
    <mergeCell ref="C147:C149"/>
    <mergeCell ref="D147:D148"/>
    <mergeCell ref="E147:F147"/>
    <mergeCell ref="D149:G149"/>
    <mergeCell ref="AB149:AG149"/>
    <mergeCell ref="D132:G132"/>
    <mergeCell ref="AB132:AG132"/>
    <mergeCell ref="AB133:AG133"/>
    <mergeCell ref="A134:A136"/>
    <mergeCell ref="B134:B136"/>
    <mergeCell ref="C134:C136"/>
    <mergeCell ref="D134:D135"/>
    <mergeCell ref="E134:F134"/>
    <mergeCell ref="D136:G136"/>
    <mergeCell ref="AB136:AG136"/>
    <mergeCell ref="A137:A139"/>
    <mergeCell ref="B137:B139"/>
    <mergeCell ref="C137:C139"/>
    <mergeCell ref="D137:D138"/>
    <mergeCell ref="E137:F137"/>
    <mergeCell ref="D139:G139"/>
    <mergeCell ref="AB139:AG139"/>
    <mergeCell ref="A123:A125"/>
    <mergeCell ref="B123:B125"/>
    <mergeCell ref="C123:C125"/>
    <mergeCell ref="D123:D124"/>
    <mergeCell ref="E123:F123"/>
    <mergeCell ref="D125:G125"/>
    <mergeCell ref="AB125:AE125"/>
    <mergeCell ref="A126:A128"/>
    <mergeCell ref="B126:B128"/>
    <mergeCell ref="C126:C128"/>
    <mergeCell ref="D126:D127"/>
    <mergeCell ref="E126:F126"/>
    <mergeCell ref="D128:G128"/>
    <mergeCell ref="AB128:AE128"/>
    <mergeCell ref="A129:A131"/>
    <mergeCell ref="B129:B131"/>
    <mergeCell ref="C129:C131"/>
    <mergeCell ref="D129:D130"/>
    <mergeCell ref="E129:F129"/>
    <mergeCell ref="D131:G131"/>
    <mergeCell ref="AB131:AG131"/>
    <mergeCell ref="A111:A115"/>
    <mergeCell ref="B111:B115"/>
    <mergeCell ref="C111:C115"/>
    <mergeCell ref="D111:D114"/>
    <mergeCell ref="E111:F111"/>
    <mergeCell ref="D115:G115"/>
    <mergeCell ref="AB115:AG115"/>
    <mergeCell ref="A116:A120"/>
    <mergeCell ref="B116:B120"/>
    <mergeCell ref="C116:C120"/>
    <mergeCell ref="D116:D119"/>
    <mergeCell ref="E116:F116"/>
    <mergeCell ref="D120:G120"/>
    <mergeCell ref="AB120:AG120"/>
    <mergeCell ref="D121:G121"/>
    <mergeCell ref="AB121:AG121"/>
    <mergeCell ref="D122:AG122"/>
    <mergeCell ref="C93:C100"/>
    <mergeCell ref="D93:D96"/>
    <mergeCell ref="E93:F93"/>
    <mergeCell ref="D100:G100"/>
    <mergeCell ref="D101:G101"/>
    <mergeCell ref="AB101:AG101"/>
    <mergeCell ref="D102:AG102"/>
    <mergeCell ref="A103:A106"/>
    <mergeCell ref="B103:B106"/>
    <mergeCell ref="C103:C106"/>
    <mergeCell ref="D103:D105"/>
    <mergeCell ref="E103:F103"/>
    <mergeCell ref="D106:G106"/>
    <mergeCell ref="AB106:AG106"/>
    <mergeCell ref="A107:A110"/>
    <mergeCell ref="B107:B110"/>
    <mergeCell ref="C107:C110"/>
    <mergeCell ref="D107:D109"/>
    <mergeCell ref="E107:F107"/>
    <mergeCell ref="D110:G110"/>
    <mergeCell ref="AB110:AG110"/>
    <mergeCell ref="A451:A453"/>
    <mergeCell ref="B451:B453"/>
    <mergeCell ref="C451:C453"/>
    <mergeCell ref="D451:D452"/>
    <mergeCell ref="E451:F451"/>
    <mergeCell ref="D453:G453"/>
    <mergeCell ref="AB453:AG453"/>
    <mergeCell ref="D454:G454"/>
    <mergeCell ref="AB454:AG454"/>
    <mergeCell ref="C455:G455"/>
    <mergeCell ref="AB455:AG455"/>
    <mergeCell ref="B456:G456"/>
    <mergeCell ref="AB456:AG456"/>
    <mergeCell ref="A442:A444"/>
    <mergeCell ref="B442:B444"/>
    <mergeCell ref="C442:C444"/>
    <mergeCell ref="D442:D443"/>
    <mergeCell ref="E442:F442"/>
    <mergeCell ref="D444:G444"/>
    <mergeCell ref="AB444:AE444"/>
    <mergeCell ref="A445:A447"/>
    <mergeCell ref="B445:B447"/>
    <mergeCell ref="C445:C447"/>
    <mergeCell ref="D445:D446"/>
    <mergeCell ref="E445:F445"/>
    <mergeCell ref="D447:G447"/>
    <mergeCell ref="AB447:AE447"/>
    <mergeCell ref="A448:A450"/>
    <mergeCell ref="B448:B450"/>
    <mergeCell ref="C448:C450"/>
    <mergeCell ref="D448:D449"/>
    <mergeCell ref="E448:F448"/>
    <mergeCell ref="A430:A432"/>
    <mergeCell ref="B430:B432"/>
    <mergeCell ref="C430:C432"/>
    <mergeCell ref="D430:D431"/>
    <mergeCell ref="E430:F430"/>
    <mergeCell ref="D432:G432"/>
    <mergeCell ref="AB432:AE432"/>
    <mergeCell ref="D450:G450"/>
    <mergeCell ref="AB450:AE450"/>
    <mergeCell ref="A433:A435"/>
    <mergeCell ref="B433:B435"/>
    <mergeCell ref="C433:C435"/>
    <mergeCell ref="D433:D434"/>
    <mergeCell ref="E433:F433"/>
    <mergeCell ref="D435:G435"/>
    <mergeCell ref="AB435:AE435"/>
    <mergeCell ref="A436:A438"/>
    <mergeCell ref="B436:B438"/>
    <mergeCell ref="C436:C438"/>
    <mergeCell ref="D436:D437"/>
    <mergeCell ref="E436:F436"/>
    <mergeCell ref="D438:G438"/>
    <mergeCell ref="AB438:AE438"/>
    <mergeCell ref="A439:A441"/>
    <mergeCell ref="B439:B441"/>
    <mergeCell ref="C439:C441"/>
    <mergeCell ref="D439:D440"/>
    <mergeCell ref="E439:F439"/>
    <mergeCell ref="D441:G441"/>
    <mergeCell ref="AB441:AE441"/>
    <mergeCell ref="D418:G418"/>
    <mergeCell ref="AB418:AG418"/>
    <mergeCell ref="C419:G419"/>
    <mergeCell ref="AB419:AG419"/>
    <mergeCell ref="C420:AG420"/>
    <mergeCell ref="D421:AG421"/>
    <mergeCell ref="A422:A425"/>
    <mergeCell ref="B422:B425"/>
    <mergeCell ref="C422:C425"/>
    <mergeCell ref="D422:D424"/>
    <mergeCell ref="E422:F422"/>
    <mergeCell ref="D425:G425"/>
    <mergeCell ref="AB425:AE425"/>
    <mergeCell ref="A426:A429"/>
    <mergeCell ref="B426:B429"/>
    <mergeCell ref="C426:C429"/>
    <mergeCell ref="D426:D428"/>
    <mergeCell ref="E426:F426"/>
    <mergeCell ref="D429:G429"/>
    <mergeCell ref="AB429:AE429"/>
    <mergeCell ref="A409:A411"/>
    <mergeCell ref="B409:B411"/>
    <mergeCell ref="C409:C411"/>
    <mergeCell ref="D409:D410"/>
    <mergeCell ref="E409:F409"/>
    <mergeCell ref="D411:G411"/>
    <mergeCell ref="AB411:AE411"/>
    <mergeCell ref="A412:A414"/>
    <mergeCell ref="B412:B414"/>
    <mergeCell ref="C412:C414"/>
    <mergeCell ref="D412:D413"/>
    <mergeCell ref="E412:F412"/>
    <mergeCell ref="D414:G414"/>
    <mergeCell ref="AB414:AE414"/>
    <mergeCell ref="A415:A417"/>
    <mergeCell ref="B415:B417"/>
    <mergeCell ref="C415:C417"/>
    <mergeCell ref="D415:D416"/>
    <mergeCell ref="E415:F415"/>
    <mergeCell ref="D417:G417"/>
    <mergeCell ref="A401:A403"/>
    <mergeCell ref="B401:B403"/>
    <mergeCell ref="C401:C403"/>
    <mergeCell ref="D401:D402"/>
    <mergeCell ref="E401:F401"/>
    <mergeCell ref="D403:G403"/>
    <mergeCell ref="AB403:AE403"/>
    <mergeCell ref="A404:A406"/>
    <mergeCell ref="B404:B406"/>
    <mergeCell ref="C404:C406"/>
    <mergeCell ref="D404:D405"/>
    <mergeCell ref="E404:F404"/>
    <mergeCell ref="D406:G406"/>
    <mergeCell ref="AB406:AG406"/>
    <mergeCell ref="D407:G407"/>
    <mergeCell ref="AB407:AG407"/>
    <mergeCell ref="D408:AG408"/>
    <mergeCell ref="D391:G391"/>
    <mergeCell ref="AB391:AG391"/>
    <mergeCell ref="A392:A394"/>
    <mergeCell ref="B392:B394"/>
    <mergeCell ref="C392:C394"/>
    <mergeCell ref="D392:D393"/>
    <mergeCell ref="E392:F392"/>
    <mergeCell ref="D394:G394"/>
    <mergeCell ref="AB394:AG394"/>
    <mergeCell ref="A395:A397"/>
    <mergeCell ref="B395:B397"/>
    <mergeCell ref="C395:C397"/>
    <mergeCell ref="D395:D396"/>
    <mergeCell ref="E395:F395"/>
    <mergeCell ref="D397:G397"/>
    <mergeCell ref="AB397:AG397"/>
    <mergeCell ref="A398:A400"/>
    <mergeCell ref="B398:B400"/>
    <mergeCell ref="C398:C400"/>
    <mergeCell ref="D398:D399"/>
    <mergeCell ref="E398:F398"/>
    <mergeCell ref="D400:G400"/>
    <mergeCell ref="AB400:AG400"/>
    <mergeCell ref="B1139:AB1139"/>
    <mergeCell ref="B1141:AE1141"/>
    <mergeCell ref="B1142:AE1142"/>
    <mergeCell ref="D743:D757"/>
    <mergeCell ref="A759:A788"/>
    <mergeCell ref="B759:B788"/>
    <mergeCell ref="C759:C788"/>
    <mergeCell ref="D759:D787"/>
    <mergeCell ref="D788:G788"/>
    <mergeCell ref="AB721:AE721"/>
    <mergeCell ref="E722:F722"/>
    <mergeCell ref="A736:A742"/>
    <mergeCell ref="B736:B742"/>
    <mergeCell ref="C736:C742"/>
    <mergeCell ref="D736:D741"/>
    <mergeCell ref="D742:G742"/>
    <mergeCell ref="E743:F743"/>
    <mergeCell ref="D758:G758"/>
    <mergeCell ref="E759:F759"/>
    <mergeCell ref="D801:G801"/>
    <mergeCell ref="C802:G802"/>
    <mergeCell ref="A805:A807"/>
    <mergeCell ref="B805:B807"/>
    <mergeCell ref="C805:C807"/>
    <mergeCell ref="D805:D806"/>
    <mergeCell ref="E805:F805"/>
    <mergeCell ref="D807:G807"/>
    <mergeCell ref="AB807:AG807"/>
    <mergeCell ref="D808:G808"/>
    <mergeCell ref="AB808:AG808"/>
    <mergeCell ref="A793:A795"/>
    <mergeCell ref="B793:B795"/>
    <mergeCell ref="AC1:AE1"/>
    <mergeCell ref="F2:AB2"/>
    <mergeCell ref="B3:AE3"/>
    <mergeCell ref="B5:AE5"/>
    <mergeCell ref="A6:A8"/>
    <mergeCell ref="B6:B8"/>
    <mergeCell ref="C6:C8"/>
    <mergeCell ref="D6:D8"/>
    <mergeCell ref="E6:E8"/>
    <mergeCell ref="F6:F8"/>
    <mergeCell ref="G6:G8"/>
    <mergeCell ref="H6:H8"/>
    <mergeCell ref="I6:Q7"/>
    <mergeCell ref="AB6:AB8"/>
    <mergeCell ref="AB496:AB497"/>
    <mergeCell ref="C1137:G1137"/>
    <mergeCell ref="B1138:G1138"/>
    <mergeCell ref="D1136:G1136"/>
    <mergeCell ref="A717:A721"/>
    <mergeCell ref="B717:B721"/>
    <mergeCell ref="E717:F717"/>
    <mergeCell ref="D721:G721"/>
    <mergeCell ref="E736:F736"/>
    <mergeCell ref="D735:G735"/>
    <mergeCell ref="A722:A735"/>
    <mergeCell ref="B722:B735"/>
    <mergeCell ref="C722:C735"/>
    <mergeCell ref="D722:D727"/>
    <mergeCell ref="A743:A758"/>
    <mergeCell ref="B743:B758"/>
    <mergeCell ref="C743:C758"/>
    <mergeCell ref="A1089:AG1089"/>
    <mergeCell ref="B1144:AB1144"/>
    <mergeCell ref="AB788:AE788"/>
    <mergeCell ref="B1143:AE1143"/>
    <mergeCell ref="E1093:F1093"/>
    <mergeCell ref="A1102:A1108"/>
    <mergeCell ref="B1102:B1108"/>
    <mergeCell ref="C1102:C1108"/>
    <mergeCell ref="D1102:D1105"/>
    <mergeCell ref="E1102:F1102"/>
    <mergeCell ref="D1108:G1108"/>
    <mergeCell ref="A1109:A1111"/>
    <mergeCell ref="B1109:B1111"/>
    <mergeCell ref="C1109:C1111"/>
    <mergeCell ref="D1109:D1110"/>
    <mergeCell ref="D1124:G1124"/>
    <mergeCell ref="C1126:AG1126"/>
    <mergeCell ref="D1127:AG1127"/>
    <mergeCell ref="A1128:A1130"/>
    <mergeCell ref="B1128:B1130"/>
    <mergeCell ref="C1128:C1130"/>
    <mergeCell ref="D1128:D1129"/>
    <mergeCell ref="E1128:F1128"/>
    <mergeCell ref="D1130:G1130"/>
    <mergeCell ref="D1131:G1131"/>
    <mergeCell ref="D1132:AG1132"/>
    <mergeCell ref="A1133:A1135"/>
    <mergeCell ref="B1133:B1135"/>
    <mergeCell ref="C1133:C1135"/>
    <mergeCell ref="D1133:D1134"/>
    <mergeCell ref="E1133:F1133"/>
    <mergeCell ref="D1135:G1135"/>
    <mergeCell ref="AB1135:AG1135"/>
    <mergeCell ref="A614:AG614"/>
    <mergeCell ref="B615:AG615"/>
    <mergeCell ref="C616:AG616"/>
    <mergeCell ref="A618:A621"/>
    <mergeCell ref="B618:B621"/>
    <mergeCell ref="C618:C621"/>
    <mergeCell ref="D618:D620"/>
    <mergeCell ref="E618:F618"/>
    <mergeCell ref="A712:A716"/>
    <mergeCell ref="B712:B716"/>
    <mergeCell ref="C712:C716"/>
    <mergeCell ref="D712:D715"/>
    <mergeCell ref="D716:G716"/>
    <mergeCell ref="AB716:AE716"/>
    <mergeCell ref="A508:A510"/>
    <mergeCell ref="B508:B510"/>
    <mergeCell ref="A535:A537"/>
    <mergeCell ref="B535:B537"/>
    <mergeCell ref="C535:C537"/>
    <mergeCell ref="D535:D536"/>
    <mergeCell ref="E535:F535"/>
    <mergeCell ref="D537:G537"/>
    <mergeCell ref="A518:A520"/>
    <mergeCell ref="B518:B520"/>
    <mergeCell ref="C518:C520"/>
    <mergeCell ref="D518:D519"/>
    <mergeCell ref="E518:F518"/>
    <mergeCell ref="D520:G520"/>
    <mergeCell ref="C710:AG710"/>
    <mergeCell ref="D711:AG711"/>
    <mergeCell ref="D621:G621"/>
    <mergeCell ref="AB621:AG621"/>
    <mergeCell ref="A622:A625"/>
    <mergeCell ref="B622:B625"/>
    <mergeCell ref="C622:C625"/>
    <mergeCell ref="D622:D624"/>
    <mergeCell ref="E622:F622"/>
    <mergeCell ref="D625:G625"/>
    <mergeCell ref="AB625:AG625"/>
    <mergeCell ref="A626:A629"/>
    <mergeCell ref="A515:A517"/>
    <mergeCell ref="B515:B517"/>
    <mergeCell ref="C515:C517"/>
    <mergeCell ref="D515:D516"/>
    <mergeCell ref="E515:F515"/>
    <mergeCell ref="D517:G517"/>
    <mergeCell ref="A525:A527"/>
    <mergeCell ref="B525:B527"/>
    <mergeCell ref="C525:C527"/>
    <mergeCell ref="D525:D526"/>
    <mergeCell ref="AB529:AG529"/>
    <mergeCell ref="E525:F525"/>
    <mergeCell ref="D527:G527"/>
    <mergeCell ref="AB527:AG527"/>
    <mergeCell ref="D528:G528"/>
    <mergeCell ref="AB528:AG528"/>
    <mergeCell ref="C529:G529"/>
    <mergeCell ref="B530:G530"/>
    <mergeCell ref="D538:G538"/>
    <mergeCell ref="C539:G539"/>
    <mergeCell ref="B540:G540"/>
    <mergeCell ref="AB530:AG530"/>
    <mergeCell ref="AB538:AG538"/>
    <mergeCell ref="D534:AG534"/>
    <mergeCell ref="D493:G493"/>
    <mergeCell ref="AB493:AG493"/>
    <mergeCell ref="D494:AG494"/>
    <mergeCell ref="A495:A498"/>
    <mergeCell ref="B495:B498"/>
    <mergeCell ref="C495:C498"/>
    <mergeCell ref="D495:D497"/>
    <mergeCell ref="E495:F495"/>
    <mergeCell ref="AC496:AC497"/>
    <mergeCell ref="AD496:AD497"/>
    <mergeCell ref="AE496:AE497"/>
    <mergeCell ref="AF496:AF497"/>
    <mergeCell ref="AG496:AG497"/>
    <mergeCell ref="D498:G498"/>
    <mergeCell ref="D511:G511"/>
    <mergeCell ref="A501:A503"/>
    <mergeCell ref="B501:B503"/>
    <mergeCell ref="C501:C503"/>
    <mergeCell ref="D501:D502"/>
    <mergeCell ref="AB498:AE498"/>
    <mergeCell ref="D499:G499"/>
    <mergeCell ref="AB499:AG499"/>
    <mergeCell ref="D500:AG500"/>
    <mergeCell ref="E501:F501"/>
    <mergeCell ref="D503:G503"/>
    <mergeCell ref="AB503:AG503"/>
    <mergeCell ref="D504:G504"/>
    <mergeCell ref="AB504:AG504"/>
    <mergeCell ref="C505:G505"/>
    <mergeCell ref="AB505:AG505"/>
    <mergeCell ref="C506:AG506"/>
    <mergeCell ref="D507:AG507"/>
    <mergeCell ref="A482:A487"/>
    <mergeCell ref="B482:B487"/>
    <mergeCell ref="C482:C487"/>
    <mergeCell ref="D482:D485"/>
    <mergeCell ref="E482:F482"/>
    <mergeCell ref="AB487:AG487"/>
    <mergeCell ref="D487:G487"/>
    <mergeCell ref="D488:G488"/>
    <mergeCell ref="AB488:AG488"/>
    <mergeCell ref="D489:AG489"/>
    <mergeCell ref="A490:A492"/>
    <mergeCell ref="B490:B492"/>
    <mergeCell ref="C490:C492"/>
    <mergeCell ref="D490:D491"/>
    <mergeCell ref="E490:F490"/>
    <mergeCell ref="D492:G492"/>
    <mergeCell ref="AB492:AG492"/>
    <mergeCell ref="A467:A475"/>
    <mergeCell ref="B467:B475"/>
    <mergeCell ref="C467:C475"/>
    <mergeCell ref="D467:D470"/>
    <mergeCell ref="E467:F467"/>
    <mergeCell ref="D475:G475"/>
    <mergeCell ref="AB475:AE475"/>
    <mergeCell ref="A476:A479"/>
    <mergeCell ref="B476:B479"/>
    <mergeCell ref="C476:C479"/>
    <mergeCell ref="D476:D478"/>
    <mergeCell ref="E476:F476"/>
    <mergeCell ref="AB479:AG479"/>
    <mergeCell ref="D479:G479"/>
    <mergeCell ref="D480:G480"/>
    <mergeCell ref="AB480:AG480"/>
    <mergeCell ref="D481:AG481"/>
    <mergeCell ref="R6:R8"/>
    <mergeCell ref="S6:AA7"/>
    <mergeCell ref="AC6:AG7"/>
    <mergeCell ref="A364:AG364"/>
    <mergeCell ref="B365:AG365"/>
    <mergeCell ref="C366:AG366"/>
    <mergeCell ref="D367:AG367"/>
    <mergeCell ref="A368:A370"/>
    <mergeCell ref="B368:B370"/>
    <mergeCell ref="C368:C370"/>
    <mergeCell ref="D368:D369"/>
    <mergeCell ref="E368:F368"/>
    <mergeCell ref="D370:G370"/>
    <mergeCell ref="AB370:AE370"/>
    <mergeCell ref="A371:A373"/>
    <mergeCell ref="B371:B373"/>
    <mergeCell ref="C371:C373"/>
    <mergeCell ref="D371:D372"/>
    <mergeCell ref="E371:F371"/>
    <mergeCell ref="D373:G373"/>
    <mergeCell ref="AB373:AG373"/>
    <mergeCell ref="A86:AG86"/>
    <mergeCell ref="B87:AG87"/>
    <mergeCell ref="A90:A92"/>
    <mergeCell ref="B90:B92"/>
    <mergeCell ref="C90:C92"/>
    <mergeCell ref="D90:D91"/>
    <mergeCell ref="E90:F90"/>
    <mergeCell ref="D92:G92"/>
    <mergeCell ref="AB92:AG92"/>
    <mergeCell ref="A93:A100"/>
    <mergeCell ref="B93:B100"/>
    <mergeCell ref="D374:G374"/>
    <mergeCell ref="AB374:AG374"/>
    <mergeCell ref="A375:A377"/>
    <mergeCell ref="B375:B377"/>
    <mergeCell ref="C375:C377"/>
    <mergeCell ref="D375:D376"/>
    <mergeCell ref="E375:F375"/>
    <mergeCell ref="D377:G377"/>
    <mergeCell ref="AB377:AG377"/>
    <mergeCell ref="D378:G378"/>
    <mergeCell ref="AB378:AG378"/>
    <mergeCell ref="C379:G379"/>
    <mergeCell ref="AB379:AG379"/>
    <mergeCell ref="B380:G380"/>
    <mergeCell ref="AB380:AG380"/>
    <mergeCell ref="A381:AG381"/>
    <mergeCell ref="B382:AG382"/>
    <mergeCell ref="C383:AG383"/>
    <mergeCell ref="D384:AG384"/>
    <mergeCell ref="A385:A388"/>
    <mergeCell ref="B385:B388"/>
    <mergeCell ref="C385:C388"/>
    <mergeCell ref="A461:A463"/>
    <mergeCell ref="B461:B463"/>
    <mergeCell ref="C461:C463"/>
    <mergeCell ref="D461:D462"/>
    <mergeCell ref="D463:G463"/>
    <mergeCell ref="AB463:AE463"/>
    <mergeCell ref="A464:A466"/>
    <mergeCell ref="B464:B466"/>
    <mergeCell ref="C464:C466"/>
    <mergeCell ref="D464:D465"/>
    <mergeCell ref="E464:F464"/>
    <mergeCell ref="D466:G466"/>
    <mergeCell ref="AB466:AE466"/>
    <mergeCell ref="E461:F461"/>
    <mergeCell ref="A457:AG457"/>
    <mergeCell ref="B458:AG458"/>
    <mergeCell ref="C459:AG459"/>
    <mergeCell ref="D460:AG460"/>
    <mergeCell ref="D385:D387"/>
    <mergeCell ref="E385:F385"/>
    <mergeCell ref="D388:G388"/>
    <mergeCell ref="AB388:AG388"/>
    <mergeCell ref="A389:A391"/>
    <mergeCell ref="B389:B391"/>
    <mergeCell ref="C389:C391"/>
    <mergeCell ref="D389:D390"/>
    <mergeCell ref="E389:F389"/>
    <mergeCell ref="C508:C510"/>
    <mergeCell ref="D508:D509"/>
    <mergeCell ref="E508:F508"/>
    <mergeCell ref="D510:G510"/>
    <mergeCell ref="AB510:AG510"/>
    <mergeCell ref="AB511:AG511"/>
    <mergeCell ref="C512:G512"/>
    <mergeCell ref="AB512:AG512"/>
    <mergeCell ref="C513:AG513"/>
    <mergeCell ref="D514:AG514"/>
    <mergeCell ref="AB520:AG520"/>
    <mergeCell ref="D521:G521"/>
    <mergeCell ref="AB521:AG521"/>
    <mergeCell ref="C522:G522"/>
    <mergeCell ref="AB522:AG522"/>
    <mergeCell ref="C523:AG523"/>
    <mergeCell ref="D524:AG524"/>
    <mergeCell ref="AB517:AE517"/>
    <mergeCell ref="C533:AG533"/>
    <mergeCell ref="B532:AG532"/>
    <mergeCell ref="A531:AG531"/>
    <mergeCell ref="AB537:AG537"/>
    <mergeCell ref="B626:B629"/>
    <mergeCell ref="C626:C629"/>
    <mergeCell ref="D626:D628"/>
    <mergeCell ref="E626:F626"/>
    <mergeCell ref="D629:G629"/>
    <mergeCell ref="AB629:AG629"/>
    <mergeCell ref="A630:A632"/>
    <mergeCell ref="B630:B632"/>
    <mergeCell ref="C630:C632"/>
    <mergeCell ref="D630:D631"/>
    <mergeCell ref="E630:F630"/>
    <mergeCell ref="D632:G632"/>
    <mergeCell ref="AB632:AG632"/>
    <mergeCell ref="D582:G582"/>
    <mergeCell ref="E555:F555"/>
    <mergeCell ref="D558:G558"/>
    <mergeCell ref="A559:A563"/>
    <mergeCell ref="B559:B563"/>
    <mergeCell ref="C559:C563"/>
    <mergeCell ref="D559:D562"/>
    <mergeCell ref="E559:F559"/>
    <mergeCell ref="D563:G563"/>
    <mergeCell ref="AB563:AE563"/>
    <mergeCell ref="D564:G564"/>
    <mergeCell ref="C565:G565"/>
    <mergeCell ref="A568:A571"/>
    <mergeCell ref="B568:B571"/>
    <mergeCell ref="D578:G578"/>
    <mergeCell ref="A633:A637"/>
    <mergeCell ref="B633:B637"/>
    <mergeCell ref="C633:C637"/>
    <mergeCell ref="D633:D636"/>
    <mergeCell ref="E633:F633"/>
    <mergeCell ref="D637:G637"/>
    <mergeCell ref="AB637:AG637"/>
    <mergeCell ref="A638:A641"/>
    <mergeCell ref="B638:B641"/>
    <mergeCell ref="C638:C641"/>
    <mergeCell ref="D638:D640"/>
    <mergeCell ref="E638:F638"/>
    <mergeCell ref="D641:G641"/>
    <mergeCell ref="AB641:AG641"/>
    <mergeCell ref="A642:A646"/>
    <mergeCell ref="B642:B646"/>
    <mergeCell ref="C642:C646"/>
    <mergeCell ref="D642:D645"/>
    <mergeCell ref="E642:F642"/>
    <mergeCell ref="D646:G646"/>
    <mergeCell ref="AB646:AG646"/>
    <mergeCell ref="A647:A651"/>
    <mergeCell ref="B647:B651"/>
    <mergeCell ref="C647:C651"/>
    <mergeCell ref="D647:D650"/>
    <mergeCell ref="E647:F647"/>
    <mergeCell ref="D651:G651"/>
    <mergeCell ref="AB651:AG651"/>
    <mergeCell ref="A652:A655"/>
    <mergeCell ref="B652:B655"/>
    <mergeCell ref="C652:C655"/>
    <mergeCell ref="D652:D654"/>
    <mergeCell ref="E652:F652"/>
    <mergeCell ref="D655:G655"/>
    <mergeCell ref="AB655:AG655"/>
    <mergeCell ref="A656:A660"/>
    <mergeCell ref="B656:B660"/>
    <mergeCell ref="C656:C660"/>
    <mergeCell ref="D656:D659"/>
    <mergeCell ref="E656:F656"/>
    <mergeCell ref="D660:G660"/>
    <mergeCell ref="AB660:AG660"/>
    <mergeCell ref="A686:A689"/>
    <mergeCell ref="B686:B689"/>
    <mergeCell ref="C686:C689"/>
    <mergeCell ref="D686:D688"/>
    <mergeCell ref="E686:F686"/>
    <mergeCell ref="D689:G689"/>
    <mergeCell ref="AB689:AG689"/>
    <mergeCell ref="A661:A665"/>
    <mergeCell ref="B661:B665"/>
    <mergeCell ref="C661:C665"/>
    <mergeCell ref="D661:D664"/>
    <mergeCell ref="E661:F661"/>
    <mergeCell ref="D665:G665"/>
    <mergeCell ref="AB665:AG665"/>
    <mergeCell ref="A666:A669"/>
    <mergeCell ref="B666:B669"/>
    <mergeCell ref="C666:C669"/>
    <mergeCell ref="D666:D668"/>
    <mergeCell ref="E666:F666"/>
    <mergeCell ref="D669:G669"/>
    <mergeCell ref="AB669:AG669"/>
    <mergeCell ref="A670:A673"/>
    <mergeCell ref="B670:B673"/>
    <mergeCell ref="C670:C673"/>
    <mergeCell ref="D670:D672"/>
    <mergeCell ref="E670:F670"/>
    <mergeCell ref="D673:G673"/>
    <mergeCell ref="AB673:AG673"/>
    <mergeCell ref="A674:A677"/>
    <mergeCell ref="B674:B677"/>
    <mergeCell ref="C674:C677"/>
    <mergeCell ref="D674:D676"/>
    <mergeCell ref="E674:F674"/>
    <mergeCell ref="D677:G677"/>
    <mergeCell ref="AB677:AG677"/>
    <mergeCell ref="A678:A681"/>
    <mergeCell ref="B678:B681"/>
    <mergeCell ref="C678:C681"/>
    <mergeCell ref="D678:D680"/>
    <mergeCell ref="E678:F678"/>
    <mergeCell ref="D681:G681"/>
    <mergeCell ref="AB681:AG681"/>
    <mergeCell ref="A682:A685"/>
    <mergeCell ref="B682:B685"/>
    <mergeCell ref="C682:C685"/>
    <mergeCell ref="D682:D684"/>
    <mergeCell ref="E682:F682"/>
    <mergeCell ref="D685:G685"/>
    <mergeCell ref="AB685:AG685"/>
    <mergeCell ref="A700:A704"/>
    <mergeCell ref="B700:B704"/>
    <mergeCell ref="C700:C704"/>
    <mergeCell ref="D700:D703"/>
    <mergeCell ref="E700:F700"/>
    <mergeCell ref="D704:G704"/>
    <mergeCell ref="AB704:AG704"/>
    <mergeCell ref="D705:G705"/>
    <mergeCell ref="AB705:AG705"/>
    <mergeCell ref="C706:G706"/>
    <mergeCell ref="AB706:AG706"/>
    <mergeCell ref="B707:G707"/>
    <mergeCell ref="AB707:AG707"/>
    <mergeCell ref="B709:AG709"/>
    <mergeCell ref="D790:G790"/>
    <mergeCell ref="A690:A693"/>
    <mergeCell ref="B690:B693"/>
    <mergeCell ref="C690:C693"/>
    <mergeCell ref="D690:D692"/>
    <mergeCell ref="E690:F690"/>
    <mergeCell ref="D693:G693"/>
    <mergeCell ref="AB693:AG693"/>
    <mergeCell ref="A694:A697"/>
    <mergeCell ref="B694:B697"/>
    <mergeCell ref="C694:C697"/>
    <mergeCell ref="D694:D696"/>
    <mergeCell ref="E694:F694"/>
    <mergeCell ref="D697:G697"/>
    <mergeCell ref="AB697:AG697"/>
    <mergeCell ref="D698:G698"/>
    <mergeCell ref="E712:F712"/>
    <mergeCell ref="C793:C795"/>
    <mergeCell ref="D793:D794"/>
    <mergeCell ref="E793:F793"/>
    <mergeCell ref="D795:G795"/>
    <mergeCell ref="D796:G796"/>
    <mergeCell ref="A798:A800"/>
    <mergeCell ref="B798:B800"/>
    <mergeCell ref="C798:C800"/>
    <mergeCell ref="D798:D799"/>
    <mergeCell ref="E798:F798"/>
    <mergeCell ref="D800:G800"/>
    <mergeCell ref="D989:AG989"/>
    <mergeCell ref="A990:A993"/>
    <mergeCell ref="B990:B993"/>
    <mergeCell ref="C990:C993"/>
    <mergeCell ref="D990:D992"/>
    <mergeCell ref="E990:F990"/>
    <mergeCell ref="D993:G993"/>
    <mergeCell ref="AB993:AG993"/>
    <mergeCell ref="D820:D823"/>
    <mergeCell ref="E820:F820"/>
    <mergeCell ref="D824:G824"/>
    <mergeCell ref="AB802:AG802"/>
    <mergeCell ref="C803:AG803"/>
    <mergeCell ref="D804:AG804"/>
    <mergeCell ref="AB819:AG819"/>
    <mergeCell ref="AB824:AG824"/>
    <mergeCell ref="AB830:AG830"/>
    <mergeCell ref="D831:AG831"/>
    <mergeCell ref="AB836:AG836"/>
    <mergeCell ref="AB841:AG841"/>
    <mergeCell ref="A815:A819"/>
    <mergeCell ref="A994:A997"/>
    <mergeCell ref="B994:B997"/>
    <mergeCell ref="C994:C997"/>
    <mergeCell ref="D994:D996"/>
    <mergeCell ref="E994:F994"/>
    <mergeCell ref="D997:G997"/>
    <mergeCell ref="AB997:AG997"/>
    <mergeCell ref="A825:A829"/>
    <mergeCell ref="B825:B829"/>
    <mergeCell ref="C825:C829"/>
    <mergeCell ref="D825:D828"/>
    <mergeCell ref="E825:F825"/>
    <mergeCell ref="D829:G829"/>
    <mergeCell ref="D830:G830"/>
    <mergeCell ref="A832:A836"/>
    <mergeCell ref="B832:B836"/>
    <mergeCell ref="A986:AG986"/>
    <mergeCell ref="B987:AG987"/>
    <mergeCell ref="C988:AG988"/>
    <mergeCell ref="A842:A846"/>
    <mergeCell ref="B842:B846"/>
    <mergeCell ref="C832:C836"/>
    <mergeCell ref="D832:D835"/>
    <mergeCell ref="E832:F832"/>
    <mergeCell ref="D836:G836"/>
    <mergeCell ref="A837:A841"/>
    <mergeCell ref="B837:B841"/>
    <mergeCell ref="C837:C841"/>
    <mergeCell ref="D837:D840"/>
    <mergeCell ref="E837:F837"/>
    <mergeCell ref="D841:G841"/>
    <mergeCell ref="AB829:AG829"/>
    <mergeCell ref="A998:A1000"/>
    <mergeCell ref="B998:B1000"/>
    <mergeCell ref="C998:C1000"/>
    <mergeCell ref="D998:D999"/>
    <mergeCell ref="E998:F998"/>
    <mergeCell ref="D1000:G1000"/>
    <mergeCell ref="AB1000:AG1000"/>
    <mergeCell ref="A1001:A1003"/>
    <mergeCell ref="B1001:B1003"/>
    <mergeCell ref="C1001:C1003"/>
    <mergeCell ref="D1001:D1002"/>
    <mergeCell ref="E1001:F1001"/>
    <mergeCell ref="D1003:G1003"/>
    <mergeCell ref="AB1003:AG1003"/>
    <mergeCell ref="A1004:A1006"/>
    <mergeCell ref="B1004:B1006"/>
    <mergeCell ref="C1004:C1006"/>
    <mergeCell ref="D1004:D1005"/>
    <mergeCell ref="E1004:F1004"/>
    <mergeCell ref="D1006:G1006"/>
    <mergeCell ref="AB1006:AG1006"/>
    <mergeCell ref="A1007:A1009"/>
    <mergeCell ref="B1007:B1009"/>
    <mergeCell ref="C1007:C1009"/>
    <mergeCell ref="D1007:D1008"/>
    <mergeCell ref="E1007:F1007"/>
    <mergeCell ref="D1009:G1009"/>
    <mergeCell ref="AB1009:AG1009"/>
    <mergeCell ref="A1010:A1014"/>
    <mergeCell ref="B1010:B1014"/>
    <mergeCell ref="C1010:C1014"/>
    <mergeCell ref="D1010:D1013"/>
    <mergeCell ref="E1010:F1010"/>
    <mergeCell ref="D1014:G1014"/>
    <mergeCell ref="AB1014:AG1014"/>
    <mergeCell ref="A1015:A1018"/>
    <mergeCell ref="B1015:B1018"/>
    <mergeCell ref="C1015:C1018"/>
    <mergeCell ref="D1015:D1017"/>
    <mergeCell ref="E1015:F1015"/>
    <mergeCell ref="D1018:G1018"/>
    <mergeCell ref="AB1018:AG1018"/>
    <mergeCell ref="A1019:A1021"/>
    <mergeCell ref="B1019:B1021"/>
    <mergeCell ref="C1019:C1021"/>
    <mergeCell ref="D1019:D1020"/>
    <mergeCell ref="E1019:F1019"/>
    <mergeCell ref="D1021:G1021"/>
    <mergeCell ref="AB1021:AG1021"/>
    <mergeCell ref="A1022:A1024"/>
    <mergeCell ref="B1022:B1024"/>
    <mergeCell ref="C1022:C1024"/>
    <mergeCell ref="D1022:D1023"/>
    <mergeCell ref="E1022:F1022"/>
    <mergeCell ref="D1024:G1024"/>
    <mergeCell ref="AB1024:AG1024"/>
    <mergeCell ref="A1025:A1027"/>
    <mergeCell ref="B1025:B1027"/>
    <mergeCell ref="C1025:C1027"/>
    <mergeCell ref="D1025:D1026"/>
    <mergeCell ref="E1025:F1025"/>
    <mergeCell ref="D1027:G1027"/>
    <mergeCell ref="AB1027:AG1027"/>
    <mergeCell ref="A1028:A1030"/>
    <mergeCell ref="B1028:B1030"/>
    <mergeCell ref="C1028:C1030"/>
    <mergeCell ref="D1028:D1029"/>
    <mergeCell ref="E1028:F1028"/>
    <mergeCell ref="D1030:G1030"/>
    <mergeCell ref="AB1030:AG1030"/>
    <mergeCell ref="D1031:G1031"/>
    <mergeCell ref="AB1031:AG1031"/>
    <mergeCell ref="D1032:AG1032"/>
    <mergeCell ref="A1033:A1036"/>
    <mergeCell ref="B1033:B1036"/>
    <mergeCell ref="C1033:C1036"/>
    <mergeCell ref="D1033:D1035"/>
    <mergeCell ref="E1033:F1033"/>
    <mergeCell ref="D1036:G1036"/>
    <mergeCell ref="AB1036:AG1036"/>
    <mergeCell ref="A1037:A1039"/>
    <mergeCell ref="B1037:B1039"/>
    <mergeCell ref="C1037:C1039"/>
    <mergeCell ref="D1037:D1038"/>
    <mergeCell ref="E1037:F1037"/>
    <mergeCell ref="D1039:G1039"/>
    <mergeCell ref="A1040:A1042"/>
    <mergeCell ref="B1040:B1042"/>
    <mergeCell ref="C1040:C1042"/>
    <mergeCell ref="D1040:D1041"/>
    <mergeCell ref="E1040:F1040"/>
    <mergeCell ref="D1042:G1042"/>
    <mergeCell ref="AB1042:AG1042"/>
    <mergeCell ref="A1043:A1045"/>
    <mergeCell ref="B1043:B1045"/>
    <mergeCell ref="C1043:C1045"/>
    <mergeCell ref="D1043:D1044"/>
    <mergeCell ref="E1043:F1043"/>
    <mergeCell ref="D1045:G1045"/>
    <mergeCell ref="AB1045:AG1045"/>
    <mergeCell ref="A1046:A1048"/>
    <mergeCell ref="B1046:B1048"/>
    <mergeCell ref="C1046:C1048"/>
    <mergeCell ref="D1046:D1047"/>
    <mergeCell ref="E1046:F1046"/>
    <mergeCell ref="D1048:G1048"/>
    <mergeCell ref="AB1048:AG1048"/>
    <mergeCell ref="A1049:A1051"/>
    <mergeCell ref="B1049:B1051"/>
    <mergeCell ref="C1049:C1051"/>
    <mergeCell ref="D1049:D1050"/>
    <mergeCell ref="E1049:F1049"/>
    <mergeCell ref="D1051:G1051"/>
    <mergeCell ref="AB1051:AG1051"/>
    <mergeCell ref="A1052:A1054"/>
    <mergeCell ref="B1052:B1054"/>
    <mergeCell ref="C1052:C1054"/>
    <mergeCell ref="D1052:D1053"/>
    <mergeCell ref="E1052:F1052"/>
    <mergeCell ref="D1054:G1054"/>
    <mergeCell ref="AB1054:AG1054"/>
    <mergeCell ref="A1063:A1065"/>
    <mergeCell ref="B1063:B1065"/>
    <mergeCell ref="C1063:C1065"/>
    <mergeCell ref="D1063:D1064"/>
    <mergeCell ref="E1063:F1063"/>
    <mergeCell ref="D1065:G1065"/>
    <mergeCell ref="A1066:A1068"/>
    <mergeCell ref="B1066:B1068"/>
    <mergeCell ref="C1066:C1068"/>
    <mergeCell ref="D1066:D1067"/>
    <mergeCell ref="E1066:F1066"/>
    <mergeCell ref="D1068:G1068"/>
    <mergeCell ref="AB1068:AG1068"/>
    <mergeCell ref="D1069:G1069"/>
    <mergeCell ref="AB1069:AG1069"/>
    <mergeCell ref="D1070:AG1070"/>
    <mergeCell ref="A1055:A1057"/>
    <mergeCell ref="B1055:B1057"/>
    <mergeCell ref="C1055:C1057"/>
    <mergeCell ref="D1055:D1056"/>
    <mergeCell ref="E1055:F1055"/>
    <mergeCell ref="D1057:G1057"/>
    <mergeCell ref="AB1057:AG1057"/>
    <mergeCell ref="D1058:G1058"/>
    <mergeCell ref="AB1058:AG1058"/>
    <mergeCell ref="D1059:AG1059"/>
    <mergeCell ref="A1060:A1062"/>
    <mergeCell ref="B1060:B1062"/>
    <mergeCell ref="C1060:C1062"/>
    <mergeCell ref="D1060:D1061"/>
    <mergeCell ref="E1060:F1060"/>
    <mergeCell ref="D1062:G1062"/>
    <mergeCell ref="B1090:AG1090"/>
    <mergeCell ref="A1071:A1073"/>
    <mergeCell ref="B1071:B1073"/>
    <mergeCell ref="C1071:C1073"/>
    <mergeCell ref="D1071:D1072"/>
    <mergeCell ref="E1071:F1071"/>
    <mergeCell ref="D1073:G1073"/>
    <mergeCell ref="AB1073:AG1073"/>
    <mergeCell ref="A1074:A1076"/>
    <mergeCell ref="B1074:B1076"/>
    <mergeCell ref="C1074:C1076"/>
    <mergeCell ref="D1074:D1075"/>
    <mergeCell ref="E1074:F1074"/>
    <mergeCell ref="D1076:G1076"/>
    <mergeCell ref="AB1076:AG1076"/>
    <mergeCell ref="A1077:A1079"/>
    <mergeCell ref="B1077:B1079"/>
    <mergeCell ref="C1077:C1079"/>
    <mergeCell ref="D1077:D1078"/>
    <mergeCell ref="E1077:F1077"/>
    <mergeCell ref="D1079:G1079"/>
    <mergeCell ref="AB1079:AG1079"/>
    <mergeCell ref="D1101:G1101"/>
    <mergeCell ref="AB1101:AG1101"/>
    <mergeCell ref="E1109:F1109"/>
    <mergeCell ref="D1111:G1111"/>
    <mergeCell ref="D1112:G1112"/>
    <mergeCell ref="D1113:AG1113"/>
    <mergeCell ref="A1114:A1120"/>
    <mergeCell ref="B1114:B1120"/>
    <mergeCell ref="C1114:C1120"/>
    <mergeCell ref="D1114:D1117"/>
    <mergeCell ref="E1114:F1114"/>
    <mergeCell ref="D1120:G1120"/>
    <mergeCell ref="A1080:A1082"/>
    <mergeCell ref="B1080:B1082"/>
    <mergeCell ref="C1080:C1082"/>
    <mergeCell ref="D1080:D1081"/>
    <mergeCell ref="E1080:F1080"/>
    <mergeCell ref="D1082:G1082"/>
    <mergeCell ref="AB1082:AG1082"/>
    <mergeCell ref="A1083:A1085"/>
    <mergeCell ref="B1083:B1085"/>
    <mergeCell ref="C1083:C1085"/>
    <mergeCell ref="D1083:D1084"/>
    <mergeCell ref="E1083:F1083"/>
    <mergeCell ref="D1085:G1085"/>
    <mergeCell ref="AB1085:AG1085"/>
    <mergeCell ref="D1086:G1086"/>
    <mergeCell ref="AB1086:AG1086"/>
    <mergeCell ref="C1087:G1087"/>
    <mergeCell ref="AB1087:AG1087"/>
    <mergeCell ref="D1092:AG1092"/>
    <mergeCell ref="C1091:AG1091"/>
    <mergeCell ref="A1121:A1123"/>
    <mergeCell ref="B1121:B1123"/>
    <mergeCell ref="C1121:C1123"/>
    <mergeCell ref="D1121:D1122"/>
    <mergeCell ref="E1121:F1121"/>
    <mergeCell ref="D1123:G1123"/>
    <mergeCell ref="C1125:G1125"/>
    <mergeCell ref="A545:A549"/>
    <mergeCell ref="B545:B549"/>
    <mergeCell ref="C545:C549"/>
    <mergeCell ref="D545:D548"/>
    <mergeCell ref="E545:F545"/>
    <mergeCell ref="D549:G549"/>
    <mergeCell ref="AB549:AE549"/>
    <mergeCell ref="A550:A552"/>
    <mergeCell ref="B550:B552"/>
    <mergeCell ref="C550:C552"/>
    <mergeCell ref="D550:D551"/>
    <mergeCell ref="E550:F550"/>
    <mergeCell ref="D552:G552"/>
    <mergeCell ref="D553:G553"/>
    <mergeCell ref="A555:A558"/>
    <mergeCell ref="B555:B558"/>
    <mergeCell ref="C555:C558"/>
    <mergeCell ref="D555:D557"/>
    <mergeCell ref="B1088:G1088"/>
    <mergeCell ref="AB1088:AG1088"/>
    <mergeCell ref="A1093:A1101"/>
    <mergeCell ref="B1093:B1101"/>
    <mergeCell ref="C1093:C1101"/>
    <mergeCell ref="B600:B604"/>
    <mergeCell ref="D1093:D1096"/>
    <mergeCell ref="C600:C604"/>
    <mergeCell ref="D600:D603"/>
    <mergeCell ref="C568:C571"/>
    <mergeCell ref="D568:D570"/>
    <mergeCell ref="E568:F568"/>
    <mergeCell ref="D571:G571"/>
    <mergeCell ref="AB571:AE571"/>
    <mergeCell ref="B585:B587"/>
    <mergeCell ref="C585:C587"/>
    <mergeCell ref="D585:D586"/>
    <mergeCell ref="E585:F585"/>
    <mergeCell ref="D587:G587"/>
    <mergeCell ref="AB587:AE587"/>
    <mergeCell ref="A588:A590"/>
    <mergeCell ref="B588:B590"/>
    <mergeCell ref="C588:C590"/>
    <mergeCell ref="D588:D589"/>
    <mergeCell ref="E588:F588"/>
    <mergeCell ref="D590:G590"/>
    <mergeCell ref="A572:A575"/>
    <mergeCell ref="B572:B575"/>
    <mergeCell ref="C572:C575"/>
    <mergeCell ref="D572:D574"/>
    <mergeCell ref="E572:F572"/>
    <mergeCell ref="D575:G575"/>
    <mergeCell ref="AB575:AE575"/>
    <mergeCell ref="A576:A578"/>
    <mergeCell ref="B576:B578"/>
    <mergeCell ref="C576:C578"/>
    <mergeCell ref="D576:D577"/>
    <mergeCell ref="E576:F576"/>
    <mergeCell ref="AB578:AE578"/>
    <mergeCell ref="A605:A610"/>
    <mergeCell ref="B605:B610"/>
    <mergeCell ref="C605:C610"/>
    <mergeCell ref="D605:D608"/>
    <mergeCell ref="E605:F605"/>
    <mergeCell ref="D610:G610"/>
    <mergeCell ref="D611:G611"/>
    <mergeCell ref="C612:G612"/>
    <mergeCell ref="B613:G613"/>
    <mergeCell ref="C809:G809"/>
    <mergeCell ref="AB809:AG809"/>
    <mergeCell ref="A579:A582"/>
    <mergeCell ref="B579:B582"/>
    <mergeCell ref="C579:C582"/>
    <mergeCell ref="D579:D581"/>
    <mergeCell ref="E579:F579"/>
    <mergeCell ref="AB610:AG610"/>
    <mergeCell ref="AB611:AG611"/>
    <mergeCell ref="AB612:AG612"/>
    <mergeCell ref="AB613:AG613"/>
    <mergeCell ref="D591:G591"/>
    <mergeCell ref="C592:G592"/>
    <mergeCell ref="A595:A599"/>
    <mergeCell ref="B595:B599"/>
    <mergeCell ref="C595:C599"/>
    <mergeCell ref="D595:D598"/>
    <mergeCell ref="E595:F595"/>
    <mergeCell ref="D599:G599"/>
    <mergeCell ref="A600:A604"/>
    <mergeCell ref="D797:AG797"/>
    <mergeCell ref="AB800:AG800"/>
    <mergeCell ref="AB801:AG801"/>
    <mergeCell ref="B815:B819"/>
    <mergeCell ref="C815:C819"/>
    <mergeCell ref="D815:D818"/>
    <mergeCell ref="E815:F815"/>
    <mergeCell ref="D819:G819"/>
    <mergeCell ref="A820:A824"/>
    <mergeCell ref="B820:B824"/>
    <mergeCell ref="C820:C824"/>
    <mergeCell ref="C842:C846"/>
    <mergeCell ref="D842:D845"/>
    <mergeCell ref="E842:F842"/>
    <mergeCell ref="D846:G846"/>
    <mergeCell ref="A847:A851"/>
    <mergeCell ref="B847:B851"/>
    <mergeCell ref="C847:C851"/>
    <mergeCell ref="D847:D850"/>
    <mergeCell ref="E847:F847"/>
    <mergeCell ref="D851:G851"/>
    <mergeCell ref="AB900:AG900"/>
    <mergeCell ref="AB905:AG905"/>
    <mergeCell ref="A852:A856"/>
    <mergeCell ref="B852:B856"/>
    <mergeCell ref="C852:C856"/>
    <mergeCell ref="D852:D855"/>
    <mergeCell ref="E852:F852"/>
    <mergeCell ref="D856:G856"/>
    <mergeCell ref="AB846:AG846"/>
    <mergeCell ref="AB851:AG851"/>
    <mergeCell ref="AB856:AG856"/>
    <mergeCell ref="AB873:AG873"/>
    <mergeCell ref="AB878:AG878"/>
    <mergeCell ref="AB883:AG883"/>
    <mergeCell ref="D857:G857"/>
    <mergeCell ref="A859:A863"/>
    <mergeCell ref="B859:B863"/>
    <mergeCell ref="C859:C863"/>
    <mergeCell ref="D859:D862"/>
    <mergeCell ref="E859:F859"/>
    <mergeCell ref="D863:G863"/>
    <mergeCell ref="A864:A868"/>
    <mergeCell ref="B864:B868"/>
    <mergeCell ref="C864:C868"/>
    <mergeCell ref="D864:D867"/>
    <mergeCell ref="E864:F864"/>
    <mergeCell ref="D868:G868"/>
    <mergeCell ref="AB857:AG857"/>
    <mergeCell ref="D858:AG858"/>
    <mergeCell ref="AB863:AG863"/>
    <mergeCell ref="AB868:AG868"/>
    <mergeCell ref="A869:A873"/>
    <mergeCell ref="D905:G905"/>
    <mergeCell ref="A906:A910"/>
    <mergeCell ref="B906:B910"/>
    <mergeCell ref="D869:D872"/>
    <mergeCell ref="E869:F869"/>
    <mergeCell ref="D873:G873"/>
    <mergeCell ref="A874:A878"/>
    <mergeCell ref="B874:B878"/>
    <mergeCell ref="C874:C878"/>
    <mergeCell ref="D874:D877"/>
    <mergeCell ref="E874:F874"/>
    <mergeCell ref="D878:G878"/>
    <mergeCell ref="A879:A883"/>
    <mergeCell ref="B879:B883"/>
    <mergeCell ref="C879:C883"/>
    <mergeCell ref="D879:D882"/>
    <mergeCell ref="E879:F879"/>
    <mergeCell ref="D883:G883"/>
    <mergeCell ref="B869:B873"/>
    <mergeCell ref="C869:C873"/>
    <mergeCell ref="C925:C928"/>
    <mergeCell ref="D925:D927"/>
    <mergeCell ref="E925:F925"/>
    <mergeCell ref="AB910:AG910"/>
    <mergeCell ref="A884:A888"/>
    <mergeCell ref="B884:B888"/>
    <mergeCell ref="C884:C888"/>
    <mergeCell ref="D884:D887"/>
    <mergeCell ref="E884:F884"/>
    <mergeCell ref="D888:G888"/>
    <mergeCell ref="A889:A893"/>
    <mergeCell ref="B889:B893"/>
    <mergeCell ref="C889:C893"/>
    <mergeCell ref="D889:D892"/>
    <mergeCell ref="E889:F889"/>
    <mergeCell ref="D893:G893"/>
    <mergeCell ref="D894:G894"/>
    <mergeCell ref="AB888:AG888"/>
    <mergeCell ref="AB893:AG893"/>
    <mergeCell ref="AB894:AG894"/>
    <mergeCell ref="D895:AG895"/>
    <mergeCell ref="A896:A900"/>
    <mergeCell ref="B896:B900"/>
    <mergeCell ref="C896:C900"/>
    <mergeCell ref="D896:D899"/>
    <mergeCell ref="E896:F896"/>
    <mergeCell ref="D900:G900"/>
    <mergeCell ref="A901:A905"/>
    <mergeCell ref="B901:B905"/>
    <mergeCell ref="C901:C905"/>
    <mergeCell ref="D901:D904"/>
    <mergeCell ref="E901:F901"/>
    <mergeCell ref="D949:D952"/>
    <mergeCell ref="E949:F949"/>
    <mergeCell ref="D953:G953"/>
    <mergeCell ref="C906:C910"/>
    <mergeCell ref="D906:D909"/>
    <mergeCell ref="E906:F906"/>
    <mergeCell ref="D910:G910"/>
    <mergeCell ref="C923:AG923"/>
    <mergeCell ref="D924:AG924"/>
    <mergeCell ref="AB928:AG928"/>
    <mergeCell ref="AB933:AG933"/>
    <mergeCell ref="AB938:AG938"/>
    <mergeCell ref="A911:A915"/>
    <mergeCell ref="B911:B915"/>
    <mergeCell ref="C911:C915"/>
    <mergeCell ref="D911:D914"/>
    <mergeCell ref="E911:F911"/>
    <mergeCell ref="D915:G915"/>
    <mergeCell ref="A916:A920"/>
    <mergeCell ref="B916:B920"/>
    <mergeCell ref="C916:C920"/>
    <mergeCell ref="D916:D919"/>
    <mergeCell ref="E916:F916"/>
    <mergeCell ref="D920:G920"/>
    <mergeCell ref="D921:G921"/>
    <mergeCell ref="C922:G922"/>
    <mergeCell ref="AB915:AG915"/>
    <mergeCell ref="AB920:AG920"/>
    <mergeCell ref="AB921:AG921"/>
    <mergeCell ref="AB922:AG922"/>
    <mergeCell ref="A925:A928"/>
    <mergeCell ref="B925:B928"/>
    <mergeCell ref="B965:B969"/>
    <mergeCell ref="C965:C969"/>
    <mergeCell ref="D965:D968"/>
    <mergeCell ref="D928:G928"/>
    <mergeCell ref="A929:A933"/>
    <mergeCell ref="B929:B933"/>
    <mergeCell ref="C929:C933"/>
    <mergeCell ref="D929:D932"/>
    <mergeCell ref="E929:F929"/>
    <mergeCell ref="D933:G933"/>
    <mergeCell ref="A934:A938"/>
    <mergeCell ref="B934:B938"/>
    <mergeCell ref="C934:C938"/>
    <mergeCell ref="D934:D937"/>
    <mergeCell ref="E934:F934"/>
    <mergeCell ref="D938:G938"/>
    <mergeCell ref="D955:AG955"/>
    <mergeCell ref="A939:A943"/>
    <mergeCell ref="B939:B943"/>
    <mergeCell ref="C939:C943"/>
    <mergeCell ref="D939:D942"/>
    <mergeCell ref="E939:F939"/>
    <mergeCell ref="D943:G943"/>
    <mergeCell ref="A944:A948"/>
    <mergeCell ref="B944:B948"/>
    <mergeCell ref="C944:C948"/>
    <mergeCell ref="D944:D947"/>
    <mergeCell ref="E944:F944"/>
    <mergeCell ref="D948:G948"/>
    <mergeCell ref="A949:A953"/>
    <mergeCell ref="B949:B953"/>
    <mergeCell ref="C949:C953"/>
    <mergeCell ref="A541:AG541"/>
    <mergeCell ref="B542:AG542"/>
    <mergeCell ref="AB540:AG540"/>
    <mergeCell ref="AB943:AG943"/>
    <mergeCell ref="AB948:AG948"/>
    <mergeCell ref="AB953:AG953"/>
    <mergeCell ref="C970:G970"/>
    <mergeCell ref="C971:AG971"/>
    <mergeCell ref="D972:AG972"/>
    <mergeCell ref="A973:A977"/>
    <mergeCell ref="B973:B977"/>
    <mergeCell ref="C973:C977"/>
    <mergeCell ref="D973:D976"/>
    <mergeCell ref="E973:F973"/>
    <mergeCell ref="D977:G977"/>
    <mergeCell ref="D954:G954"/>
    <mergeCell ref="A978:A982"/>
    <mergeCell ref="B978:B982"/>
    <mergeCell ref="C978:C982"/>
    <mergeCell ref="D978:D981"/>
    <mergeCell ref="E978:F978"/>
    <mergeCell ref="D982:G982"/>
    <mergeCell ref="AB982:AG982"/>
    <mergeCell ref="A956:A960"/>
    <mergeCell ref="B956:B960"/>
    <mergeCell ref="C956:C960"/>
    <mergeCell ref="D956:D959"/>
    <mergeCell ref="E956:F956"/>
    <mergeCell ref="D960:G960"/>
    <mergeCell ref="D961:G961"/>
    <mergeCell ref="C962:G962"/>
    <mergeCell ref="A965:A969"/>
    <mergeCell ref="D983:G983"/>
    <mergeCell ref="AB983:AG983"/>
    <mergeCell ref="C984:G984"/>
    <mergeCell ref="E965:F965"/>
    <mergeCell ref="D969:G969"/>
    <mergeCell ref="AB954:AG954"/>
    <mergeCell ref="A811:AG811"/>
    <mergeCell ref="B812:AG812"/>
    <mergeCell ref="C813:AG813"/>
    <mergeCell ref="D814:AG814"/>
    <mergeCell ref="C88:AG88"/>
    <mergeCell ref="D89:AG89"/>
    <mergeCell ref="AB552:AG552"/>
    <mergeCell ref="AB553:AG553"/>
    <mergeCell ref="D554:AG554"/>
    <mergeCell ref="AB558:AG558"/>
    <mergeCell ref="AB564:AG564"/>
    <mergeCell ref="AB565:AG565"/>
    <mergeCell ref="C566:AG566"/>
    <mergeCell ref="D567:AG567"/>
    <mergeCell ref="AB582:AG582"/>
    <mergeCell ref="AB583:AG583"/>
    <mergeCell ref="D584:AG584"/>
    <mergeCell ref="B810:G810"/>
    <mergeCell ref="AB810:AG810"/>
    <mergeCell ref="D791:G791"/>
    <mergeCell ref="E600:F600"/>
    <mergeCell ref="D604:G604"/>
    <mergeCell ref="D583:G583"/>
    <mergeCell ref="A585:A587"/>
    <mergeCell ref="D617:AG617"/>
    <mergeCell ref="A708:AG708"/>
    <mergeCell ref="AB984:AG984"/>
    <mergeCell ref="B985:G985"/>
    <mergeCell ref="AB985:AG985"/>
    <mergeCell ref="AB539:AG539"/>
    <mergeCell ref="C543:AG543"/>
    <mergeCell ref="D544:AG544"/>
    <mergeCell ref="AB960:AG960"/>
    <mergeCell ref="AB961:AG961"/>
    <mergeCell ref="AB962:AG962"/>
    <mergeCell ref="C963:AG963"/>
    <mergeCell ref="D964:AG964"/>
    <mergeCell ref="AB977:AG977"/>
    <mergeCell ref="AB1039:AG1039"/>
    <mergeCell ref="AB1062:AG1062"/>
    <mergeCell ref="AB1065:AG1065"/>
    <mergeCell ref="AB590:AG590"/>
    <mergeCell ref="AB591:AG591"/>
    <mergeCell ref="AB592:AG592"/>
    <mergeCell ref="C593:AG593"/>
    <mergeCell ref="D594:AG594"/>
    <mergeCell ref="AB599:AG599"/>
    <mergeCell ref="AB604:AG604"/>
    <mergeCell ref="AB698:AG698"/>
    <mergeCell ref="D699:AG699"/>
    <mergeCell ref="AB735:AG735"/>
    <mergeCell ref="AB742:AG742"/>
    <mergeCell ref="AB758:AG758"/>
    <mergeCell ref="AB790:AG790"/>
    <mergeCell ref="AB791:AG791"/>
    <mergeCell ref="D792:AG792"/>
    <mergeCell ref="AB795:AG795"/>
    <mergeCell ref="AB796:AG796"/>
  </mergeCells>
  <pageMargins left="0.23622047244094491" right="0.11811023622047245" top="0.74803149606299213" bottom="0.19685039370078741" header="0" footer="0"/>
  <pageSetup paperSize="9" scale="41"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5"/>
      <c r="B1" s="5"/>
      <c r="C1" s="5"/>
      <c r="D1" s="6"/>
      <c r="E1" s="5"/>
      <c r="F1" s="5"/>
      <c r="G1" s="5"/>
      <c r="H1" s="5"/>
      <c r="I1" s="5"/>
      <c r="J1" s="5"/>
      <c r="K1" s="5"/>
      <c r="L1" s="5"/>
      <c r="M1" s="5"/>
      <c r="N1" s="5"/>
      <c r="O1" s="5"/>
      <c r="P1" s="5"/>
    </row>
    <row r="2" spans="1:16" ht="12.75" customHeight="1">
      <c r="A2" s="1197" t="s">
        <v>3</v>
      </c>
      <c r="B2" s="1199" t="s">
        <v>4</v>
      </c>
      <c r="C2" s="1199" t="s">
        <v>5</v>
      </c>
      <c r="D2" s="1202" t="s">
        <v>19</v>
      </c>
      <c r="E2" s="1184" t="s">
        <v>6</v>
      </c>
      <c r="F2" s="1186" t="s">
        <v>22</v>
      </c>
      <c r="G2" s="1204" t="s">
        <v>7</v>
      </c>
      <c r="H2" s="1177" t="s">
        <v>8</v>
      </c>
      <c r="I2" s="1179" t="s">
        <v>26</v>
      </c>
      <c r="J2" s="1180"/>
      <c r="K2" s="1180"/>
      <c r="L2" s="1181"/>
      <c r="M2" s="1179" t="s">
        <v>27</v>
      </c>
      <c r="N2" s="1180"/>
      <c r="O2" s="1180"/>
      <c r="P2" s="1181"/>
    </row>
    <row r="3" spans="1:16" ht="12.75" customHeight="1">
      <c r="A3" s="1198"/>
      <c r="B3" s="1200"/>
      <c r="C3" s="1200"/>
      <c r="D3" s="1203"/>
      <c r="E3" s="1185"/>
      <c r="F3" s="1187"/>
      <c r="G3" s="1205"/>
      <c r="H3" s="1178"/>
      <c r="I3" s="1182" t="s">
        <v>9</v>
      </c>
      <c r="J3" s="1176" t="s">
        <v>10</v>
      </c>
      <c r="K3" s="1176"/>
      <c r="L3" s="1167" t="s">
        <v>21</v>
      </c>
      <c r="M3" s="1182" t="s">
        <v>9</v>
      </c>
      <c r="N3" s="1176" t="s">
        <v>10</v>
      </c>
      <c r="O3" s="1176"/>
      <c r="P3" s="1167" t="s">
        <v>21</v>
      </c>
    </row>
    <row r="4" spans="1:16" ht="114.75" customHeight="1" thickBot="1">
      <c r="A4" s="1182"/>
      <c r="B4" s="1201"/>
      <c r="C4" s="1201"/>
      <c r="D4" s="1203"/>
      <c r="E4" s="1185"/>
      <c r="F4" s="1188"/>
      <c r="G4" s="1205"/>
      <c r="H4" s="1178"/>
      <c r="I4" s="1183"/>
      <c r="J4" s="7" t="s">
        <v>9</v>
      </c>
      <c r="K4" s="21" t="s">
        <v>20</v>
      </c>
      <c r="L4" s="1168"/>
      <c r="M4" s="1183"/>
      <c r="N4" s="7" t="s">
        <v>9</v>
      </c>
      <c r="O4" s="21" t="s">
        <v>20</v>
      </c>
      <c r="P4" s="1168"/>
    </row>
    <row r="5" spans="1:16" ht="14.25" customHeight="1" thickBot="1">
      <c r="A5" s="1170" t="s">
        <v>133</v>
      </c>
      <c r="B5" s="1171"/>
      <c r="C5" s="1171"/>
      <c r="D5" s="1171"/>
      <c r="E5" s="1171"/>
      <c r="F5" s="1171"/>
      <c r="G5" s="1171"/>
      <c r="H5" s="1171"/>
      <c r="I5" s="1171"/>
      <c r="J5" s="1171"/>
      <c r="K5" s="1171"/>
      <c r="L5" s="1171"/>
      <c r="M5" s="1171"/>
      <c r="N5" s="1171"/>
      <c r="O5" s="1171"/>
      <c r="P5" s="1172"/>
    </row>
    <row r="6" spans="1:16" ht="18" customHeight="1">
      <c r="A6" s="11" t="s">
        <v>11</v>
      </c>
      <c r="B6" s="1218" t="s">
        <v>11</v>
      </c>
      <c r="C6" s="1211" t="s">
        <v>11</v>
      </c>
      <c r="D6" s="1158" t="s">
        <v>124</v>
      </c>
      <c r="E6" s="15" t="s">
        <v>11</v>
      </c>
      <c r="F6" s="13"/>
      <c r="G6" s="40"/>
      <c r="H6" s="1191" t="s">
        <v>15</v>
      </c>
      <c r="I6" s="22">
        <v>2078</v>
      </c>
      <c r="J6" s="23">
        <v>2078</v>
      </c>
      <c r="K6" s="23">
        <v>1565.1</v>
      </c>
      <c r="L6" s="117"/>
      <c r="M6" s="22">
        <v>2335.6999999999998</v>
      </c>
      <c r="N6" s="54">
        <v>2335.6999999999998</v>
      </c>
      <c r="O6" s="54">
        <v>1761.9</v>
      </c>
      <c r="P6" s="24"/>
    </row>
    <row r="7" spans="1:16">
      <c r="A7" s="25"/>
      <c r="B7" s="1152"/>
      <c r="C7" s="1154"/>
      <c r="D7" s="1159"/>
      <c r="E7" s="60" t="s">
        <v>12</v>
      </c>
      <c r="F7" s="59"/>
      <c r="G7" s="44"/>
      <c r="H7" s="1192"/>
      <c r="I7" s="50">
        <v>1994.7</v>
      </c>
      <c r="J7" s="42">
        <v>1994.7</v>
      </c>
      <c r="K7" s="42">
        <v>1522.9</v>
      </c>
      <c r="L7" s="118"/>
      <c r="M7" s="50">
        <v>2221.5</v>
      </c>
      <c r="N7" s="55">
        <v>2221.5</v>
      </c>
      <c r="O7" s="55">
        <v>1696</v>
      </c>
      <c r="P7" s="37"/>
    </row>
    <row r="8" spans="1:16">
      <c r="A8" s="25"/>
      <c r="B8" s="1152"/>
      <c r="C8" s="1154"/>
      <c r="D8" s="1159"/>
      <c r="E8" s="60" t="s">
        <v>28</v>
      </c>
      <c r="F8" s="59"/>
      <c r="G8" s="44"/>
      <c r="H8" s="1192"/>
      <c r="I8" s="50">
        <v>985</v>
      </c>
      <c r="J8" s="42">
        <v>985</v>
      </c>
      <c r="K8" s="42">
        <v>752</v>
      </c>
      <c r="L8" s="118"/>
      <c r="M8" s="50">
        <v>1058.0999999999999</v>
      </c>
      <c r="N8" s="55">
        <v>1058.0999999999999</v>
      </c>
      <c r="O8" s="55">
        <v>807.9</v>
      </c>
      <c r="P8" s="37"/>
    </row>
    <row r="9" spans="1:16">
      <c r="A9" s="25"/>
      <c r="B9" s="1152"/>
      <c r="C9" s="1154"/>
      <c r="D9" s="1159"/>
      <c r="E9" s="60" t="s">
        <v>29</v>
      </c>
      <c r="F9" s="59"/>
      <c r="G9" s="44"/>
      <c r="H9" s="1192"/>
      <c r="I9" s="50">
        <v>66.099999999999994</v>
      </c>
      <c r="J9" s="42">
        <v>66.099999999999994</v>
      </c>
      <c r="K9" s="42">
        <v>50.5</v>
      </c>
      <c r="L9" s="118"/>
      <c r="M9" s="50">
        <v>65.8</v>
      </c>
      <c r="N9" s="55">
        <v>65.8</v>
      </c>
      <c r="O9" s="55">
        <v>50.3</v>
      </c>
      <c r="P9" s="37"/>
    </row>
    <row r="10" spans="1:16">
      <c r="A10" s="25"/>
      <c r="B10" s="1152"/>
      <c r="C10" s="1154"/>
      <c r="D10" s="1159"/>
      <c r="E10" s="60" t="s">
        <v>30</v>
      </c>
      <c r="F10" s="59"/>
      <c r="G10" s="44"/>
      <c r="H10" s="1192"/>
      <c r="I10" s="50">
        <v>17.299999999999997</v>
      </c>
      <c r="J10" s="42">
        <v>17.299999999999997</v>
      </c>
      <c r="K10" s="42">
        <v>13.2</v>
      </c>
      <c r="L10" s="118"/>
      <c r="M10" s="50">
        <v>45</v>
      </c>
      <c r="N10" s="55">
        <v>45</v>
      </c>
      <c r="O10" s="55">
        <v>34.4</v>
      </c>
      <c r="P10" s="37"/>
    </row>
    <row r="11" spans="1:16">
      <c r="A11" s="25"/>
      <c r="B11" s="1152"/>
      <c r="C11" s="1154"/>
      <c r="D11" s="1159"/>
      <c r="E11" s="60" t="s">
        <v>24</v>
      </c>
      <c r="F11" s="59"/>
      <c r="G11" s="44"/>
      <c r="H11" s="1192"/>
      <c r="I11" s="50">
        <v>185.5</v>
      </c>
      <c r="J11" s="42">
        <v>185.5</v>
      </c>
      <c r="K11" s="42">
        <v>141.6</v>
      </c>
      <c r="L11" s="118"/>
      <c r="M11" s="50">
        <v>227.7</v>
      </c>
      <c r="N11" s="55">
        <v>227.7</v>
      </c>
      <c r="O11" s="55">
        <v>173.8</v>
      </c>
      <c r="P11" s="37"/>
    </row>
    <row r="12" spans="1:16">
      <c r="A12" s="25"/>
      <c r="B12" s="1152"/>
      <c r="C12" s="1154"/>
      <c r="D12" s="1159"/>
      <c r="E12" s="60" t="s">
        <v>31</v>
      </c>
      <c r="F12" s="59"/>
      <c r="G12" s="44"/>
      <c r="H12" s="1192"/>
      <c r="I12" s="50">
        <v>221.2</v>
      </c>
      <c r="J12" s="42">
        <v>221.2</v>
      </c>
      <c r="K12" s="42">
        <v>168.9</v>
      </c>
      <c r="L12" s="118"/>
      <c r="M12" s="50">
        <v>241.8</v>
      </c>
      <c r="N12" s="55">
        <v>241.8</v>
      </c>
      <c r="O12" s="55">
        <v>184.6</v>
      </c>
      <c r="P12" s="37"/>
    </row>
    <row r="13" spans="1:16">
      <c r="A13" s="25"/>
      <c r="B13" s="1152"/>
      <c r="C13" s="1154"/>
      <c r="D13" s="1159"/>
      <c r="E13" s="60" t="s">
        <v>32</v>
      </c>
      <c r="F13" s="59"/>
      <c r="G13" s="44"/>
      <c r="H13" s="1192"/>
      <c r="I13" s="50">
        <v>1214.0999999999999</v>
      </c>
      <c r="J13" s="42">
        <v>1214.0999999999999</v>
      </c>
      <c r="K13" s="42">
        <v>926.9</v>
      </c>
      <c r="L13" s="118"/>
      <c r="M13" s="50">
        <v>1325.7</v>
      </c>
      <c r="N13" s="55">
        <v>1325.7</v>
      </c>
      <c r="O13" s="55">
        <v>1012.2</v>
      </c>
      <c r="P13" s="37"/>
    </row>
    <row r="14" spans="1:16">
      <c r="A14" s="25"/>
      <c r="B14" s="1152"/>
      <c r="C14" s="1154"/>
      <c r="D14" s="1159"/>
      <c r="E14" s="60" t="s">
        <v>33</v>
      </c>
      <c r="F14" s="59"/>
      <c r="G14" s="44"/>
      <c r="H14" s="1192"/>
      <c r="I14" s="50">
        <v>190.2</v>
      </c>
      <c r="J14" s="42">
        <v>190.2</v>
      </c>
      <c r="K14" s="42">
        <v>145.19999999999999</v>
      </c>
      <c r="L14" s="118"/>
      <c r="M14" s="50">
        <v>203.7</v>
      </c>
      <c r="N14" s="55">
        <v>203.7</v>
      </c>
      <c r="O14" s="55">
        <v>155.5</v>
      </c>
      <c r="P14" s="37"/>
    </row>
    <row r="15" spans="1:16">
      <c r="A15" s="25"/>
      <c r="B15" s="1152"/>
      <c r="C15" s="1154"/>
      <c r="D15" s="1159"/>
      <c r="E15" s="60" t="s">
        <v>34</v>
      </c>
      <c r="F15" s="59"/>
      <c r="G15" s="44"/>
      <c r="H15" s="1192"/>
      <c r="I15" s="50">
        <v>159.30000000000001</v>
      </c>
      <c r="J15" s="42">
        <v>159.30000000000001</v>
      </c>
      <c r="K15" s="42">
        <v>121.6</v>
      </c>
      <c r="L15" s="118"/>
      <c r="M15" s="50">
        <v>151.30000000000001</v>
      </c>
      <c r="N15" s="55">
        <v>151.30000000000001</v>
      </c>
      <c r="O15" s="55">
        <v>115.5</v>
      </c>
      <c r="P15" s="37"/>
    </row>
    <row r="16" spans="1:16">
      <c r="A16" s="25"/>
      <c r="B16" s="1152"/>
      <c r="C16" s="1154"/>
      <c r="D16" s="1159"/>
      <c r="E16" s="60" t="s">
        <v>35</v>
      </c>
      <c r="F16" s="59"/>
      <c r="G16" s="44"/>
      <c r="H16" s="1192"/>
      <c r="I16" s="50">
        <v>1218.4000000000001</v>
      </c>
      <c r="J16" s="42">
        <v>1218.4000000000001</v>
      </c>
      <c r="K16" s="42">
        <v>930.2</v>
      </c>
      <c r="L16" s="118"/>
      <c r="M16" s="50">
        <v>1274.8</v>
      </c>
      <c r="N16" s="55">
        <v>1274.8</v>
      </c>
      <c r="O16" s="55">
        <v>973.3</v>
      </c>
      <c r="P16" s="37"/>
    </row>
    <row r="17" spans="1:16">
      <c r="A17" s="25"/>
      <c r="B17" s="1152"/>
      <c r="C17" s="1154"/>
      <c r="D17" s="1159"/>
      <c r="E17" s="60" t="s">
        <v>36</v>
      </c>
      <c r="F17" s="59"/>
      <c r="G17" s="44"/>
      <c r="H17" s="1192"/>
      <c r="I17" s="50">
        <v>200.7</v>
      </c>
      <c r="J17" s="42">
        <v>200.7</v>
      </c>
      <c r="K17" s="42">
        <v>153.19999999999999</v>
      </c>
      <c r="L17" s="118"/>
      <c r="M17" s="50">
        <v>224.7</v>
      </c>
      <c r="N17" s="55">
        <v>224.7</v>
      </c>
      <c r="O17" s="55">
        <v>171.5</v>
      </c>
      <c r="P17" s="37"/>
    </row>
    <row r="18" spans="1:16">
      <c r="A18" s="25"/>
      <c r="B18" s="1152"/>
      <c r="C18" s="1154"/>
      <c r="D18" s="1159"/>
      <c r="E18" s="60" t="s">
        <v>37</v>
      </c>
      <c r="F18" s="59"/>
      <c r="G18" s="44"/>
      <c r="H18" s="1192"/>
      <c r="I18" s="50">
        <v>165.4</v>
      </c>
      <c r="J18" s="42">
        <v>165.4</v>
      </c>
      <c r="K18" s="42">
        <v>126.3</v>
      </c>
      <c r="L18" s="118"/>
      <c r="M18" s="50">
        <v>161.19999999999999</v>
      </c>
      <c r="N18" s="55">
        <v>161.19999999999999</v>
      </c>
      <c r="O18" s="55">
        <v>123.1</v>
      </c>
      <c r="P18" s="37"/>
    </row>
    <row r="19" spans="1:16">
      <c r="A19" s="25"/>
      <c r="B19" s="1152"/>
      <c r="C19" s="1154"/>
      <c r="D19" s="1159"/>
      <c r="E19" s="60" t="s">
        <v>38</v>
      </c>
      <c r="F19" s="59"/>
      <c r="G19" s="44"/>
      <c r="H19" s="1192"/>
      <c r="I19" s="50">
        <v>185.3</v>
      </c>
      <c r="J19" s="42">
        <v>185.3</v>
      </c>
      <c r="K19" s="42">
        <v>141.5</v>
      </c>
      <c r="L19" s="118"/>
      <c r="M19" s="50">
        <v>198.9</v>
      </c>
      <c r="N19" s="55">
        <v>198.9</v>
      </c>
      <c r="O19" s="55">
        <v>151.80000000000001</v>
      </c>
      <c r="P19" s="37"/>
    </row>
    <row r="20" spans="1:16">
      <c r="A20" s="25"/>
      <c r="B20" s="1152"/>
      <c r="C20" s="1154"/>
      <c r="D20" s="1159"/>
      <c r="E20" s="60" t="s">
        <v>39</v>
      </c>
      <c r="F20" s="59"/>
      <c r="G20" s="44"/>
      <c r="H20" s="1192"/>
      <c r="I20" s="50">
        <v>876.8</v>
      </c>
      <c r="J20" s="42">
        <v>876.8</v>
      </c>
      <c r="K20" s="42">
        <v>669.4</v>
      </c>
      <c r="L20" s="118"/>
      <c r="M20" s="50">
        <v>944.4</v>
      </c>
      <c r="N20" s="55">
        <v>944.4</v>
      </c>
      <c r="O20" s="55">
        <v>721</v>
      </c>
      <c r="P20" s="37"/>
    </row>
    <row r="21" spans="1:16">
      <c r="A21" s="25"/>
      <c r="B21" s="1152"/>
      <c r="C21" s="1154"/>
      <c r="D21" s="1159"/>
      <c r="E21" s="60" t="s">
        <v>40</v>
      </c>
      <c r="F21" s="59"/>
      <c r="G21" s="44"/>
      <c r="H21" s="1192"/>
      <c r="I21" s="50">
        <v>504.5</v>
      </c>
      <c r="J21" s="42">
        <v>504.5</v>
      </c>
      <c r="K21" s="42">
        <v>385.2</v>
      </c>
      <c r="L21" s="118"/>
      <c r="M21" s="50">
        <v>542.9</v>
      </c>
      <c r="N21" s="55">
        <v>542.9</v>
      </c>
      <c r="O21" s="55">
        <v>414.5</v>
      </c>
      <c r="P21" s="37"/>
    </row>
    <row r="22" spans="1:16">
      <c r="A22" s="25"/>
      <c r="B22" s="1152"/>
      <c r="C22" s="1154"/>
      <c r="D22" s="1159"/>
      <c r="E22" s="60" t="s">
        <v>41</v>
      </c>
      <c r="F22" s="59"/>
      <c r="G22" s="44"/>
      <c r="H22" s="1192"/>
      <c r="I22" s="50">
        <v>218.60000000000002</v>
      </c>
      <c r="J22" s="42">
        <v>218.60000000000002</v>
      </c>
      <c r="K22" s="42">
        <v>161.30000000000001</v>
      </c>
      <c r="L22" s="118"/>
      <c r="M22" s="50">
        <v>290.3</v>
      </c>
      <c r="N22" s="55">
        <v>290.3</v>
      </c>
      <c r="O22" s="55">
        <v>221.7</v>
      </c>
      <c r="P22" s="37"/>
    </row>
    <row r="23" spans="1:16">
      <c r="A23" s="25"/>
      <c r="B23" s="1152"/>
      <c r="C23" s="1154"/>
      <c r="D23" s="1159"/>
      <c r="E23" s="60" t="s">
        <v>42</v>
      </c>
      <c r="F23" s="59"/>
      <c r="G23" s="44"/>
      <c r="H23" s="1192"/>
      <c r="I23" s="50">
        <v>49.900000000000006</v>
      </c>
      <c r="J23" s="42">
        <v>49.900000000000006</v>
      </c>
      <c r="K23" s="42">
        <v>38.1</v>
      </c>
      <c r="L23" s="118"/>
      <c r="M23" s="50">
        <v>49.9</v>
      </c>
      <c r="N23" s="55">
        <v>49.9</v>
      </c>
      <c r="O23" s="55">
        <v>38.1</v>
      </c>
      <c r="P23" s="37"/>
    </row>
    <row r="24" spans="1:16" ht="13.5" thickBot="1">
      <c r="A24" s="25"/>
      <c r="B24" s="1152"/>
      <c r="C24" s="1154"/>
      <c r="D24" s="1160"/>
      <c r="E24" s="60" t="s">
        <v>43</v>
      </c>
      <c r="F24" s="59"/>
      <c r="G24" s="45"/>
      <c r="H24" s="1193"/>
      <c r="I24" s="51">
        <v>21.2</v>
      </c>
      <c r="J24" s="46">
        <v>21.2</v>
      </c>
      <c r="K24" s="46">
        <v>16.2</v>
      </c>
      <c r="L24" s="119"/>
      <c r="M24" s="51">
        <v>21.1</v>
      </c>
      <c r="N24" s="56">
        <v>21.1</v>
      </c>
      <c r="O24" s="56">
        <v>16.100000000000001</v>
      </c>
      <c r="P24" s="47"/>
    </row>
    <row r="25" spans="1:16" ht="13.5" thickBot="1">
      <c r="A25" s="25"/>
      <c r="B25" s="1152"/>
      <c r="C25" s="1154"/>
      <c r="D25" s="10"/>
      <c r="E25" s="15" t="s">
        <v>44</v>
      </c>
      <c r="F25" s="13"/>
      <c r="G25" s="49"/>
      <c r="H25" s="68" t="s">
        <v>45</v>
      </c>
      <c r="I25" s="18">
        <v>40.4</v>
      </c>
      <c r="J25" s="52">
        <v>40.4</v>
      </c>
      <c r="K25" s="52">
        <v>0</v>
      </c>
      <c r="L25" s="120">
        <v>0</v>
      </c>
      <c r="M25" s="18">
        <v>40.4</v>
      </c>
      <c r="N25" s="52">
        <v>40.4</v>
      </c>
      <c r="O25" s="52">
        <v>0</v>
      </c>
      <c r="P25" s="53">
        <v>0</v>
      </c>
    </row>
    <row r="26" spans="1:16" ht="15" customHeight="1" thickBot="1">
      <c r="A26" s="26"/>
      <c r="B26" s="1153"/>
      <c r="C26" s="1155"/>
      <c r="D26" s="48"/>
      <c r="E26" s="16"/>
      <c r="F26" s="14"/>
      <c r="G26" s="27"/>
      <c r="H26" s="20" t="s">
        <v>16</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c r="A27" s="1173" t="s">
        <v>129</v>
      </c>
      <c r="B27" s="1174"/>
      <c r="C27" s="1174"/>
      <c r="D27" s="1174"/>
      <c r="E27" s="1174"/>
      <c r="F27" s="1174"/>
      <c r="G27" s="1174"/>
      <c r="H27" s="1174"/>
      <c r="I27" s="1174"/>
      <c r="J27" s="1174"/>
      <c r="K27" s="1174"/>
      <c r="L27" s="1174"/>
      <c r="M27" s="1174"/>
      <c r="N27" s="1174"/>
      <c r="O27" s="1174"/>
      <c r="P27" s="1175"/>
    </row>
    <row r="28" spans="1:16" ht="12" customHeight="1">
      <c r="A28" s="1150" t="s">
        <v>11</v>
      </c>
      <c r="B28" s="1152" t="s">
        <v>11</v>
      </c>
      <c r="C28" s="1154" t="s">
        <v>12</v>
      </c>
      <c r="D28" s="1156" t="s">
        <v>46</v>
      </c>
      <c r="E28" s="1208"/>
      <c r="F28" s="1210" t="s">
        <v>11</v>
      </c>
      <c r="G28" s="1189"/>
      <c r="H28" s="41" t="s">
        <v>15</v>
      </c>
      <c r="I28" s="35" t="e">
        <f>#N/A</f>
        <v>#N/A</v>
      </c>
      <c r="J28" s="36">
        <v>60</v>
      </c>
      <c r="K28" s="36"/>
      <c r="L28" s="122"/>
      <c r="M28" s="62">
        <f>N28+P28</f>
        <v>147</v>
      </c>
      <c r="N28" s="57">
        <v>147</v>
      </c>
      <c r="O28" s="57"/>
      <c r="P28" s="43"/>
    </row>
    <row r="29" spans="1:16" ht="15.75" customHeight="1" thickBot="1">
      <c r="A29" s="1151"/>
      <c r="B29" s="1153"/>
      <c r="C29" s="1155"/>
      <c r="D29" s="1157"/>
      <c r="E29" s="1209"/>
      <c r="F29" s="1207"/>
      <c r="G29" s="1190"/>
      <c r="H29" s="31" t="s">
        <v>16</v>
      </c>
      <c r="I29" s="30" t="e">
        <f>#N/A</f>
        <v>#N/A</v>
      </c>
      <c r="J29" s="32">
        <f>J28</f>
        <v>60</v>
      </c>
      <c r="K29" s="32"/>
      <c r="L29" s="17"/>
      <c r="M29" s="30">
        <f>N29+P29</f>
        <v>147</v>
      </c>
      <c r="N29" s="32">
        <f>N28</f>
        <v>147</v>
      </c>
      <c r="O29" s="32"/>
      <c r="P29" s="33"/>
    </row>
    <row r="30" spans="1:16" ht="14.25" customHeight="1">
      <c r="A30" s="11" t="s">
        <v>11</v>
      </c>
      <c r="B30" s="8" t="s">
        <v>11</v>
      </c>
      <c r="C30" s="1211" t="s">
        <v>13</v>
      </c>
      <c r="D30" s="1212" t="s">
        <v>47</v>
      </c>
      <c r="E30" s="1213"/>
      <c r="F30" s="1206" t="s">
        <v>11</v>
      </c>
      <c r="G30" s="1194"/>
      <c r="H30" s="34" t="s">
        <v>15</v>
      </c>
      <c r="I30" s="35" t="e">
        <f>#N/A</f>
        <v>#N/A</v>
      </c>
      <c r="J30" s="36">
        <v>10.5</v>
      </c>
      <c r="K30" s="36"/>
      <c r="L30" s="122"/>
      <c r="M30" s="63">
        <f>N30+P30</f>
        <v>10.5</v>
      </c>
      <c r="N30" s="58">
        <v>10.5</v>
      </c>
      <c r="O30" s="58"/>
      <c r="P30" s="37"/>
    </row>
    <row r="31" spans="1:16" ht="15" customHeight="1" thickBot="1">
      <c r="A31" s="12"/>
      <c r="B31" s="9"/>
      <c r="C31" s="1155"/>
      <c r="D31" s="1157"/>
      <c r="E31" s="1214"/>
      <c r="F31" s="1207"/>
      <c r="G31" s="1190"/>
      <c r="H31" s="38" t="s">
        <v>16</v>
      </c>
      <c r="I31" s="29" t="e">
        <f>#N/A</f>
        <v>#N/A</v>
      </c>
      <c r="J31" s="28">
        <f>J30</f>
        <v>10.5</v>
      </c>
      <c r="K31" s="28"/>
      <c r="L31" s="123"/>
      <c r="M31" s="29">
        <f>N31+P31</f>
        <v>10.5</v>
      </c>
      <c r="N31" s="28">
        <f>N30</f>
        <v>10.5</v>
      </c>
      <c r="O31" s="28"/>
      <c r="P31" s="39"/>
    </row>
    <row r="32" spans="1:16" s="4" customFormat="1" ht="13.5" customHeight="1" thickBot="1">
      <c r="A32" s="70" t="s">
        <v>11</v>
      </c>
      <c r="B32" s="71" t="s">
        <v>11</v>
      </c>
      <c r="C32" s="1147" t="s">
        <v>17</v>
      </c>
      <c r="D32" s="1148"/>
      <c r="E32" s="1148"/>
      <c r="F32" s="1148"/>
      <c r="G32" s="1148"/>
      <c r="H32" s="1161"/>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c r="A33" s="1215" t="s">
        <v>130</v>
      </c>
      <c r="B33" s="1216"/>
      <c r="C33" s="1216"/>
      <c r="D33" s="1216"/>
      <c r="E33" s="1216"/>
      <c r="F33" s="1216"/>
      <c r="G33" s="1216"/>
      <c r="H33" s="1216"/>
      <c r="I33" s="1216"/>
      <c r="J33" s="1216"/>
      <c r="K33" s="1216"/>
      <c r="L33" s="1216"/>
      <c r="M33" s="1216"/>
      <c r="N33" s="1216"/>
      <c r="O33" s="1216"/>
      <c r="P33" s="1217"/>
    </row>
    <row r="34" spans="1:16" s="2" customFormat="1" ht="20.25" customHeight="1">
      <c r="A34" s="1088" t="s">
        <v>12</v>
      </c>
      <c r="B34" s="1195" t="s">
        <v>11</v>
      </c>
      <c r="C34" s="1094" t="s">
        <v>14</v>
      </c>
      <c r="D34" s="1165" t="s">
        <v>125</v>
      </c>
      <c r="E34" s="1103"/>
      <c r="F34" s="1115"/>
      <c r="G34" s="1169"/>
      <c r="H34" s="69" t="s">
        <v>15</v>
      </c>
      <c r="I34" s="65" t="e">
        <f>#N/A</f>
        <v>#N/A</v>
      </c>
      <c r="J34" s="83">
        <f>147.3+863.4</f>
        <v>1010.7</v>
      </c>
      <c r="K34" s="83"/>
      <c r="L34" s="67">
        <v>162.80000000000001</v>
      </c>
      <c r="M34" s="65">
        <v>160</v>
      </c>
      <c r="N34" s="83">
        <v>160</v>
      </c>
      <c r="O34" s="83"/>
      <c r="P34" s="66">
        <v>162.80000000000001</v>
      </c>
    </row>
    <row r="35" spans="1:16" s="2" customFormat="1" ht="20.25" customHeight="1" thickBot="1">
      <c r="A35" s="1089"/>
      <c r="B35" s="1196"/>
      <c r="C35" s="1093"/>
      <c r="D35" s="1166"/>
      <c r="E35" s="1104"/>
      <c r="F35" s="1102"/>
      <c r="G35" s="1102"/>
      <c r="H35" s="64" t="s">
        <v>16</v>
      </c>
      <c r="I35" s="110" t="e">
        <f>#N/A</f>
        <v>#N/A</v>
      </c>
      <c r="J35" s="82">
        <f>J34</f>
        <v>1010.7</v>
      </c>
      <c r="K35" s="82"/>
      <c r="L35" s="111">
        <f>L34</f>
        <v>162.80000000000001</v>
      </c>
      <c r="M35" s="110">
        <f>M34</f>
        <v>160</v>
      </c>
      <c r="N35" s="82">
        <f>N34</f>
        <v>160</v>
      </c>
      <c r="O35" s="82"/>
      <c r="P35" s="112">
        <f>P34</f>
        <v>162.80000000000001</v>
      </c>
    </row>
    <row r="36" spans="1:16" s="4" customFormat="1" ht="13.5" customHeight="1" thickBot="1">
      <c r="A36" s="70" t="s">
        <v>11</v>
      </c>
      <c r="B36" s="71" t="s">
        <v>11</v>
      </c>
      <c r="C36" s="1147" t="s">
        <v>17</v>
      </c>
      <c r="D36" s="1148"/>
      <c r="E36" s="1148"/>
      <c r="F36" s="1148"/>
      <c r="G36" s="1148"/>
      <c r="H36" s="1161"/>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c r="A37" s="1162" t="s">
        <v>131</v>
      </c>
      <c r="B37" s="1163"/>
      <c r="C37" s="1163"/>
      <c r="D37" s="1163"/>
      <c r="E37" s="1163"/>
      <c r="F37" s="1163"/>
      <c r="G37" s="1163"/>
      <c r="H37" s="1163"/>
      <c r="I37" s="1163"/>
      <c r="J37" s="1163"/>
      <c r="K37" s="1163"/>
      <c r="L37" s="1163"/>
      <c r="M37" s="1163"/>
      <c r="N37" s="1163"/>
      <c r="O37" s="1163"/>
      <c r="P37" s="1164"/>
    </row>
    <row r="38" spans="1:16" s="2" customFormat="1" ht="13.5" customHeight="1">
      <c r="A38" s="1088" t="s">
        <v>12</v>
      </c>
      <c r="B38" s="1195" t="s">
        <v>11</v>
      </c>
      <c r="C38" s="1094" t="s">
        <v>23</v>
      </c>
      <c r="D38" s="1165" t="s">
        <v>126</v>
      </c>
      <c r="E38" s="1103"/>
      <c r="F38" s="1115"/>
      <c r="G38" s="1169"/>
      <c r="H38" s="69" t="s">
        <v>15</v>
      </c>
      <c r="I38" s="65">
        <f>J38+L38</f>
        <v>8.4</v>
      </c>
      <c r="J38" s="83">
        <v>8.4</v>
      </c>
      <c r="K38" s="83"/>
      <c r="L38" s="67"/>
      <c r="M38" s="65">
        <f>N38+P38</f>
        <v>79.900000000000006</v>
      </c>
      <c r="N38" s="83">
        <v>79.900000000000006</v>
      </c>
      <c r="O38" s="83"/>
      <c r="P38" s="66"/>
    </row>
    <row r="39" spans="1:16" s="2" customFormat="1" ht="12" customHeight="1" thickBot="1">
      <c r="A39" s="1089"/>
      <c r="B39" s="1196"/>
      <c r="C39" s="1093"/>
      <c r="D39" s="1166"/>
      <c r="E39" s="1104"/>
      <c r="F39" s="1102"/>
      <c r="G39" s="1102"/>
      <c r="H39" s="64" t="s">
        <v>16</v>
      </c>
      <c r="I39" s="110">
        <f>J39+L39</f>
        <v>8.4</v>
      </c>
      <c r="J39" s="82">
        <f>J38</f>
        <v>8.4</v>
      </c>
      <c r="K39" s="82"/>
      <c r="L39" s="111">
        <f>L38</f>
        <v>0</v>
      </c>
      <c r="M39" s="110">
        <f>M38</f>
        <v>79.900000000000006</v>
      </c>
      <c r="N39" s="82">
        <f>N38</f>
        <v>79.900000000000006</v>
      </c>
      <c r="O39" s="82"/>
      <c r="P39" s="112">
        <f>P38</f>
        <v>0</v>
      </c>
    </row>
    <row r="40" spans="1:16" s="2" customFormat="1" ht="13.5" customHeight="1">
      <c r="A40" s="1088" t="s">
        <v>12</v>
      </c>
      <c r="B40" s="1195" t="s">
        <v>11</v>
      </c>
      <c r="C40" s="1094" t="s">
        <v>25</v>
      </c>
      <c r="D40" s="1165" t="s">
        <v>128</v>
      </c>
      <c r="E40" s="1103"/>
      <c r="F40" s="1115"/>
      <c r="G40" s="1169"/>
      <c r="H40" s="69" t="s">
        <v>15</v>
      </c>
      <c r="I40" s="65">
        <f>J40+L40</f>
        <v>71.599999999999994</v>
      </c>
      <c r="J40" s="83">
        <v>71.599999999999994</v>
      </c>
      <c r="K40" s="83"/>
      <c r="L40" s="67"/>
      <c r="M40" s="65">
        <f>N40+P40</f>
        <v>71.599999999999994</v>
      </c>
      <c r="N40" s="83">
        <v>71.599999999999994</v>
      </c>
      <c r="O40" s="83"/>
      <c r="P40" s="66"/>
    </row>
    <row r="41" spans="1:16" s="2" customFormat="1" ht="16.5" customHeight="1" thickBot="1">
      <c r="A41" s="1089"/>
      <c r="B41" s="1196"/>
      <c r="C41" s="1093"/>
      <c r="D41" s="1166"/>
      <c r="E41" s="1104"/>
      <c r="F41" s="1102"/>
      <c r="G41" s="1102"/>
      <c r="H41" s="64" t="s">
        <v>16</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c r="A42" s="70" t="s">
        <v>11</v>
      </c>
      <c r="B42" s="71" t="s">
        <v>11</v>
      </c>
      <c r="C42" s="1147" t="s">
        <v>17</v>
      </c>
      <c r="D42" s="1148"/>
      <c r="E42" s="1148"/>
      <c r="F42" s="1148"/>
      <c r="G42" s="1148"/>
      <c r="H42" s="1161"/>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c r="A43" s="1162" t="s">
        <v>132</v>
      </c>
      <c r="B43" s="1163"/>
      <c r="C43" s="1163"/>
      <c r="D43" s="1163"/>
      <c r="E43" s="1163"/>
      <c r="F43" s="1163"/>
      <c r="G43" s="1163"/>
      <c r="H43" s="1163"/>
      <c r="I43" s="1163"/>
      <c r="J43" s="1163"/>
      <c r="K43" s="1163"/>
      <c r="L43" s="1163"/>
      <c r="M43" s="1163"/>
      <c r="N43" s="1163"/>
      <c r="O43" s="1163"/>
      <c r="P43" s="1164"/>
    </row>
    <row r="44" spans="1:16" ht="13.5" customHeight="1">
      <c r="A44" s="1090" t="s">
        <v>11</v>
      </c>
      <c r="B44" s="1111" t="s">
        <v>11</v>
      </c>
      <c r="C44" s="1113" t="s">
        <v>23</v>
      </c>
      <c r="D44" s="1129" t="s">
        <v>48</v>
      </c>
      <c r="E44" s="1107"/>
      <c r="F44" s="1120" t="s">
        <v>11</v>
      </c>
      <c r="G44" s="1122" t="s">
        <v>49</v>
      </c>
      <c r="H44" s="79" t="s">
        <v>15</v>
      </c>
      <c r="I44" s="86">
        <v>70</v>
      </c>
      <c r="J44" s="87">
        <v>70</v>
      </c>
      <c r="K44" s="87"/>
      <c r="L44" s="124"/>
      <c r="M44" s="130">
        <f>N44</f>
        <v>75</v>
      </c>
      <c r="N44" s="87">
        <v>75</v>
      </c>
      <c r="O44" s="87"/>
      <c r="P44" s="131">
        <v>0</v>
      </c>
    </row>
    <row r="45" spans="1:16" ht="12" customHeight="1" thickBot="1">
      <c r="A45" s="1091"/>
      <c r="B45" s="1112"/>
      <c r="C45" s="1114"/>
      <c r="D45" s="1130"/>
      <c r="E45" s="1108"/>
      <c r="F45" s="1121"/>
      <c r="G45" s="1123"/>
      <c r="H45" s="80" t="s">
        <v>16</v>
      </c>
      <c r="I45" s="88">
        <v>70</v>
      </c>
      <c r="J45" s="89">
        <v>70</v>
      </c>
      <c r="K45" s="89"/>
      <c r="L45" s="125">
        <v>0</v>
      </c>
      <c r="M45" s="132">
        <v>75</v>
      </c>
      <c r="N45" s="89">
        <v>75</v>
      </c>
      <c r="O45" s="89"/>
      <c r="P45" s="133">
        <v>0</v>
      </c>
    </row>
    <row r="46" spans="1:16" s="2" customFormat="1" ht="14.25" customHeight="1">
      <c r="A46" s="1088" t="s">
        <v>12</v>
      </c>
      <c r="B46" s="1092" t="s">
        <v>11</v>
      </c>
      <c r="C46" s="1094" t="s">
        <v>25</v>
      </c>
      <c r="D46" s="1105" t="s">
        <v>50</v>
      </c>
      <c r="E46" s="1103"/>
      <c r="F46" s="1115" t="s">
        <v>11</v>
      </c>
      <c r="G46" s="1116"/>
      <c r="H46" s="85" t="s">
        <v>15</v>
      </c>
      <c r="I46" s="84">
        <v>266.8</v>
      </c>
      <c r="J46" s="83">
        <v>266.8</v>
      </c>
      <c r="K46" s="83"/>
      <c r="L46" s="67"/>
      <c r="M46" s="65">
        <v>266.82499999999999</v>
      </c>
      <c r="N46" s="83">
        <v>266.8</v>
      </c>
      <c r="O46" s="83"/>
      <c r="P46" s="66"/>
    </row>
    <row r="47" spans="1:16" s="2" customFormat="1" ht="14.25" customHeight="1" thickBot="1">
      <c r="A47" s="1089"/>
      <c r="B47" s="1093"/>
      <c r="C47" s="1093"/>
      <c r="D47" s="1106"/>
      <c r="E47" s="1104"/>
      <c r="F47" s="1102"/>
      <c r="G47" s="1117"/>
      <c r="H47" s="80" t="s">
        <v>16</v>
      </c>
      <c r="I47" s="81">
        <v>266.8</v>
      </c>
      <c r="J47" s="82">
        <v>266.8</v>
      </c>
      <c r="K47" s="82"/>
      <c r="L47" s="111">
        <v>0</v>
      </c>
      <c r="M47" s="110">
        <v>266.82499999999999</v>
      </c>
      <c r="N47" s="82">
        <v>266.8</v>
      </c>
      <c r="O47" s="82"/>
      <c r="P47" s="112">
        <v>0</v>
      </c>
    </row>
    <row r="48" spans="1:16" s="3" customFormat="1" ht="14.25" customHeight="1">
      <c r="A48" s="1088" t="s">
        <v>12</v>
      </c>
      <c r="B48" s="1092" t="s">
        <v>11</v>
      </c>
      <c r="C48" s="1094" t="s">
        <v>28</v>
      </c>
      <c r="D48" s="1127" t="s">
        <v>51</v>
      </c>
      <c r="E48" s="1103"/>
      <c r="F48" s="1115" t="s">
        <v>11</v>
      </c>
      <c r="G48" s="1116"/>
      <c r="H48" s="85" t="s">
        <v>15</v>
      </c>
      <c r="I48" s="84">
        <v>98.53</v>
      </c>
      <c r="J48" s="83">
        <v>98.5</v>
      </c>
      <c r="K48" s="83"/>
      <c r="L48" s="67"/>
      <c r="M48" s="65">
        <v>116</v>
      </c>
      <c r="N48" s="83">
        <v>116</v>
      </c>
      <c r="O48" s="83"/>
      <c r="P48" s="66"/>
    </row>
    <row r="49" spans="1:16" ht="13.5" thickBot="1">
      <c r="A49" s="1089"/>
      <c r="B49" s="1093"/>
      <c r="C49" s="1093"/>
      <c r="D49" s="1128"/>
      <c r="E49" s="1104"/>
      <c r="F49" s="1102"/>
      <c r="G49" s="1117"/>
      <c r="H49" s="80" t="s">
        <v>16</v>
      </c>
      <c r="I49" s="81">
        <v>98.53</v>
      </c>
      <c r="J49" s="82">
        <v>98.5</v>
      </c>
      <c r="K49" s="82"/>
      <c r="L49" s="111">
        <v>0</v>
      </c>
      <c r="M49" s="110">
        <v>116</v>
      </c>
      <c r="N49" s="82">
        <v>116</v>
      </c>
      <c r="O49" s="82"/>
      <c r="P49" s="112">
        <v>0</v>
      </c>
    </row>
    <row r="50" spans="1:16">
      <c r="A50" s="1088" t="s">
        <v>12</v>
      </c>
      <c r="B50" s="1092" t="s">
        <v>11</v>
      </c>
      <c r="C50" s="1094" t="s">
        <v>30</v>
      </c>
      <c r="D50" s="1105" t="s">
        <v>53</v>
      </c>
      <c r="E50" s="1103"/>
      <c r="F50" s="1115" t="s">
        <v>11</v>
      </c>
      <c r="G50" s="1116"/>
      <c r="H50" s="85" t="s">
        <v>15</v>
      </c>
      <c r="I50" s="84">
        <v>1.86</v>
      </c>
      <c r="J50" s="83">
        <v>1.9</v>
      </c>
      <c r="K50" s="83"/>
      <c r="L50" s="67"/>
      <c r="M50" s="65">
        <v>2.8</v>
      </c>
      <c r="N50" s="83">
        <v>2.8</v>
      </c>
      <c r="O50" s="83"/>
      <c r="P50" s="66"/>
    </row>
    <row r="51" spans="1:16" ht="13.5" thickBot="1">
      <c r="A51" s="1089"/>
      <c r="B51" s="1093"/>
      <c r="C51" s="1093"/>
      <c r="D51" s="1106"/>
      <c r="E51" s="1104"/>
      <c r="F51" s="1102"/>
      <c r="G51" s="1117"/>
      <c r="H51" s="80" t="s">
        <v>16</v>
      </c>
      <c r="I51" s="81">
        <v>1.86</v>
      </c>
      <c r="J51" s="82">
        <v>1.9</v>
      </c>
      <c r="K51" s="82"/>
      <c r="L51" s="111">
        <v>0</v>
      </c>
      <c r="M51" s="110">
        <v>2.8</v>
      </c>
      <c r="N51" s="82">
        <v>2.8</v>
      </c>
      <c r="O51" s="82"/>
      <c r="P51" s="112">
        <v>0</v>
      </c>
    </row>
    <row r="52" spans="1:16">
      <c r="A52" s="1088" t="s">
        <v>12</v>
      </c>
      <c r="B52" s="1092" t="s">
        <v>11</v>
      </c>
      <c r="C52" s="1094" t="s">
        <v>24</v>
      </c>
      <c r="D52" s="1127" t="s">
        <v>54</v>
      </c>
      <c r="E52" s="1103"/>
      <c r="F52" s="1115" t="s">
        <v>11</v>
      </c>
      <c r="G52" s="1116"/>
      <c r="H52" s="85" t="s">
        <v>15</v>
      </c>
      <c r="I52" s="84">
        <v>24</v>
      </c>
      <c r="J52" s="83">
        <v>24</v>
      </c>
      <c r="K52" s="83"/>
      <c r="L52" s="67"/>
      <c r="M52" s="65">
        <v>43.9</v>
      </c>
      <c r="N52" s="83">
        <v>43.9</v>
      </c>
      <c r="O52" s="83"/>
      <c r="P52" s="66"/>
    </row>
    <row r="53" spans="1:16" ht="13.5" thickBot="1">
      <c r="A53" s="1089"/>
      <c r="B53" s="1093"/>
      <c r="C53" s="1093"/>
      <c r="D53" s="1128"/>
      <c r="E53" s="1104"/>
      <c r="F53" s="1102"/>
      <c r="G53" s="1117"/>
      <c r="H53" s="80" t="s">
        <v>16</v>
      </c>
      <c r="I53" s="81">
        <v>24</v>
      </c>
      <c r="J53" s="82">
        <v>24</v>
      </c>
      <c r="K53" s="82"/>
      <c r="L53" s="111">
        <v>0</v>
      </c>
      <c r="M53" s="110">
        <v>43.9</v>
      </c>
      <c r="N53" s="82">
        <v>43.9</v>
      </c>
      <c r="O53" s="82"/>
      <c r="P53" s="112">
        <v>0</v>
      </c>
    </row>
    <row r="54" spans="1:16">
      <c r="A54" s="1088" t="s">
        <v>12</v>
      </c>
      <c r="B54" s="1092" t="s">
        <v>11</v>
      </c>
      <c r="C54" s="1094" t="s">
        <v>31</v>
      </c>
      <c r="D54" s="1127" t="s">
        <v>55</v>
      </c>
      <c r="E54" s="1103"/>
      <c r="F54" s="1115" t="s">
        <v>11</v>
      </c>
      <c r="G54" s="1116"/>
      <c r="H54" s="94" t="s">
        <v>15</v>
      </c>
      <c r="I54" s="84">
        <v>49.8</v>
      </c>
      <c r="J54" s="83">
        <v>49.8</v>
      </c>
      <c r="K54" s="83"/>
      <c r="L54" s="67"/>
      <c r="M54" s="135">
        <v>57</v>
      </c>
      <c r="N54" s="106">
        <v>57</v>
      </c>
      <c r="O54" s="83"/>
      <c r="P54" s="66"/>
    </row>
    <row r="55" spans="1:16" ht="13.5" thickBot="1">
      <c r="A55" s="1089"/>
      <c r="B55" s="1093"/>
      <c r="C55" s="1093"/>
      <c r="D55" s="1128"/>
      <c r="E55" s="1104"/>
      <c r="F55" s="1102"/>
      <c r="G55" s="1117"/>
      <c r="H55" s="80" t="s">
        <v>16</v>
      </c>
      <c r="I55" s="81">
        <v>49.8</v>
      </c>
      <c r="J55" s="82">
        <v>49.8</v>
      </c>
      <c r="K55" s="82"/>
      <c r="L55" s="111">
        <v>0</v>
      </c>
      <c r="M55" s="110">
        <v>57</v>
      </c>
      <c r="N55" s="82">
        <v>57</v>
      </c>
      <c r="O55" s="82"/>
      <c r="P55" s="112">
        <v>0</v>
      </c>
    </row>
    <row r="56" spans="1:16">
      <c r="A56" s="1088" t="s">
        <v>12</v>
      </c>
      <c r="B56" s="1092" t="s">
        <v>11</v>
      </c>
      <c r="C56" s="1094" t="s">
        <v>32</v>
      </c>
      <c r="D56" s="1105" t="s">
        <v>56</v>
      </c>
      <c r="E56" s="1103"/>
      <c r="F56" s="1115" t="s">
        <v>11</v>
      </c>
      <c r="G56" s="1116"/>
      <c r="H56" s="85" t="s">
        <v>15</v>
      </c>
      <c r="I56" s="84">
        <v>4</v>
      </c>
      <c r="J56" s="83">
        <v>4</v>
      </c>
      <c r="K56" s="83"/>
      <c r="L56" s="67"/>
      <c r="M56" s="65">
        <v>4</v>
      </c>
      <c r="N56" s="83">
        <v>4</v>
      </c>
      <c r="O56" s="83"/>
      <c r="P56" s="66"/>
    </row>
    <row r="57" spans="1:16" ht="13.5" thickBot="1">
      <c r="A57" s="1089"/>
      <c r="B57" s="1093"/>
      <c r="C57" s="1093"/>
      <c r="D57" s="1106"/>
      <c r="E57" s="1104"/>
      <c r="F57" s="1102"/>
      <c r="G57" s="1117"/>
      <c r="H57" s="80" t="s">
        <v>16</v>
      </c>
      <c r="I57" s="81">
        <v>4</v>
      </c>
      <c r="J57" s="82">
        <v>4</v>
      </c>
      <c r="K57" s="82"/>
      <c r="L57" s="111">
        <v>0</v>
      </c>
      <c r="M57" s="110">
        <v>4</v>
      </c>
      <c r="N57" s="82">
        <v>4</v>
      </c>
      <c r="O57" s="82"/>
      <c r="P57" s="112">
        <v>0</v>
      </c>
    </row>
    <row r="58" spans="1:16" ht="13.5" customHeight="1" thickBot="1">
      <c r="A58" s="1132" t="s">
        <v>12</v>
      </c>
      <c r="B58" s="1092" t="s">
        <v>11</v>
      </c>
      <c r="C58" s="1094" t="s">
        <v>33</v>
      </c>
      <c r="D58" s="148" t="s">
        <v>57</v>
      </c>
      <c r="E58" s="1101"/>
      <c r="F58" s="1115" t="s">
        <v>11</v>
      </c>
      <c r="G58" s="1133"/>
      <c r="H58" s="95"/>
      <c r="I58" s="97">
        <v>25.5</v>
      </c>
      <c r="J58" s="105">
        <v>25.5</v>
      </c>
      <c r="K58" s="96"/>
      <c r="L58" s="126"/>
      <c r="M58" s="147">
        <v>30</v>
      </c>
      <c r="N58" s="105">
        <v>30</v>
      </c>
      <c r="O58" s="96"/>
      <c r="P58" s="136"/>
    </row>
    <row r="59" spans="1:16" ht="13.5" thickBot="1">
      <c r="A59" s="1104"/>
      <c r="B59" s="1131"/>
      <c r="C59" s="1131"/>
      <c r="D59" s="149"/>
      <c r="E59" s="1102"/>
      <c r="F59" s="1102"/>
      <c r="G59" s="1117"/>
      <c r="H59" s="102" t="s">
        <v>16</v>
      </c>
      <c r="I59" s="103">
        <v>25.5</v>
      </c>
      <c r="J59" s="104">
        <v>25.5</v>
      </c>
      <c r="K59" s="104"/>
      <c r="L59" s="127">
        <v>0</v>
      </c>
      <c r="M59" s="103">
        <v>30</v>
      </c>
      <c r="N59" s="104">
        <v>30</v>
      </c>
      <c r="O59" s="104"/>
      <c r="P59" s="137"/>
    </row>
    <row r="60" spans="1:16">
      <c r="A60" s="1088" t="s">
        <v>12</v>
      </c>
      <c r="B60" s="1092" t="s">
        <v>11</v>
      </c>
      <c r="C60" s="1094" t="s">
        <v>63</v>
      </c>
      <c r="D60" s="1127" t="s">
        <v>58</v>
      </c>
      <c r="E60" s="1103"/>
      <c r="F60" s="1115" t="s">
        <v>11</v>
      </c>
      <c r="G60" s="1116"/>
      <c r="H60" s="85" t="s">
        <v>15</v>
      </c>
      <c r="I60" s="84">
        <v>3.47</v>
      </c>
      <c r="J60" s="83">
        <v>3.5</v>
      </c>
      <c r="K60" s="83"/>
      <c r="L60" s="67"/>
      <c r="M60" s="65">
        <v>4.3</v>
      </c>
      <c r="N60" s="83">
        <v>4.32</v>
      </c>
      <c r="O60" s="83"/>
      <c r="P60" s="66"/>
    </row>
    <row r="61" spans="1:16" ht="13.5" thickBot="1">
      <c r="A61" s="1089"/>
      <c r="B61" s="1093"/>
      <c r="C61" s="1093"/>
      <c r="D61" s="1128"/>
      <c r="E61" s="1104"/>
      <c r="F61" s="1102"/>
      <c r="G61" s="1117"/>
      <c r="H61" s="80" t="s">
        <v>16</v>
      </c>
      <c r="I61" s="81">
        <v>3.47</v>
      </c>
      <c r="J61" s="82">
        <v>3.5</v>
      </c>
      <c r="K61" s="82"/>
      <c r="L61" s="111">
        <v>0</v>
      </c>
      <c r="M61" s="110">
        <v>4.3</v>
      </c>
      <c r="N61" s="82">
        <v>4.32</v>
      </c>
      <c r="O61" s="82"/>
      <c r="P61" s="112">
        <v>0</v>
      </c>
    </row>
    <row r="62" spans="1:16">
      <c r="A62" s="1088" t="s">
        <v>12</v>
      </c>
      <c r="B62" s="1092" t="s">
        <v>11</v>
      </c>
      <c r="C62" s="1094" t="s">
        <v>34</v>
      </c>
      <c r="D62" s="1105" t="s">
        <v>59</v>
      </c>
      <c r="E62" s="1103"/>
      <c r="F62" s="1115" t="s">
        <v>11</v>
      </c>
      <c r="G62" s="1116"/>
      <c r="H62" s="85" t="s">
        <v>15</v>
      </c>
      <c r="I62" s="84">
        <v>1.2</v>
      </c>
      <c r="J62" s="83">
        <v>1.2</v>
      </c>
      <c r="K62" s="83"/>
      <c r="L62" s="67"/>
      <c r="M62" s="65">
        <v>1.2</v>
      </c>
      <c r="N62" s="83">
        <v>1.2</v>
      </c>
      <c r="O62" s="83"/>
      <c r="P62" s="66"/>
    </row>
    <row r="63" spans="1:16" ht="13.5" thickBot="1">
      <c r="A63" s="1089"/>
      <c r="B63" s="1093"/>
      <c r="C63" s="1093"/>
      <c r="D63" s="1106"/>
      <c r="E63" s="1104"/>
      <c r="F63" s="1102"/>
      <c r="G63" s="1117"/>
      <c r="H63" s="80" t="s">
        <v>16</v>
      </c>
      <c r="I63" s="81">
        <v>1.2</v>
      </c>
      <c r="J63" s="82">
        <v>1.2</v>
      </c>
      <c r="K63" s="82"/>
      <c r="L63" s="111">
        <v>0</v>
      </c>
      <c r="M63" s="110">
        <v>1.2</v>
      </c>
      <c r="N63" s="82">
        <v>1.2</v>
      </c>
      <c r="O63" s="82"/>
      <c r="P63" s="112">
        <v>0</v>
      </c>
    </row>
    <row r="64" spans="1:16">
      <c r="A64" s="1090" t="s">
        <v>12</v>
      </c>
      <c r="B64" s="1111" t="s">
        <v>11</v>
      </c>
      <c r="C64" s="1113" t="s">
        <v>35</v>
      </c>
      <c r="D64" s="1129" t="s">
        <v>60</v>
      </c>
      <c r="E64" s="1107"/>
      <c r="F64" s="1120" t="s">
        <v>11</v>
      </c>
      <c r="G64" s="1122"/>
      <c r="H64" s="79" t="s">
        <v>15</v>
      </c>
      <c r="I64" s="86">
        <v>5.49</v>
      </c>
      <c r="J64" s="87">
        <v>5.5</v>
      </c>
      <c r="K64" s="87"/>
      <c r="L64" s="124"/>
      <c r="M64" s="134">
        <v>10.08</v>
      </c>
      <c r="N64" s="87">
        <v>10.1</v>
      </c>
      <c r="O64" s="87"/>
      <c r="P64" s="131"/>
    </row>
    <row r="65" spans="1:16" ht="13.5" thickBot="1">
      <c r="A65" s="1091"/>
      <c r="B65" s="1112"/>
      <c r="C65" s="1114"/>
      <c r="D65" s="1130"/>
      <c r="E65" s="1108"/>
      <c r="F65" s="1121"/>
      <c r="G65" s="1123"/>
      <c r="H65" s="80" t="s">
        <v>16</v>
      </c>
      <c r="I65" s="88">
        <v>5.49</v>
      </c>
      <c r="J65" s="89">
        <v>5.5</v>
      </c>
      <c r="K65" s="89"/>
      <c r="L65" s="125">
        <v>0</v>
      </c>
      <c r="M65" s="132">
        <v>10.08</v>
      </c>
      <c r="N65" s="89">
        <v>10.1</v>
      </c>
      <c r="O65" s="89"/>
      <c r="P65" s="133">
        <v>0</v>
      </c>
    </row>
    <row r="66" spans="1:16">
      <c r="A66" s="1088" t="s">
        <v>12</v>
      </c>
      <c r="B66" s="1092" t="s">
        <v>11</v>
      </c>
      <c r="C66" s="1094" t="s">
        <v>38</v>
      </c>
      <c r="D66" s="1127" t="s">
        <v>64</v>
      </c>
      <c r="E66" s="1103"/>
      <c r="F66" s="1115" t="s">
        <v>11</v>
      </c>
      <c r="G66" s="1116"/>
      <c r="H66" s="150" t="s">
        <v>15</v>
      </c>
      <c r="I66" s="84">
        <v>18</v>
      </c>
      <c r="J66" s="83">
        <v>18</v>
      </c>
      <c r="K66" s="83"/>
      <c r="L66" s="67"/>
      <c r="M66" s="135">
        <v>29.25</v>
      </c>
      <c r="N66" s="106">
        <v>29.3</v>
      </c>
      <c r="O66" s="83"/>
      <c r="P66" s="66"/>
    </row>
    <row r="67" spans="1:16" ht="13.5" thickBot="1">
      <c r="A67" s="1089"/>
      <c r="B67" s="1093"/>
      <c r="C67" s="1093"/>
      <c r="D67" s="1128"/>
      <c r="E67" s="1104"/>
      <c r="F67" s="1102"/>
      <c r="G67" s="1117"/>
      <c r="H67" s="80" t="s">
        <v>16</v>
      </c>
      <c r="I67" s="81">
        <v>18</v>
      </c>
      <c r="J67" s="82">
        <v>18</v>
      </c>
      <c r="K67" s="82"/>
      <c r="L67" s="111">
        <v>0</v>
      </c>
      <c r="M67" s="110">
        <v>29.25</v>
      </c>
      <c r="N67" s="82">
        <v>29.3</v>
      </c>
      <c r="O67" s="82"/>
      <c r="P67" s="112">
        <v>0</v>
      </c>
    </row>
    <row r="68" spans="1:16">
      <c r="A68" s="1088" t="s">
        <v>12</v>
      </c>
      <c r="B68" s="1092" t="s">
        <v>11</v>
      </c>
      <c r="C68" s="1094" t="s">
        <v>40</v>
      </c>
      <c r="D68" s="1105" t="s">
        <v>66</v>
      </c>
      <c r="E68" s="1103"/>
      <c r="F68" s="1115" t="s">
        <v>11</v>
      </c>
      <c r="G68" s="1116"/>
      <c r="H68" s="85" t="s">
        <v>15</v>
      </c>
      <c r="I68" s="84">
        <v>21</v>
      </c>
      <c r="J68" s="83">
        <v>21</v>
      </c>
      <c r="K68" s="83"/>
      <c r="L68" s="67"/>
      <c r="M68" s="65">
        <v>20.12</v>
      </c>
      <c r="N68" s="83">
        <v>20.100000000000001</v>
      </c>
      <c r="O68" s="83"/>
      <c r="P68" s="66"/>
    </row>
    <row r="69" spans="1:16" ht="13.5" thickBot="1">
      <c r="A69" s="1089"/>
      <c r="B69" s="1093"/>
      <c r="C69" s="1093"/>
      <c r="D69" s="1106"/>
      <c r="E69" s="1104"/>
      <c r="F69" s="1102"/>
      <c r="G69" s="1117"/>
      <c r="H69" s="80" t="s">
        <v>16</v>
      </c>
      <c r="I69" s="81">
        <v>21</v>
      </c>
      <c r="J69" s="82">
        <v>21</v>
      </c>
      <c r="K69" s="82"/>
      <c r="L69" s="111">
        <v>0</v>
      </c>
      <c r="M69" s="110">
        <v>20.12</v>
      </c>
      <c r="N69" s="82">
        <v>20.100000000000001</v>
      </c>
      <c r="O69" s="82"/>
      <c r="P69" s="112">
        <v>0</v>
      </c>
    </row>
    <row r="70" spans="1:16">
      <c r="A70" s="1088" t="s">
        <v>12</v>
      </c>
      <c r="B70" s="1092" t="s">
        <v>11</v>
      </c>
      <c r="C70" s="1094" t="s">
        <v>72</v>
      </c>
      <c r="D70" s="1105" t="s">
        <v>67</v>
      </c>
      <c r="E70" s="1103"/>
      <c r="F70" s="1115" t="s">
        <v>11</v>
      </c>
      <c r="G70" s="1116"/>
      <c r="H70" s="85" t="s">
        <v>15</v>
      </c>
      <c r="I70" s="84">
        <v>10.1</v>
      </c>
      <c r="J70" s="83">
        <v>10.1</v>
      </c>
      <c r="K70" s="83"/>
      <c r="L70" s="67"/>
      <c r="M70" s="65">
        <v>5.8</v>
      </c>
      <c r="N70" s="83">
        <v>5.8</v>
      </c>
      <c r="O70" s="83"/>
      <c r="P70" s="66"/>
    </row>
    <row r="71" spans="1:16" ht="13.5" thickBot="1">
      <c r="A71" s="1089"/>
      <c r="B71" s="1093"/>
      <c r="C71" s="1093"/>
      <c r="D71" s="1106"/>
      <c r="E71" s="1104"/>
      <c r="F71" s="1102"/>
      <c r="G71" s="1117"/>
      <c r="H71" s="80" t="s">
        <v>16</v>
      </c>
      <c r="I71" s="81">
        <v>10.1</v>
      </c>
      <c r="J71" s="82">
        <v>10.1</v>
      </c>
      <c r="K71" s="82"/>
      <c r="L71" s="111">
        <v>0</v>
      </c>
      <c r="M71" s="110">
        <v>5.8</v>
      </c>
      <c r="N71" s="82">
        <v>5.8</v>
      </c>
      <c r="O71" s="82"/>
      <c r="P71" s="112">
        <v>0</v>
      </c>
    </row>
    <row r="72" spans="1:16">
      <c r="A72" s="1088" t="s">
        <v>12</v>
      </c>
      <c r="B72" s="1092" t="s">
        <v>11</v>
      </c>
      <c r="C72" s="1094" t="s">
        <v>41</v>
      </c>
      <c r="D72" s="1105" t="s">
        <v>70</v>
      </c>
      <c r="E72" s="1103"/>
      <c r="F72" s="1115" t="s">
        <v>11</v>
      </c>
      <c r="G72" s="1116"/>
      <c r="H72" s="85" t="s">
        <v>15</v>
      </c>
      <c r="I72" s="84">
        <v>4.3559999999999999</v>
      </c>
      <c r="J72" s="83">
        <v>4.4000000000000004</v>
      </c>
      <c r="K72" s="83"/>
      <c r="L72" s="67"/>
      <c r="M72" s="65">
        <v>4.74</v>
      </c>
      <c r="N72" s="83">
        <v>4.7</v>
      </c>
      <c r="O72" s="83"/>
      <c r="P72" s="66"/>
    </row>
    <row r="73" spans="1:16" ht="13.5" thickBot="1">
      <c r="A73" s="1089"/>
      <c r="B73" s="1093"/>
      <c r="C73" s="1093"/>
      <c r="D73" s="1106"/>
      <c r="E73" s="1104"/>
      <c r="F73" s="1102"/>
      <c r="G73" s="1117"/>
      <c r="H73" s="80" t="s">
        <v>16</v>
      </c>
      <c r="I73" s="81">
        <v>4.3559999999999999</v>
      </c>
      <c r="J73" s="82">
        <v>4.4000000000000004</v>
      </c>
      <c r="K73" s="82"/>
      <c r="L73" s="111">
        <v>0</v>
      </c>
      <c r="M73" s="110">
        <v>4.74</v>
      </c>
      <c r="N73" s="82">
        <v>4.7</v>
      </c>
      <c r="O73" s="82"/>
      <c r="P73" s="112">
        <v>0</v>
      </c>
    </row>
    <row r="74" spans="1:16">
      <c r="A74" s="1088" t="s">
        <v>12</v>
      </c>
      <c r="B74" s="1092" t="s">
        <v>11</v>
      </c>
      <c r="C74" s="1094" t="s">
        <v>42</v>
      </c>
      <c r="D74" s="1105" t="s">
        <v>71</v>
      </c>
      <c r="E74" s="1103"/>
      <c r="F74" s="1115" t="s">
        <v>11</v>
      </c>
      <c r="G74" s="1116"/>
      <c r="H74" s="94" t="s">
        <v>15</v>
      </c>
      <c r="I74" s="84">
        <v>142.6</v>
      </c>
      <c r="J74" s="83">
        <v>142.6</v>
      </c>
      <c r="K74" s="83"/>
      <c r="L74" s="67"/>
      <c r="M74" s="135">
        <v>74.355000000000004</v>
      </c>
      <c r="N74" s="106">
        <v>74.400000000000006</v>
      </c>
      <c r="O74" s="83"/>
      <c r="P74" s="66"/>
    </row>
    <row r="75" spans="1:16" ht="13.5" thickBot="1">
      <c r="A75" s="1089"/>
      <c r="B75" s="1093"/>
      <c r="C75" s="1093"/>
      <c r="D75" s="1106"/>
      <c r="E75" s="1104"/>
      <c r="F75" s="1102"/>
      <c r="G75" s="1117"/>
      <c r="H75" s="80" t="s">
        <v>16</v>
      </c>
      <c r="I75" s="81">
        <v>142.6</v>
      </c>
      <c r="J75" s="82">
        <v>142.6</v>
      </c>
      <c r="K75" s="82"/>
      <c r="L75" s="111">
        <v>0</v>
      </c>
      <c r="M75" s="110">
        <v>74.355000000000004</v>
      </c>
      <c r="N75" s="82">
        <v>74.400000000000006</v>
      </c>
      <c r="O75" s="82"/>
      <c r="P75" s="112">
        <v>0</v>
      </c>
    </row>
    <row r="76" spans="1:16">
      <c r="A76" s="1088" t="s">
        <v>12</v>
      </c>
      <c r="B76" s="1092" t="s">
        <v>11</v>
      </c>
      <c r="C76" s="1094" t="s">
        <v>43</v>
      </c>
      <c r="D76" s="1105" t="s">
        <v>73</v>
      </c>
      <c r="E76" s="1103"/>
      <c r="F76" s="1115" t="s">
        <v>11</v>
      </c>
      <c r="G76" s="1116"/>
      <c r="H76" s="85" t="s">
        <v>15</v>
      </c>
      <c r="I76" s="84">
        <v>40.700000000000003</v>
      </c>
      <c r="J76" s="83">
        <v>40.700000000000003</v>
      </c>
      <c r="K76" s="83"/>
      <c r="L76" s="67"/>
      <c r="M76" s="65">
        <v>40.700000000000003</v>
      </c>
      <c r="N76" s="83">
        <v>40.700000000000003</v>
      </c>
      <c r="O76" s="83"/>
      <c r="P76" s="66"/>
    </row>
    <row r="77" spans="1:16" ht="13.5" thickBot="1">
      <c r="A77" s="1089"/>
      <c r="B77" s="1093"/>
      <c r="C77" s="1093"/>
      <c r="D77" s="1106"/>
      <c r="E77" s="1104"/>
      <c r="F77" s="1102"/>
      <c r="G77" s="1117"/>
      <c r="H77" s="80" t="s">
        <v>16</v>
      </c>
      <c r="I77" s="81">
        <v>40.700000000000003</v>
      </c>
      <c r="J77" s="82">
        <v>40.700000000000003</v>
      </c>
      <c r="K77" s="82"/>
      <c r="L77" s="111">
        <v>0</v>
      </c>
      <c r="M77" s="110">
        <v>40.700000000000003</v>
      </c>
      <c r="N77" s="82">
        <v>40.700000000000003</v>
      </c>
      <c r="O77" s="82"/>
      <c r="P77" s="112">
        <v>0</v>
      </c>
    </row>
    <row r="78" spans="1:16">
      <c r="A78" s="1088" t="s">
        <v>12</v>
      </c>
      <c r="B78" s="1092" t="s">
        <v>11</v>
      </c>
      <c r="C78" s="1094" t="s">
        <v>44</v>
      </c>
      <c r="D78" s="1105" t="s">
        <v>75</v>
      </c>
      <c r="E78" s="1103"/>
      <c r="F78" s="1115" t="s">
        <v>11</v>
      </c>
      <c r="G78" s="1116"/>
      <c r="H78" s="85" t="s">
        <v>15</v>
      </c>
      <c r="I78" s="84">
        <v>6.95</v>
      </c>
      <c r="J78" s="83">
        <v>7</v>
      </c>
      <c r="K78" s="83"/>
      <c r="L78" s="67"/>
      <c r="M78" s="65">
        <v>7</v>
      </c>
      <c r="N78" s="83">
        <v>7</v>
      </c>
      <c r="O78" s="83"/>
      <c r="P78" s="66"/>
    </row>
    <row r="79" spans="1:16" ht="13.5" thickBot="1">
      <c r="A79" s="1089"/>
      <c r="B79" s="1093"/>
      <c r="C79" s="1093"/>
      <c r="D79" s="1106"/>
      <c r="E79" s="1104"/>
      <c r="F79" s="1102"/>
      <c r="G79" s="1117"/>
      <c r="H79" s="80" t="s">
        <v>16</v>
      </c>
      <c r="I79" s="81">
        <v>6.95</v>
      </c>
      <c r="J79" s="82">
        <v>7</v>
      </c>
      <c r="K79" s="82"/>
      <c r="L79" s="111">
        <v>0</v>
      </c>
      <c r="M79" s="110">
        <v>7</v>
      </c>
      <c r="N79" s="82">
        <v>7</v>
      </c>
      <c r="O79" s="82"/>
      <c r="P79" s="112">
        <v>0</v>
      </c>
    </row>
    <row r="80" spans="1:16">
      <c r="A80" s="1088" t="s">
        <v>12</v>
      </c>
      <c r="B80" s="1092" t="s">
        <v>11</v>
      </c>
      <c r="C80" s="1094" t="s">
        <v>83</v>
      </c>
      <c r="D80" s="1127" t="s">
        <v>78</v>
      </c>
      <c r="E80" s="1103"/>
      <c r="F80" s="1115" t="s">
        <v>11</v>
      </c>
      <c r="G80" s="1116"/>
      <c r="H80" s="85" t="s">
        <v>15</v>
      </c>
      <c r="I80" s="84">
        <v>176</v>
      </c>
      <c r="J80" s="83">
        <v>176</v>
      </c>
      <c r="K80" s="83"/>
      <c r="L80" s="67"/>
      <c r="M80" s="65">
        <v>200</v>
      </c>
      <c r="N80" s="83">
        <v>200</v>
      </c>
      <c r="O80" s="83"/>
      <c r="P80" s="66"/>
    </row>
    <row r="81" spans="1:31" ht="13.5" thickBot="1">
      <c r="A81" s="1089"/>
      <c r="B81" s="1093"/>
      <c r="C81" s="1093"/>
      <c r="D81" s="1128"/>
      <c r="E81" s="1104"/>
      <c r="F81" s="1102"/>
      <c r="G81" s="1117"/>
      <c r="H81" s="80" t="s">
        <v>16</v>
      </c>
      <c r="I81" s="81">
        <v>176</v>
      </c>
      <c r="J81" s="82">
        <v>176</v>
      </c>
      <c r="K81" s="82"/>
      <c r="L81" s="111">
        <v>0</v>
      </c>
      <c r="M81" s="110">
        <v>200</v>
      </c>
      <c r="N81" s="82">
        <v>200</v>
      </c>
      <c r="O81" s="82"/>
      <c r="P81" s="112">
        <v>0</v>
      </c>
    </row>
    <row r="82" spans="1:31">
      <c r="A82" s="1088" t="s">
        <v>12</v>
      </c>
      <c r="B82" s="1092" t="s">
        <v>11</v>
      </c>
      <c r="C82" s="1094" t="s">
        <v>85</v>
      </c>
      <c r="D82" s="1127" t="s">
        <v>79</v>
      </c>
      <c r="E82" s="1103"/>
      <c r="F82" s="1115" t="s">
        <v>11</v>
      </c>
      <c r="G82" s="1116"/>
      <c r="H82" s="85" t="s">
        <v>15</v>
      </c>
      <c r="I82" s="84">
        <v>173</v>
      </c>
      <c r="J82" s="83">
        <v>173</v>
      </c>
      <c r="K82" s="83"/>
      <c r="L82" s="67"/>
      <c r="M82" s="65">
        <v>200</v>
      </c>
      <c r="N82" s="83">
        <v>200</v>
      </c>
      <c r="O82" s="83"/>
      <c r="P82" s="66"/>
    </row>
    <row r="83" spans="1:31" ht="13.5" thickBot="1">
      <c r="A83" s="1089"/>
      <c r="B83" s="1093"/>
      <c r="C83" s="1093"/>
      <c r="D83" s="1128"/>
      <c r="E83" s="1104"/>
      <c r="F83" s="1102"/>
      <c r="G83" s="1117"/>
      <c r="H83" s="80" t="s">
        <v>16</v>
      </c>
      <c r="I83" s="81">
        <v>173</v>
      </c>
      <c r="J83" s="82">
        <v>173</v>
      </c>
      <c r="K83" s="82"/>
      <c r="L83" s="111">
        <v>0</v>
      </c>
      <c r="M83" s="110">
        <v>200</v>
      </c>
      <c r="N83" s="82">
        <v>200</v>
      </c>
      <c r="O83" s="82"/>
      <c r="P83" s="112">
        <v>0</v>
      </c>
    </row>
    <row r="84" spans="1:31">
      <c r="A84" s="1088" t="s">
        <v>12</v>
      </c>
      <c r="B84" s="1092" t="s">
        <v>11</v>
      </c>
      <c r="C84" s="1094" t="s">
        <v>87</v>
      </c>
      <c r="D84" s="1127" t="s">
        <v>80</v>
      </c>
      <c r="E84" s="1103"/>
      <c r="F84" s="1115" t="s">
        <v>11</v>
      </c>
      <c r="G84" s="1116"/>
      <c r="H84" s="85" t="s">
        <v>15</v>
      </c>
      <c r="I84" s="84">
        <v>25.65</v>
      </c>
      <c r="J84" s="83">
        <v>25.65</v>
      </c>
      <c r="K84" s="83"/>
      <c r="L84" s="67"/>
      <c r="M84" s="65">
        <v>30</v>
      </c>
      <c r="N84" s="83">
        <v>30</v>
      </c>
      <c r="O84" s="83"/>
      <c r="P84" s="66"/>
    </row>
    <row r="85" spans="1:31" ht="13.5" thickBot="1">
      <c r="A85" s="1089"/>
      <c r="B85" s="1093"/>
      <c r="C85" s="1093"/>
      <c r="D85" s="1128"/>
      <c r="E85" s="1104"/>
      <c r="F85" s="1102"/>
      <c r="G85" s="1117"/>
      <c r="H85" s="80" t="s">
        <v>16</v>
      </c>
      <c r="I85" s="81">
        <v>25.65</v>
      </c>
      <c r="J85" s="82">
        <v>25.65</v>
      </c>
      <c r="K85" s="82"/>
      <c r="L85" s="111">
        <v>0</v>
      </c>
      <c r="M85" s="110">
        <v>30</v>
      </c>
      <c r="N85" s="82">
        <v>30</v>
      </c>
      <c r="O85" s="82"/>
      <c r="P85" s="112">
        <v>0</v>
      </c>
    </row>
    <row r="86" spans="1:31">
      <c r="A86" s="1090" t="s">
        <v>12</v>
      </c>
      <c r="B86" s="1111" t="s">
        <v>11</v>
      </c>
      <c r="C86" s="1113" t="s">
        <v>89</v>
      </c>
      <c r="D86" s="1129" t="s">
        <v>82</v>
      </c>
      <c r="E86" s="1107"/>
      <c r="F86" s="1120" t="s">
        <v>11</v>
      </c>
      <c r="G86" s="1122"/>
      <c r="H86" s="79" t="s">
        <v>15</v>
      </c>
      <c r="I86" s="86">
        <v>5.09</v>
      </c>
      <c r="J86" s="87">
        <v>5.0999999999999996</v>
      </c>
      <c r="K86" s="87"/>
      <c r="L86" s="124"/>
      <c r="M86" s="134">
        <v>6</v>
      </c>
      <c r="N86" s="87">
        <v>6</v>
      </c>
      <c r="O86" s="87"/>
      <c r="P86" s="131"/>
    </row>
    <row r="87" spans="1:31" ht="13.5" thickBot="1">
      <c r="A87" s="1091"/>
      <c r="B87" s="1112"/>
      <c r="C87" s="1114"/>
      <c r="D87" s="1130"/>
      <c r="E87" s="1108"/>
      <c r="F87" s="1121"/>
      <c r="G87" s="1123"/>
      <c r="H87" s="80" t="s">
        <v>16</v>
      </c>
      <c r="I87" s="88">
        <v>5.09</v>
      </c>
      <c r="J87" s="89">
        <v>5.0999999999999996</v>
      </c>
      <c r="K87" s="89"/>
      <c r="L87" s="125">
        <v>0</v>
      </c>
      <c r="M87" s="132">
        <v>6</v>
      </c>
      <c r="N87" s="89">
        <v>6</v>
      </c>
      <c r="O87" s="89"/>
      <c r="P87" s="133">
        <v>0</v>
      </c>
    </row>
    <row r="88" spans="1:31">
      <c r="A88" s="1088" t="s">
        <v>12</v>
      </c>
      <c r="B88" s="1092" t="s">
        <v>11</v>
      </c>
      <c r="C88" s="1094" t="s">
        <v>91</v>
      </c>
      <c r="D88" s="1118" t="s">
        <v>84</v>
      </c>
      <c r="E88" s="1103"/>
      <c r="F88" s="1115" t="s">
        <v>11</v>
      </c>
      <c r="G88" s="1116"/>
      <c r="H88" s="85" t="s">
        <v>15</v>
      </c>
      <c r="I88" s="84">
        <v>36</v>
      </c>
      <c r="J88" s="83">
        <v>36</v>
      </c>
      <c r="K88" s="83"/>
      <c r="L88" s="67"/>
      <c r="M88" s="65">
        <v>36.6</v>
      </c>
      <c r="N88" s="83">
        <v>36.6</v>
      </c>
      <c r="O88" s="83"/>
      <c r="P88" s="66"/>
    </row>
    <row r="89" spans="1:31" ht="13.5" thickBot="1">
      <c r="A89" s="1089"/>
      <c r="B89" s="1093"/>
      <c r="C89" s="1093"/>
      <c r="D89" s="1119"/>
      <c r="E89" s="1104"/>
      <c r="F89" s="1102"/>
      <c r="G89" s="1117"/>
      <c r="H89" s="80" t="s">
        <v>16</v>
      </c>
      <c r="I89" s="81">
        <v>36</v>
      </c>
      <c r="J89" s="82">
        <v>36</v>
      </c>
      <c r="K89" s="82"/>
      <c r="L89" s="111">
        <v>0</v>
      </c>
      <c r="M89" s="110">
        <v>36.6</v>
      </c>
      <c r="N89" s="82">
        <v>36.6</v>
      </c>
      <c r="O89" s="82"/>
      <c r="P89" s="112">
        <v>0</v>
      </c>
    </row>
    <row r="90" spans="1:31">
      <c r="A90" s="1088" t="s">
        <v>12</v>
      </c>
      <c r="B90" s="1092" t="s">
        <v>11</v>
      </c>
      <c r="C90" s="1094" t="s">
        <v>93</v>
      </c>
      <c r="D90" s="1105" t="s">
        <v>86</v>
      </c>
      <c r="E90" s="1103"/>
      <c r="F90" s="1115" t="s">
        <v>11</v>
      </c>
      <c r="G90" s="1116"/>
      <c r="H90" s="85" t="s">
        <v>15</v>
      </c>
      <c r="I90" s="84">
        <v>0.5</v>
      </c>
      <c r="J90" s="83">
        <v>0.5</v>
      </c>
      <c r="K90" s="83"/>
      <c r="L90" s="67"/>
      <c r="M90" s="65">
        <v>1</v>
      </c>
      <c r="N90" s="83">
        <v>1</v>
      </c>
      <c r="O90" s="83"/>
      <c r="P90" s="66"/>
    </row>
    <row r="91" spans="1:31" ht="13.5" thickBot="1">
      <c r="A91" s="1089"/>
      <c r="B91" s="1093"/>
      <c r="C91" s="1093"/>
      <c r="D91" s="1106"/>
      <c r="E91" s="1104"/>
      <c r="F91" s="1102"/>
      <c r="G91" s="1117"/>
      <c r="H91" s="80" t="s">
        <v>16</v>
      </c>
      <c r="I91" s="81">
        <v>0.5</v>
      </c>
      <c r="J91" s="82">
        <v>0.5</v>
      </c>
      <c r="K91" s="82"/>
      <c r="L91" s="111">
        <v>0</v>
      </c>
      <c r="M91" s="110">
        <v>1</v>
      </c>
      <c r="N91" s="82">
        <v>1</v>
      </c>
      <c r="O91" s="82"/>
      <c r="P91" s="112">
        <v>0</v>
      </c>
    </row>
    <row r="92" spans="1:31">
      <c r="A92" s="1088" t="s">
        <v>12</v>
      </c>
      <c r="B92" s="1092" t="s">
        <v>11</v>
      </c>
      <c r="C92" s="1094" t="s">
        <v>95</v>
      </c>
      <c r="D92" s="1105" t="s">
        <v>88</v>
      </c>
      <c r="E92" s="1103"/>
      <c r="F92" s="1115" t="s">
        <v>11</v>
      </c>
      <c r="G92" s="1116"/>
      <c r="H92" s="94" t="s">
        <v>15</v>
      </c>
      <c r="I92" s="84">
        <v>9.6</v>
      </c>
      <c r="J92" s="83">
        <v>9.6</v>
      </c>
      <c r="K92" s="83"/>
      <c r="L92" s="67"/>
      <c r="M92" s="135">
        <v>9.6</v>
      </c>
      <c r="N92" s="106">
        <v>9.6</v>
      </c>
      <c r="O92" s="83"/>
      <c r="P92" s="66"/>
    </row>
    <row r="93" spans="1:31" ht="13.5" thickBot="1">
      <c r="A93" s="1089"/>
      <c r="B93" s="1093"/>
      <c r="C93" s="1093"/>
      <c r="D93" s="1106"/>
      <c r="E93" s="1104"/>
      <c r="F93" s="1102"/>
      <c r="G93" s="1117"/>
      <c r="H93" s="80" t="s">
        <v>16</v>
      </c>
      <c r="I93" s="81">
        <v>9.6</v>
      </c>
      <c r="J93" s="82">
        <v>9.6</v>
      </c>
      <c r="K93" s="82"/>
      <c r="L93" s="111">
        <v>0</v>
      </c>
      <c r="M93" s="110">
        <v>9.6</v>
      </c>
      <c r="N93" s="82">
        <v>9.6</v>
      </c>
      <c r="O93" s="82"/>
      <c r="P93" s="112">
        <v>0</v>
      </c>
    </row>
    <row r="94" spans="1:31">
      <c r="A94" s="1088" t="s">
        <v>12</v>
      </c>
      <c r="B94" s="1092" t="s">
        <v>11</v>
      </c>
      <c r="C94" s="1094" t="s">
        <v>97</v>
      </c>
      <c r="D94" s="1105" t="s">
        <v>90</v>
      </c>
      <c r="E94" s="1103"/>
      <c r="F94" s="1115" t="s">
        <v>11</v>
      </c>
      <c r="G94" s="1116"/>
      <c r="H94" s="85" t="s">
        <v>15</v>
      </c>
      <c r="I94" s="84">
        <v>1.8</v>
      </c>
      <c r="J94" s="83">
        <v>1.8</v>
      </c>
      <c r="K94" s="83"/>
      <c r="L94" s="67"/>
      <c r="M94" s="65">
        <v>2.4</v>
      </c>
      <c r="N94" s="83">
        <v>2.4</v>
      </c>
      <c r="O94" s="83"/>
      <c r="P94" s="66"/>
    </row>
    <row r="95" spans="1:31" ht="13.5" thickBot="1">
      <c r="A95" s="1089"/>
      <c r="B95" s="1093"/>
      <c r="C95" s="1093"/>
      <c r="D95" s="1106"/>
      <c r="E95" s="1104"/>
      <c r="F95" s="1102"/>
      <c r="G95" s="1117"/>
      <c r="H95" s="80" t="s">
        <v>16</v>
      </c>
      <c r="I95" s="81">
        <v>1.8</v>
      </c>
      <c r="J95" s="82">
        <v>1.8</v>
      </c>
      <c r="K95" s="82"/>
      <c r="L95" s="111">
        <v>0</v>
      </c>
      <c r="M95" s="110">
        <v>2.4</v>
      </c>
      <c r="N95" s="82">
        <v>2.4</v>
      </c>
      <c r="O95" s="82"/>
      <c r="P95" s="112">
        <v>0</v>
      </c>
    </row>
    <row r="96" spans="1:31">
      <c r="A96" s="1088" t="s">
        <v>12</v>
      </c>
      <c r="B96" s="1092" t="s">
        <v>11</v>
      </c>
      <c r="C96" s="1094" t="s">
        <v>99</v>
      </c>
      <c r="D96" s="1105" t="s">
        <v>92</v>
      </c>
      <c r="E96" s="1103"/>
      <c r="F96" s="1115" t="s">
        <v>11</v>
      </c>
      <c r="G96" s="1116"/>
      <c r="H96" s="98" t="s">
        <v>15</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c r="A97" s="1089"/>
      <c r="B97" s="1093"/>
      <c r="C97" s="1093"/>
      <c r="D97" s="1106"/>
      <c r="E97" s="1104"/>
      <c r="F97" s="1102"/>
      <c r="G97" s="1117"/>
      <c r="H97" s="80" t="s">
        <v>16</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c r="A98" s="1088" t="s">
        <v>12</v>
      </c>
      <c r="B98" s="1092" t="s">
        <v>11</v>
      </c>
      <c r="C98" s="1094" t="s">
        <v>101</v>
      </c>
      <c r="D98" s="1105" t="s">
        <v>94</v>
      </c>
      <c r="E98" s="1103"/>
      <c r="F98" s="1115" t="s">
        <v>11</v>
      </c>
      <c r="G98" s="1116"/>
      <c r="H98" s="85" t="s">
        <v>15</v>
      </c>
      <c r="I98" s="84">
        <v>2</v>
      </c>
      <c r="J98" s="83">
        <v>2</v>
      </c>
      <c r="K98" s="83"/>
      <c r="L98" s="67"/>
      <c r="M98" s="65">
        <v>2</v>
      </c>
      <c r="N98" s="83">
        <v>2</v>
      </c>
      <c r="O98" s="83"/>
      <c r="P98" s="66"/>
    </row>
    <row r="99" spans="1:31" ht="13.5" thickBot="1">
      <c r="A99" s="1089"/>
      <c r="B99" s="1093"/>
      <c r="C99" s="1093"/>
      <c r="D99" s="1106"/>
      <c r="E99" s="1104"/>
      <c r="F99" s="1102"/>
      <c r="G99" s="1117"/>
      <c r="H99" s="80" t="s">
        <v>16</v>
      </c>
      <c r="I99" s="81">
        <v>2</v>
      </c>
      <c r="J99" s="82">
        <v>2</v>
      </c>
      <c r="K99" s="82"/>
      <c r="L99" s="111">
        <v>0</v>
      </c>
      <c r="M99" s="110">
        <v>2</v>
      </c>
      <c r="N99" s="82">
        <v>2</v>
      </c>
      <c r="O99" s="82"/>
      <c r="P99" s="112">
        <v>0</v>
      </c>
    </row>
    <row r="100" spans="1:31">
      <c r="A100" s="1088" t="s">
        <v>12</v>
      </c>
      <c r="B100" s="1092" t="s">
        <v>11</v>
      </c>
      <c r="C100" s="1094" t="s">
        <v>103</v>
      </c>
      <c r="D100" s="1105" t="s">
        <v>96</v>
      </c>
      <c r="E100" s="1103"/>
      <c r="F100" s="1115" t="s">
        <v>11</v>
      </c>
      <c r="G100" s="1116"/>
      <c r="H100" s="85" t="s">
        <v>15</v>
      </c>
      <c r="I100" s="84">
        <v>109.771</v>
      </c>
      <c r="J100" s="83">
        <v>109.8</v>
      </c>
      <c r="K100" s="83"/>
      <c r="L100" s="67"/>
      <c r="M100" s="65">
        <v>135.738</v>
      </c>
      <c r="N100" s="83">
        <v>135.69999999999999</v>
      </c>
      <c r="O100" s="83"/>
      <c r="P100" s="66"/>
    </row>
    <row r="101" spans="1:31" ht="13.5" thickBot="1">
      <c r="A101" s="1089"/>
      <c r="B101" s="1093"/>
      <c r="C101" s="1093"/>
      <c r="D101" s="1106"/>
      <c r="E101" s="1104"/>
      <c r="F101" s="1102"/>
      <c r="G101" s="1117"/>
      <c r="H101" s="80" t="s">
        <v>16</v>
      </c>
      <c r="I101" s="81">
        <v>109.771</v>
      </c>
      <c r="J101" s="82">
        <v>109.8</v>
      </c>
      <c r="K101" s="82"/>
      <c r="L101" s="111">
        <v>0</v>
      </c>
      <c r="M101" s="110">
        <v>135.738</v>
      </c>
      <c r="N101" s="82">
        <v>135.69999999999999</v>
      </c>
      <c r="O101" s="82"/>
      <c r="P101" s="112">
        <v>0</v>
      </c>
    </row>
    <row r="102" spans="1:31">
      <c r="A102" s="1088" t="s">
        <v>12</v>
      </c>
      <c r="B102" s="1092" t="s">
        <v>11</v>
      </c>
      <c r="C102" s="1094" t="s">
        <v>105</v>
      </c>
      <c r="D102" s="1105" t="s">
        <v>98</v>
      </c>
      <c r="E102" s="1103"/>
      <c r="F102" s="1115" t="s">
        <v>11</v>
      </c>
      <c r="G102" s="1116"/>
      <c r="H102" s="85" t="s">
        <v>15</v>
      </c>
      <c r="I102" s="84">
        <v>3.3</v>
      </c>
      <c r="J102" s="83">
        <v>3.3</v>
      </c>
      <c r="K102" s="83"/>
      <c r="L102" s="67"/>
      <c r="M102" s="65">
        <v>3.3</v>
      </c>
      <c r="N102" s="83">
        <v>3.3</v>
      </c>
      <c r="O102" s="83"/>
      <c r="P102" s="66"/>
    </row>
    <row r="103" spans="1:31" ht="13.5" thickBot="1">
      <c r="A103" s="1089"/>
      <c r="B103" s="1093"/>
      <c r="C103" s="1093"/>
      <c r="D103" s="1106"/>
      <c r="E103" s="1104"/>
      <c r="F103" s="1102"/>
      <c r="G103" s="1117"/>
      <c r="H103" s="80" t="s">
        <v>16</v>
      </c>
      <c r="I103" s="81">
        <v>3.3</v>
      </c>
      <c r="J103" s="82">
        <v>3.3</v>
      </c>
      <c r="K103" s="82"/>
      <c r="L103" s="111">
        <v>0</v>
      </c>
      <c r="M103" s="110">
        <v>3.3</v>
      </c>
      <c r="N103" s="82">
        <v>3.3</v>
      </c>
      <c r="O103" s="82"/>
      <c r="P103" s="112">
        <v>0</v>
      </c>
    </row>
    <row r="104" spans="1:31">
      <c r="A104" s="1090" t="s">
        <v>12</v>
      </c>
      <c r="B104" s="1111" t="s">
        <v>11</v>
      </c>
      <c r="C104" s="1113" t="s">
        <v>107</v>
      </c>
      <c r="D104" s="1144" t="s">
        <v>100</v>
      </c>
      <c r="E104" s="1107"/>
      <c r="F104" s="1120" t="s">
        <v>11</v>
      </c>
      <c r="G104" s="1122"/>
      <c r="H104" s="79" t="s">
        <v>15</v>
      </c>
      <c r="I104" s="86">
        <v>29.058</v>
      </c>
      <c r="J104" s="87">
        <v>29.1</v>
      </c>
      <c r="K104" s="87"/>
      <c r="L104" s="124"/>
      <c r="M104" s="134">
        <v>27.8</v>
      </c>
      <c r="N104" s="87">
        <v>27.8</v>
      </c>
      <c r="O104" s="87"/>
      <c r="P104" s="131"/>
    </row>
    <row r="105" spans="1:31">
      <c r="A105" s="1138"/>
      <c r="B105" s="1139"/>
      <c r="C105" s="1140"/>
      <c r="D105" s="1145"/>
      <c r="E105" s="1125"/>
      <c r="F105" s="1126"/>
      <c r="G105" s="1124"/>
      <c r="H105" s="90"/>
      <c r="I105" s="91"/>
      <c r="J105" s="92"/>
      <c r="K105" s="92"/>
      <c r="L105" s="129"/>
      <c r="M105" s="140"/>
      <c r="N105" s="92"/>
      <c r="O105" s="92"/>
      <c r="P105" s="141"/>
    </row>
    <row r="106" spans="1:31" ht="13.5" thickBot="1">
      <c r="A106" s="1091"/>
      <c r="B106" s="1112"/>
      <c r="C106" s="1114"/>
      <c r="D106" s="1146"/>
      <c r="E106" s="1108"/>
      <c r="F106" s="1121"/>
      <c r="G106" s="1123"/>
      <c r="H106" s="80" t="s">
        <v>16</v>
      </c>
      <c r="I106" s="88">
        <v>29.058</v>
      </c>
      <c r="J106" s="89">
        <v>29.1</v>
      </c>
      <c r="K106" s="89"/>
      <c r="L106" s="125">
        <v>0</v>
      </c>
      <c r="M106" s="132">
        <v>27.8</v>
      </c>
      <c r="N106" s="89">
        <v>27.8</v>
      </c>
      <c r="O106" s="89"/>
      <c r="P106" s="133">
        <v>0</v>
      </c>
    </row>
    <row r="107" spans="1:31">
      <c r="A107" s="1088" t="s">
        <v>12</v>
      </c>
      <c r="B107" s="1092" t="s">
        <v>11</v>
      </c>
      <c r="C107" s="1094" t="s">
        <v>109</v>
      </c>
      <c r="D107" s="1105" t="s">
        <v>102</v>
      </c>
      <c r="E107" s="1103"/>
      <c r="F107" s="1115" t="s">
        <v>11</v>
      </c>
      <c r="G107" s="1116"/>
      <c r="H107" s="85" t="s">
        <v>15</v>
      </c>
      <c r="I107" s="84">
        <v>7.99</v>
      </c>
      <c r="J107" s="83">
        <v>8</v>
      </c>
      <c r="K107" s="83"/>
      <c r="L107" s="67"/>
      <c r="M107" s="65">
        <v>8</v>
      </c>
      <c r="N107" s="83">
        <v>8</v>
      </c>
      <c r="O107" s="83"/>
      <c r="P107" s="66"/>
    </row>
    <row r="108" spans="1:31" ht="13.5" thickBot="1">
      <c r="A108" s="1089"/>
      <c r="B108" s="1093"/>
      <c r="C108" s="1093"/>
      <c r="D108" s="1106"/>
      <c r="E108" s="1104"/>
      <c r="F108" s="1102"/>
      <c r="G108" s="1117"/>
      <c r="H108" s="80" t="s">
        <v>16</v>
      </c>
      <c r="I108" s="81">
        <v>7.99</v>
      </c>
      <c r="J108" s="82">
        <v>8</v>
      </c>
      <c r="K108" s="82"/>
      <c r="L108" s="111">
        <v>0</v>
      </c>
      <c r="M108" s="110">
        <v>8</v>
      </c>
      <c r="N108" s="82">
        <v>8</v>
      </c>
      <c r="O108" s="82"/>
      <c r="P108" s="112">
        <v>0</v>
      </c>
    </row>
    <row r="109" spans="1:31">
      <c r="A109" s="1088" t="s">
        <v>12</v>
      </c>
      <c r="B109" s="1092" t="s">
        <v>11</v>
      </c>
      <c r="C109" s="1094" t="s">
        <v>115</v>
      </c>
      <c r="D109" s="1105" t="s">
        <v>108</v>
      </c>
      <c r="E109" s="1103"/>
      <c r="F109" s="1115" t="s">
        <v>11</v>
      </c>
      <c r="G109" s="1116"/>
      <c r="H109" s="85" t="s">
        <v>15</v>
      </c>
      <c r="I109" s="84">
        <v>49.5</v>
      </c>
      <c r="J109" s="83">
        <v>49.5</v>
      </c>
      <c r="K109" s="83"/>
      <c r="L109" s="67"/>
      <c r="M109" s="65">
        <v>50</v>
      </c>
      <c r="N109" s="83">
        <v>50</v>
      </c>
      <c r="O109" s="83"/>
      <c r="P109" s="66"/>
    </row>
    <row r="110" spans="1:31" ht="13.5" thickBot="1">
      <c r="A110" s="1089"/>
      <c r="B110" s="1093"/>
      <c r="C110" s="1093"/>
      <c r="D110" s="1106"/>
      <c r="E110" s="1104"/>
      <c r="F110" s="1102"/>
      <c r="G110" s="1117"/>
      <c r="H110" s="80" t="s">
        <v>16</v>
      </c>
      <c r="I110" s="81">
        <v>49.5</v>
      </c>
      <c r="J110" s="82">
        <v>49.5</v>
      </c>
      <c r="K110" s="82"/>
      <c r="L110" s="111">
        <v>0</v>
      </c>
      <c r="M110" s="110">
        <v>50</v>
      </c>
      <c r="N110" s="82">
        <v>50</v>
      </c>
      <c r="O110" s="82"/>
      <c r="P110" s="112">
        <v>0</v>
      </c>
    </row>
    <row r="111" spans="1:31">
      <c r="A111" s="1088" t="s">
        <v>12</v>
      </c>
      <c r="B111" s="1092" t="s">
        <v>11</v>
      </c>
      <c r="C111" s="1094" t="s">
        <v>117</v>
      </c>
      <c r="D111" s="1118" t="s">
        <v>110</v>
      </c>
      <c r="E111" s="1103"/>
      <c r="F111" s="1115" t="s">
        <v>11</v>
      </c>
      <c r="G111" s="1116"/>
      <c r="H111" s="98" t="s">
        <v>15</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c r="A112" s="1089"/>
      <c r="B112" s="1093"/>
      <c r="C112" s="1093"/>
      <c r="D112" s="1119"/>
      <c r="E112" s="1104"/>
      <c r="F112" s="1102"/>
      <c r="G112" s="1117"/>
      <c r="H112" s="80" t="s">
        <v>16</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c r="A113" s="1088" t="s">
        <v>12</v>
      </c>
      <c r="B113" s="1092" t="s">
        <v>11</v>
      </c>
      <c r="C113" s="1094" t="s">
        <v>120</v>
      </c>
      <c r="D113" s="1105" t="s">
        <v>114</v>
      </c>
      <c r="E113" s="1103"/>
      <c r="F113" s="1115" t="s">
        <v>11</v>
      </c>
      <c r="G113" s="1116"/>
      <c r="H113" s="85" t="s">
        <v>15</v>
      </c>
      <c r="I113" s="84">
        <v>5.89</v>
      </c>
      <c r="J113" s="83">
        <v>5.9</v>
      </c>
      <c r="K113" s="83"/>
      <c r="L113" s="67"/>
      <c r="M113" s="65">
        <v>5.13</v>
      </c>
      <c r="N113" s="83">
        <v>5.0999999999999996</v>
      </c>
      <c r="O113" s="83"/>
      <c r="P113" s="66"/>
    </row>
    <row r="114" spans="1:31" ht="13.5" thickBot="1">
      <c r="A114" s="1089"/>
      <c r="B114" s="1093"/>
      <c r="C114" s="1093"/>
      <c r="D114" s="1106"/>
      <c r="E114" s="1104"/>
      <c r="F114" s="1102"/>
      <c r="G114" s="1117"/>
      <c r="H114" s="80" t="s">
        <v>16</v>
      </c>
      <c r="I114" s="81">
        <v>5.89</v>
      </c>
      <c r="J114" s="82">
        <v>5.9</v>
      </c>
      <c r="K114" s="82"/>
      <c r="L114" s="111">
        <v>0</v>
      </c>
      <c r="M114" s="110">
        <v>5.13</v>
      </c>
      <c r="N114" s="82">
        <v>5.0999999999999996</v>
      </c>
      <c r="O114" s="82"/>
      <c r="P114" s="112">
        <v>0</v>
      </c>
    </row>
    <row r="115" spans="1:31">
      <c r="A115" s="1088" t="s">
        <v>12</v>
      </c>
      <c r="B115" s="1092" t="s">
        <v>11</v>
      </c>
      <c r="C115" s="1094" t="s">
        <v>121</v>
      </c>
      <c r="D115" s="1105" t="s">
        <v>116</v>
      </c>
      <c r="E115" s="1103"/>
      <c r="F115" s="1115" t="s">
        <v>11</v>
      </c>
      <c r="G115" s="1116"/>
      <c r="H115" s="98" t="s">
        <v>15</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c r="A116" s="1089"/>
      <c r="B116" s="1093"/>
      <c r="C116" s="1093"/>
      <c r="D116" s="1106"/>
      <c r="E116" s="1104"/>
      <c r="F116" s="1102"/>
      <c r="G116" s="1117"/>
      <c r="H116" s="80" t="s">
        <v>16</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c r="A117" s="1090" t="s">
        <v>12</v>
      </c>
      <c r="B117" s="1111" t="s">
        <v>11</v>
      </c>
      <c r="C117" s="1113" t="s">
        <v>29</v>
      </c>
      <c r="D117" s="1109" t="s">
        <v>52</v>
      </c>
      <c r="E117" s="1107"/>
      <c r="F117" s="1120" t="s">
        <v>11</v>
      </c>
      <c r="G117" s="1122"/>
      <c r="H117" s="79" t="s">
        <v>15</v>
      </c>
      <c r="I117" s="86"/>
      <c r="J117" s="87"/>
      <c r="K117" s="87"/>
      <c r="L117" s="124"/>
      <c r="M117" s="134">
        <v>42.9</v>
      </c>
      <c r="N117" s="87">
        <v>42.9</v>
      </c>
      <c r="O117" s="87"/>
      <c r="P117" s="131"/>
    </row>
    <row r="118" spans="1:31" ht="13.5" thickBot="1">
      <c r="A118" s="1091"/>
      <c r="B118" s="1112"/>
      <c r="C118" s="1114"/>
      <c r="D118" s="1110"/>
      <c r="E118" s="1108"/>
      <c r="F118" s="1121"/>
      <c r="G118" s="1123"/>
      <c r="H118" s="80" t="s">
        <v>16</v>
      </c>
      <c r="I118" s="88">
        <v>0</v>
      </c>
      <c r="J118" s="89">
        <v>0</v>
      </c>
      <c r="K118" s="89"/>
      <c r="L118" s="125">
        <v>0</v>
      </c>
      <c r="M118" s="132">
        <v>42.9</v>
      </c>
      <c r="N118" s="89">
        <v>42.9</v>
      </c>
      <c r="O118" s="89"/>
      <c r="P118" s="133">
        <v>0</v>
      </c>
    </row>
    <row r="119" spans="1:31">
      <c r="A119" s="1088" t="s">
        <v>12</v>
      </c>
      <c r="B119" s="1092" t="s">
        <v>11</v>
      </c>
      <c r="C119" s="1094" t="s">
        <v>36</v>
      </c>
      <c r="D119" s="1098" t="s">
        <v>61</v>
      </c>
      <c r="E119" s="1103"/>
      <c r="F119" s="1115" t="s">
        <v>11</v>
      </c>
      <c r="G119" s="1116"/>
      <c r="H119" s="85" t="s">
        <v>15</v>
      </c>
      <c r="I119" s="84"/>
      <c r="J119" s="83"/>
      <c r="K119" s="83"/>
      <c r="L119" s="67"/>
      <c r="M119" s="65">
        <v>2.5</v>
      </c>
      <c r="N119" s="83">
        <v>2.5</v>
      </c>
      <c r="O119" s="83"/>
      <c r="P119" s="66"/>
    </row>
    <row r="120" spans="1:31" ht="13.5" thickBot="1">
      <c r="A120" s="1089"/>
      <c r="B120" s="1093"/>
      <c r="C120" s="1093"/>
      <c r="D120" s="1100"/>
      <c r="E120" s="1104"/>
      <c r="F120" s="1102"/>
      <c r="G120" s="1117"/>
      <c r="H120" s="80" t="s">
        <v>16</v>
      </c>
      <c r="I120" s="81">
        <v>0</v>
      </c>
      <c r="J120" s="82">
        <v>0</v>
      </c>
      <c r="K120" s="82"/>
      <c r="L120" s="111">
        <v>0</v>
      </c>
      <c r="M120" s="110">
        <v>2.5</v>
      </c>
      <c r="N120" s="82">
        <v>2.5</v>
      </c>
      <c r="O120" s="82"/>
      <c r="P120" s="112">
        <v>0</v>
      </c>
    </row>
    <row r="121" spans="1:31">
      <c r="A121" s="1088" t="s">
        <v>12</v>
      </c>
      <c r="B121" s="1092" t="s">
        <v>11</v>
      </c>
      <c r="C121" s="1094" t="s">
        <v>37</v>
      </c>
      <c r="D121" s="1098" t="s">
        <v>62</v>
      </c>
      <c r="E121" s="1103"/>
      <c r="F121" s="1115" t="s">
        <v>11</v>
      </c>
      <c r="G121" s="1116"/>
      <c r="H121" s="85" t="s">
        <v>15</v>
      </c>
      <c r="I121" s="84"/>
      <c r="J121" s="83"/>
      <c r="K121" s="83"/>
      <c r="L121" s="67"/>
      <c r="M121" s="65">
        <v>79.2</v>
      </c>
      <c r="N121" s="83">
        <v>79.2</v>
      </c>
      <c r="O121" s="83"/>
      <c r="P121" s="66"/>
    </row>
    <row r="122" spans="1:31" ht="13.5" thickBot="1">
      <c r="A122" s="1089"/>
      <c r="B122" s="1093"/>
      <c r="C122" s="1093"/>
      <c r="D122" s="1100"/>
      <c r="E122" s="1104"/>
      <c r="F122" s="1102"/>
      <c r="G122" s="1117"/>
      <c r="H122" s="80" t="s">
        <v>16</v>
      </c>
      <c r="I122" s="81">
        <v>0</v>
      </c>
      <c r="J122" s="82">
        <v>0</v>
      </c>
      <c r="K122" s="82"/>
      <c r="L122" s="111">
        <v>0</v>
      </c>
      <c r="M122" s="110">
        <v>79.2</v>
      </c>
      <c r="N122" s="82">
        <v>79.2</v>
      </c>
      <c r="O122" s="82"/>
      <c r="P122" s="112">
        <v>0</v>
      </c>
    </row>
    <row r="123" spans="1:31">
      <c r="A123" s="1088" t="s">
        <v>12</v>
      </c>
      <c r="B123" s="1092" t="s">
        <v>11</v>
      </c>
      <c r="C123" s="1094" t="s">
        <v>39</v>
      </c>
      <c r="D123" s="1098" t="s">
        <v>65</v>
      </c>
      <c r="E123" s="1103"/>
      <c r="F123" s="1115" t="s">
        <v>11</v>
      </c>
      <c r="G123" s="1116"/>
      <c r="H123" s="85" t="s">
        <v>15</v>
      </c>
      <c r="I123" s="84"/>
      <c r="J123" s="83"/>
      <c r="K123" s="83"/>
      <c r="L123" s="67"/>
      <c r="M123" s="65">
        <v>1.1200000000000001</v>
      </c>
      <c r="N123" s="83">
        <v>1.1000000000000001</v>
      </c>
      <c r="O123" s="83"/>
      <c r="P123" s="66"/>
    </row>
    <row r="124" spans="1:31" ht="13.5" thickBot="1">
      <c r="A124" s="1089"/>
      <c r="B124" s="1093"/>
      <c r="C124" s="1093"/>
      <c r="D124" s="1100"/>
      <c r="E124" s="1104"/>
      <c r="F124" s="1102"/>
      <c r="G124" s="1117"/>
      <c r="H124" s="80" t="s">
        <v>16</v>
      </c>
      <c r="I124" s="81">
        <v>0</v>
      </c>
      <c r="J124" s="82">
        <v>0</v>
      </c>
      <c r="K124" s="82"/>
      <c r="L124" s="111">
        <v>0</v>
      </c>
      <c r="M124" s="110">
        <v>1.1200000000000001</v>
      </c>
      <c r="N124" s="82">
        <v>1.1000000000000001</v>
      </c>
      <c r="O124" s="82"/>
      <c r="P124" s="112">
        <v>0</v>
      </c>
    </row>
    <row r="125" spans="1:31">
      <c r="A125" s="1090" t="s">
        <v>12</v>
      </c>
      <c r="B125" s="1111" t="s">
        <v>11</v>
      </c>
      <c r="C125" s="1113" t="s">
        <v>74</v>
      </c>
      <c r="D125" s="1109" t="s">
        <v>68</v>
      </c>
      <c r="E125" s="1107"/>
      <c r="F125" s="1120" t="s">
        <v>11</v>
      </c>
      <c r="G125" s="1122"/>
      <c r="H125" s="79" t="s">
        <v>15</v>
      </c>
      <c r="I125" s="86"/>
      <c r="J125" s="87"/>
      <c r="K125" s="87"/>
      <c r="L125" s="124"/>
      <c r="M125" s="134">
        <v>26</v>
      </c>
      <c r="N125" s="87">
        <v>26</v>
      </c>
      <c r="O125" s="87"/>
      <c r="P125" s="131"/>
    </row>
    <row r="126" spans="1:31" ht="13.5" thickBot="1">
      <c r="A126" s="1091"/>
      <c r="B126" s="1112"/>
      <c r="C126" s="1114"/>
      <c r="D126" s="1110"/>
      <c r="E126" s="1108"/>
      <c r="F126" s="1121"/>
      <c r="G126" s="1123"/>
      <c r="H126" s="80" t="s">
        <v>16</v>
      </c>
      <c r="I126" s="88">
        <v>0</v>
      </c>
      <c r="J126" s="89">
        <v>0</v>
      </c>
      <c r="K126" s="89"/>
      <c r="L126" s="125">
        <v>0</v>
      </c>
      <c r="M126" s="132">
        <v>26</v>
      </c>
      <c r="N126" s="89">
        <v>26</v>
      </c>
      <c r="O126" s="89"/>
      <c r="P126" s="133">
        <v>0</v>
      </c>
    </row>
    <row r="127" spans="1:31">
      <c r="A127" s="1088" t="s">
        <v>12</v>
      </c>
      <c r="B127" s="1092" t="s">
        <v>11</v>
      </c>
      <c r="C127" s="1094" t="s">
        <v>81</v>
      </c>
      <c r="D127" s="1098" t="s">
        <v>77</v>
      </c>
      <c r="E127" s="1103"/>
      <c r="F127" s="1115" t="s">
        <v>11</v>
      </c>
      <c r="G127" s="1116"/>
      <c r="H127" s="150" t="s">
        <v>15</v>
      </c>
      <c r="I127" s="84"/>
      <c r="J127" s="83"/>
      <c r="K127" s="83"/>
      <c r="L127" s="67"/>
      <c r="M127" s="135">
        <v>168</v>
      </c>
      <c r="N127" s="106">
        <v>168</v>
      </c>
      <c r="O127" s="83"/>
      <c r="P127" s="66"/>
    </row>
    <row r="128" spans="1:31" ht="13.5" thickBot="1">
      <c r="A128" s="1089"/>
      <c r="B128" s="1093"/>
      <c r="C128" s="1093"/>
      <c r="D128" s="1100"/>
      <c r="E128" s="1104"/>
      <c r="F128" s="1102"/>
      <c r="G128" s="1117"/>
      <c r="H128" s="80" t="s">
        <v>16</v>
      </c>
      <c r="I128" s="81">
        <v>0</v>
      </c>
      <c r="J128" s="82">
        <v>0</v>
      </c>
      <c r="K128" s="82"/>
      <c r="L128" s="111">
        <v>0</v>
      </c>
      <c r="M128" s="110">
        <v>168</v>
      </c>
      <c r="N128" s="82">
        <v>168</v>
      </c>
      <c r="O128" s="82"/>
      <c r="P128" s="112">
        <v>0</v>
      </c>
    </row>
    <row r="129" spans="1:31">
      <c r="A129" s="1088" t="s">
        <v>12</v>
      </c>
      <c r="B129" s="1092" t="s">
        <v>11</v>
      </c>
      <c r="C129" s="1094" t="s">
        <v>111</v>
      </c>
      <c r="D129" s="1098" t="s">
        <v>104</v>
      </c>
      <c r="E129" s="1103"/>
      <c r="F129" s="1115" t="s">
        <v>11</v>
      </c>
      <c r="G129" s="1116"/>
      <c r="H129" s="85" t="s">
        <v>15</v>
      </c>
      <c r="I129" s="84"/>
      <c r="J129" s="83"/>
      <c r="K129" s="83"/>
      <c r="L129" s="67"/>
      <c r="M129" s="65">
        <v>9.1999999999999993</v>
      </c>
      <c r="N129" s="83">
        <v>9.1999999999999993</v>
      </c>
      <c r="O129" s="83"/>
      <c r="P129" s="66"/>
    </row>
    <row r="130" spans="1:31" ht="13.5" thickBot="1">
      <c r="A130" s="1089"/>
      <c r="B130" s="1093"/>
      <c r="C130" s="1093"/>
      <c r="D130" s="1100"/>
      <c r="E130" s="1104"/>
      <c r="F130" s="1102"/>
      <c r="G130" s="1117"/>
      <c r="H130" s="80" t="s">
        <v>16</v>
      </c>
      <c r="I130" s="81">
        <v>0</v>
      </c>
      <c r="J130" s="82">
        <v>0</v>
      </c>
      <c r="K130" s="82"/>
      <c r="L130" s="111">
        <v>0</v>
      </c>
      <c r="M130" s="110">
        <v>9.1999999999999993</v>
      </c>
      <c r="N130" s="82">
        <v>9.1999999999999993</v>
      </c>
      <c r="O130" s="82"/>
      <c r="P130" s="112">
        <v>0</v>
      </c>
    </row>
    <row r="131" spans="1:31">
      <c r="A131" s="1088" t="s">
        <v>12</v>
      </c>
      <c r="B131" s="1092" t="s">
        <v>11</v>
      </c>
      <c r="C131" s="1094" t="s">
        <v>113</v>
      </c>
      <c r="D131" s="1098" t="s">
        <v>106</v>
      </c>
      <c r="E131" s="1103"/>
      <c r="F131" s="1115" t="s">
        <v>11</v>
      </c>
      <c r="G131" s="1116"/>
      <c r="H131" s="150" t="s">
        <v>15</v>
      </c>
      <c r="I131" s="84"/>
      <c r="J131" s="83"/>
      <c r="K131" s="83"/>
      <c r="L131" s="67"/>
      <c r="M131" s="135">
        <v>2</v>
      </c>
      <c r="N131" s="106">
        <v>2</v>
      </c>
      <c r="O131" s="83"/>
      <c r="P131" s="66"/>
    </row>
    <row r="132" spans="1:31" ht="13.5" thickBot="1">
      <c r="A132" s="1089"/>
      <c r="B132" s="1093"/>
      <c r="C132" s="1093"/>
      <c r="D132" s="1100"/>
      <c r="E132" s="1104"/>
      <c r="F132" s="1102"/>
      <c r="G132" s="1117"/>
      <c r="H132" s="80" t="s">
        <v>16</v>
      </c>
      <c r="I132" s="81">
        <v>0</v>
      </c>
      <c r="J132" s="82">
        <v>0</v>
      </c>
      <c r="K132" s="82"/>
      <c r="L132" s="111">
        <v>0</v>
      </c>
      <c r="M132" s="110">
        <v>2</v>
      </c>
      <c r="N132" s="82">
        <v>2</v>
      </c>
      <c r="O132" s="82"/>
      <c r="P132" s="112">
        <v>0</v>
      </c>
    </row>
    <row r="133" spans="1:31">
      <c r="A133" s="1088" t="s">
        <v>12</v>
      </c>
      <c r="B133" s="1092" t="s">
        <v>11</v>
      </c>
      <c r="C133" s="1094" t="s">
        <v>118</v>
      </c>
      <c r="D133" s="1098" t="s">
        <v>112</v>
      </c>
      <c r="E133" s="1103"/>
      <c r="F133" s="1115" t="s">
        <v>11</v>
      </c>
      <c r="G133" s="1116"/>
      <c r="H133" s="150" t="s">
        <v>15</v>
      </c>
      <c r="I133" s="84"/>
      <c r="J133" s="83"/>
      <c r="K133" s="83"/>
      <c r="L133" s="67"/>
      <c r="M133" s="135">
        <v>1.5</v>
      </c>
      <c r="N133" s="106">
        <v>1.5</v>
      </c>
      <c r="O133" s="83"/>
      <c r="P133" s="66"/>
    </row>
    <row r="134" spans="1:31" ht="13.5" thickBot="1">
      <c r="A134" s="1089"/>
      <c r="B134" s="1093"/>
      <c r="C134" s="1093"/>
      <c r="D134" s="1100"/>
      <c r="E134" s="1104"/>
      <c r="F134" s="1102"/>
      <c r="G134" s="1117"/>
      <c r="H134" s="80" t="s">
        <v>16</v>
      </c>
      <c r="I134" s="81">
        <v>0</v>
      </c>
      <c r="J134" s="82">
        <v>0</v>
      </c>
      <c r="K134" s="82"/>
      <c r="L134" s="111">
        <v>0</v>
      </c>
      <c r="M134" s="110">
        <v>1.5</v>
      </c>
      <c r="N134" s="82">
        <v>1.5</v>
      </c>
      <c r="O134" s="82"/>
      <c r="P134" s="112">
        <v>0</v>
      </c>
    </row>
    <row r="135" spans="1:31">
      <c r="A135" s="1088" t="s">
        <v>12</v>
      </c>
      <c r="B135" s="1092" t="s">
        <v>11</v>
      </c>
      <c r="C135" s="1094" t="s">
        <v>122</v>
      </c>
      <c r="D135" s="142" t="s">
        <v>127</v>
      </c>
      <c r="E135" s="1101"/>
      <c r="F135" s="1101"/>
      <c r="G135" s="1133"/>
      <c r="H135" s="155" t="s">
        <v>15</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c r="A136" s="1095"/>
      <c r="B136" s="1096"/>
      <c r="C136" s="1097"/>
      <c r="D136" s="143"/>
      <c r="E136" s="1102"/>
      <c r="F136" s="1102"/>
      <c r="G136" s="1117"/>
      <c r="H136" s="107" t="s">
        <v>16</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c r="A137" s="1088" t="s">
        <v>12</v>
      </c>
      <c r="B137" s="1092" t="s">
        <v>11</v>
      </c>
      <c r="C137" s="1094" t="s">
        <v>123</v>
      </c>
      <c r="D137" s="1098" t="s">
        <v>119</v>
      </c>
      <c r="E137" s="1136"/>
      <c r="F137" s="1115" t="s">
        <v>11</v>
      </c>
      <c r="G137" s="1116"/>
      <c r="H137" s="98" t="s">
        <v>15</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c r="A138" s="1095"/>
      <c r="B138" s="1096"/>
      <c r="C138" s="1097"/>
      <c r="D138" s="1099"/>
      <c r="E138" s="1137"/>
      <c r="F138" s="1135"/>
      <c r="G138" s="1134"/>
      <c r="H138" s="80" t="s">
        <v>16</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c r="A139" s="1088" t="s">
        <v>12</v>
      </c>
      <c r="B139" s="1092" t="s">
        <v>11</v>
      </c>
      <c r="C139" s="1094" t="s">
        <v>76</v>
      </c>
      <c r="D139" s="1098" t="s">
        <v>69</v>
      </c>
      <c r="E139" s="1103"/>
      <c r="F139" s="1115" t="s">
        <v>11</v>
      </c>
      <c r="G139" s="1116"/>
      <c r="H139" s="85" t="s">
        <v>15</v>
      </c>
      <c r="I139" s="84"/>
      <c r="J139" s="83"/>
      <c r="K139" s="83"/>
      <c r="L139" s="67"/>
      <c r="M139" s="65">
        <v>10</v>
      </c>
      <c r="N139" s="83">
        <v>10</v>
      </c>
      <c r="O139" s="83"/>
      <c r="P139" s="66"/>
    </row>
    <row r="140" spans="1:31" ht="13.5" thickBot="1">
      <c r="A140" s="1089"/>
      <c r="B140" s="1093"/>
      <c r="C140" s="1093"/>
      <c r="D140" s="1100"/>
      <c r="E140" s="1104"/>
      <c r="F140" s="1102"/>
      <c r="G140" s="1117"/>
      <c r="H140" s="80" t="s">
        <v>16</v>
      </c>
      <c r="I140" s="81">
        <v>0</v>
      </c>
      <c r="J140" s="82">
        <v>0</v>
      </c>
      <c r="K140" s="82"/>
      <c r="L140" s="111">
        <v>0</v>
      </c>
      <c r="M140" s="110">
        <v>10</v>
      </c>
      <c r="N140" s="82">
        <v>10</v>
      </c>
      <c r="O140" s="82"/>
      <c r="P140" s="112">
        <v>0</v>
      </c>
    </row>
    <row r="141" spans="1:31" s="4" customFormat="1" ht="15.75" customHeight="1" thickBot="1">
      <c r="A141" s="70" t="s">
        <v>11</v>
      </c>
      <c r="B141" s="71" t="s">
        <v>12</v>
      </c>
      <c r="C141" s="1147" t="s">
        <v>17</v>
      </c>
      <c r="D141" s="1148"/>
      <c r="E141" s="1148"/>
      <c r="F141" s="1148"/>
      <c r="G141" s="1148"/>
      <c r="H141" s="1149"/>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c r="A142" s="78" t="s">
        <v>11</v>
      </c>
      <c r="B142" s="144" t="s">
        <v>12</v>
      </c>
      <c r="C142" s="1141" t="s">
        <v>134</v>
      </c>
      <c r="D142" s="1142"/>
      <c r="E142" s="1142"/>
      <c r="F142" s="1142"/>
      <c r="G142" s="1142"/>
      <c r="H142" s="1143"/>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Įvardytieji diapazonai</vt:lpstr>
      </vt:variant>
      <vt:variant>
        <vt:i4>1</vt:i4>
      </vt:variant>
    </vt:vector>
  </HeadingPairs>
  <TitlesOfParts>
    <vt:vector size="3" baseType="lpstr">
      <vt:lpstr>2 pried atask uz 2016 m 2017_03</vt:lpstr>
      <vt:lpstr>KMSA išlaikymas</vt:lpstr>
      <vt:lpstr>'2 pried atask uz 2016 m 2017_03'!Print_Titles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Jurgita Urbonaitė</cp:lastModifiedBy>
  <cp:lastPrinted>2017-03-30T11:46:59Z</cp:lastPrinted>
  <dcterms:created xsi:type="dcterms:W3CDTF">2004-05-19T10:48:48Z</dcterms:created>
  <dcterms:modified xsi:type="dcterms:W3CDTF">2017-04-18T10:04:04Z</dcterms:modified>
</cp:coreProperties>
</file>