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MVP_atas uz_2017_2018_04\Sav adm MVP_atas uz_2017_m._2018_04\"/>
    </mc:Choice>
  </mc:AlternateContent>
  <bookViews>
    <workbookView xWindow="0" yWindow="0" windowWidth="20490" windowHeight="7545" tabRatio="756"/>
  </bookViews>
  <sheets>
    <sheet name="2 priedas" sheetId="20" r:id="rId1"/>
    <sheet name="KMSA išlaikymas" sheetId="19" state="hidden" r:id="rId2"/>
  </sheets>
  <calcPr calcId="152511"/>
</workbook>
</file>

<file path=xl/calcChain.xml><?xml version="1.0" encoding="utf-8"?>
<calcChain xmlns="http://schemas.openxmlformats.org/spreadsheetml/2006/main">
  <c r="J969" i="20" l="1"/>
  <c r="L969" i="20"/>
  <c r="N969" i="20"/>
  <c r="P969" i="20"/>
  <c r="T969" i="20"/>
  <c r="V969" i="20"/>
  <c r="X969" i="20"/>
  <c r="Z969" i="20"/>
  <c r="I968" i="20"/>
  <c r="J968" i="20"/>
  <c r="K968" i="20"/>
  <c r="L968" i="20"/>
  <c r="M968" i="20"/>
  <c r="N968" i="20"/>
  <c r="O968" i="20"/>
  <c r="P968" i="20"/>
  <c r="Q968" i="20"/>
  <c r="S968" i="20"/>
  <c r="T968" i="20"/>
  <c r="U968" i="20"/>
  <c r="V968" i="20"/>
  <c r="W968" i="20"/>
  <c r="X968" i="20"/>
  <c r="Y968" i="20"/>
  <c r="Z968" i="20"/>
  <c r="AA968" i="20"/>
  <c r="I965" i="20"/>
  <c r="J965" i="20"/>
  <c r="K965" i="20"/>
  <c r="L965" i="20"/>
  <c r="M965" i="20"/>
  <c r="N965" i="20"/>
  <c r="O965" i="20"/>
  <c r="P965" i="20"/>
  <c r="Q965" i="20"/>
  <c r="S965" i="20"/>
  <c r="T965" i="20"/>
  <c r="U965" i="20"/>
  <c r="V965" i="20"/>
  <c r="W965" i="20"/>
  <c r="X965" i="20"/>
  <c r="Y965" i="20"/>
  <c r="Z965" i="20"/>
  <c r="AA965" i="20"/>
  <c r="I962" i="20"/>
  <c r="J962" i="20"/>
  <c r="K962" i="20"/>
  <c r="L962" i="20"/>
  <c r="M962" i="20"/>
  <c r="N962" i="20"/>
  <c r="O962" i="20"/>
  <c r="P962" i="20"/>
  <c r="Q962" i="20"/>
  <c r="S962" i="20"/>
  <c r="T962" i="20"/>
  <c r="U962" i="20"/>
  <c r="V962" i="20"/>
  <c r="W962" i="20"/>
  <c r="X962" i="20"/>
  <c r="Y962" i="20"/>
  <c r="Z962" i="20"/>
  <c r="AA962" i="20"/>
  <c r="I959" i="20"/>
  <c r="J959" i="20"/>
  <c r="K959" i="20"/>
  <c r="L959" i="20"/>
  <c r="M959" i="20"/>
  <c r="N959" i="20"/>
  <c r="O959" i="20"/>
  <c r="P959" i="20"/>
  <c r="Q959" i="20"/>
  <c r="S959" i="20"/>
  <c r="T959" i="20"/>
  <c r="U959" i="20"/>
  <c r="V959" i="20"/>
  <c r="W959" i="20"/>
  <c r="X959" i="20"/>
  <c r="Y959" i="20"/>
  <c r="Z959" i="20"/>
  <c r="AA959" i="20"/>
  <c r="I956" i="20"/>
  <c r="J956" i="20"/>
  <c r="K956" i="20"/>
  <c r="L956" i="20"/>
  <c r="M956" i="20"/>
  <c r="N956" i="20"/>
  <c r="O956" i="20"/>
  <c r="P956" i="20"/>
  <c r="Q956" i="20"/>
  <c r="S956" i="20"/>
  <c r="T956" i="20"/>
  <c r="U956" i="20"/>
  <c r="V956" i="20"/>
  <c r="W956" i="20"/>
  <c r="X956" i="20"/>
  <c r="Y956" i="20"/>
  <c r="Z956" i="20"/>
  <c r="AA956" i="20"/>
  <c r="I953" i="20"/>
  <c r="I969" i="20" s="1"/>
  <c r="J953" i="20"/>
  <c r="K953" i="20"/>
  <c r="K969" i="20" s="1"/>
  <c r="L953" i="20"/>
  <c r="M953" i="20"/>
  <c r="M969" i="20" s="1"/>
  <c r="N953" i="20"/>
  <c r="O953" i="20"/>
  <c r="O969" i="20" s="1"/>
  <c r="P953" i="20"/>
  <c r="Q953" i="20"/>
  <c r="Q969" i="20" s="1"/>
  <c r="S953" i="20"/>
  <c r="S969" i="20" s="1"/>
  <c r="T953" i="20"/>
  <c r="U953" i="20"/>
  <c r="U969" i="20" s="1"/>
  <c r="V953" i="20"/>
  <c r="W953" i="20"/>
  <c r="W969" i="20" s="1"/>
  <c r="X953" i="20"/>
  <c r="Y953" i="20"/>
  <c r="Y969" i="20" s="1"/>
  <c r="Z953" i="20"/>
  <c r="AA953" i="20"/>
  <c r="AA969" i="20" s="1"/>
  <c r="I948" i="20"/>
  <c r="J948" i="20"/>
  <c r="K948" i="20"/>
  <c r="L948" i="20"/>
  <c r="M948" i="20"/>
  <c r="N948" i="20"/>
  <c r="O948" i="20"/>
  <c r="P948" i="20"/>
  <c r="Q948" i="20"/>
  <c r="S948" i="20"/>
  <c r="T948" i="20"/>
  <c r="U948" i="20"/>
  <c r="V948" i="20"/>
  <c r="W948" i="20"/>
  <c r="X948" i="20"/>
  <c r="Y948" i="20"/>
  <c r="Z948" i="20"/>
  <c r="AA948" i="20"/>
  <c r="I945" i="20"/>
  <c r="J945" i="20"/>
  <c r="K945" i="20"/>
  <c r="L945" i="20"/>
  <c r="M945" i="20"/>
  <c r="N945" i="20"/>
  <c r="O945" i="20"/>
  <c r="P945" i="20"/>
  <c r="Q945" i="20"/>
  <c r="S945" i="20"/>
  <c r="T945" i="20"/>
  <c r="U945" i="20"/>
  <c r="V945" i="20"/>
  <c r="W945" i="20"/>
  <c r="X945" i="20"/>
  <c r="Y945" i="20"/>
  <c r="Z945" i="20"/>
  <c r="AA945" i="20"/>
  <c r="I942" i="20"/>
  <c r="J942" i="20"/>
  <c r="K942" i="20"/>
  <c r="L942" i="20"/>
  <c r="M942" i="20"/>
  <c r="N942" i="20"/>
  <c r="O942" i="20"/>
  <c r="P942" i="20"/>
  <c r="Q942" i="20"/>
  <c r="S942" i="20"/>
  <c r="T942" i="20"/>
  <c r="U942" i="20"/>
  <c r="V942" i="20"/>
  <c r="W942" i="20"/>
  <c r="X942" i="20"/>
  <c r="Y942" i="20"/>
  <c r="Z942" i="20"/>
  <c r="AA942" i="20"/>
  <c r="I937" i="20"/>
  <c r="J937" i="20"/>
  <c r="K937" i="20"/>
  <c r="L937" i="20"/>
  <c r="M937" i="20"/>
  <c r="N937" i="20"/>
  <c r="O937" i="20"/>
  <c r="P937" i="20"/>
  <c r="Q937" i="20"/>
  <c r="S937" i="20"/>
  <c r="T937" i="20"/>
  <c r="U937" i="20"/>
  <c r="V937" i="20"/>
  <c r="W937" i="20"/>
  <c r="X937" i="20"/>
  <c r="Y937" i="20"/>
  <c r="Z937" i="20"/>
  <c r="AA937" i="20"/>
  <c r="I934" i="20"/>
  <c r="J934" i="20"/>
  <c r="K934" i="20"/>
  <c r="L934" i="20"/>
  <c r="M934" i="20"/>
  <c r="N934" i="20"/>
  <c r="O934" i="20"/>
  <c r="P934" i="20"/>
  <c r="Q934" i="20"/>
  <c r="S934" i="20"/>
  <c r="T934" i="20"/>
  <c r="U934" i="20"/>
  <c r="V934" i="20"/>
  <c r="W934" i="20"/>
  <c r="X934" i="20"/>
  <c r="Y934" i="20"/>
  <c r="Z934" i="20"/>
  <c r="AA934" i="20"/>
  <c r="I931" i="20"/>
  <c r="J931" i="20"/>
  <c r="K931" i="20"/>
  <c r="L931" i="20"/>
  <c r="M931" i="20"/>
  <c r="N931" i="20"/>
  <c r="O931" i="20"/>
  <c r="P931" i="20"/>
  <c r="Q931" i="20"/>
  <c r="S931" i="20"/>
  <c r="T931" i="20"/>
  <c r="U931" i="20"/>
  <c r="V931" i="20"/>
  <c r="W931" i="20"/>
  <c r="X931" i="20"/>
  <c r="Y931" i="20"/>
  <c r="Z931" i="20"/>
  <c r="AA931" i="20"/>
  <c r="I928" i="20"/>
  <c r="J928" i="20"/>
  <c r="K928" i="20"/>
  <c r="L928" i="20"/>
  <c r="M928" i="20"/>
  <c r="N928" i="20"/>
  <c r="O928" i="20"/>
  <c r="P928" i="20"/>
  <c r="Q928" i="20"/>
  <c r="S928" i="20"/>
  <c r="T928" i="20"/>
  <c r="U928" i="20"/>
  <c r="V928" i="20"/>
  <c r="W928" i="20"/>
  <c r="X928" i="20"/>
  <c r="Y928" i="20"/>
  <c r="Z928" i="20"/>
  <c r="AA928" i="20"/>
  <c r="I925" i="20"/>
  <c r="J925" i="20"/>
  <c r="K925" i="20"/>
  <c r="L925" i="20"/>
  <c r="M925" i="20"/>
  <c r="N925" i="20"/>
  <c r="O925" i="20"/>
  <c r="P925" i="20"/>
  <c r="Q925" i="20"/>
  <c r="S925" i="20"/>
  <c r="T925" i="20"/>
  <c r="U925" i="20"/>
  <c r="V925" i="20"/>
  <c r="W925" i="20"/>
  <c r="X925" i="20"/>
  <c r="Y925" i="20"/>
  <c r="Z925" i="20"/>
  <c r="AA925" i="20"/>
  <c r="I922" i="20"/>
  <c r="J922" i="20"/>
  <c r="K922" i="20"/>
  <c r="L922" i="20"/>
  <c r="M922" i="20"/>
  <c r="N922" i="20"/>
  <c r="O922" i="20"/>
  <c r="P922" i="20"/>
  <c r="Q922" i="20"/>
  <c r="S922" i="20"/>
  <c r="T922" i="20"/>
  <c r="U922" i="20"/>
  <c r="V922" i="20"/>
  <c r="W922" i="20"/>
  <c r="X922" i="20"/>
  <c r="Y922" i="20"/>
  <c r="Z922" i="20"/>
  <c r="AA922" i="20"/>
  <c r="I919" i="20"/>
  <c r="J919" i="20"/>
  <c r="K919" i="20"/>
  <c r="L919" i="20"/>
  <c r="M919" i="20"/>
  <c r="N919" i="20"/>
  <c r="O919" i="20"/>
  <c r="P919" i="20"/>
  <c r="Q919" i="20"/>
  <c r="S919" i="20"/>
  <c r="T919" i="20"/>
  <c r="U919" i="20"/>
  <c r="V919" i="20"/>
  <c r="W919" i="20"/>
  <c r="X919" i="20"/>
  <c r="Y919" i="20"/>
  <c r="Z919" i="20"/>
  <c r="AA919" i="20"/>
  <c r="I916" i="20"/>
  <c r="I938" i="20" s="1"/>
  <c r="J916" i="20"/>
  <c r="J938" i="20" s="1"/>
  <c r="K916" i="20"/>
  <c r="K938" i="20" s="1"/>
  <c r="L916" i="20"/>
  <c r="L938" i="20" s="1"/>
  <c r="M916" i="20"/>
  <c r="M938" i="20" s="1"/>
  <c r="N916" i="20"/>
  <c r="N938" i="20" s="1"/>
  <c r="O916" i="20"/>
  <c r="O938" i="20" s="1"/>
  <c r="P916" i="20"/>
  <c r="P938" i="20" s="1"/>
  <c r="Q916" i="20"/>
  <c r="Q938" i="20" s="1"/>
  <c r="S916" i="20"/>
  <c r="S938" i="20" s="1"/>
  <c r="T916" i="20"/>
  <c r="T938" i="20" s="1"/>
  <c r="U916" i="20"/>
  <c r="U938" i="20" s="1"/>
  <c r="V916" i="20"/>
  <c r="V938" i="20" s="1"/>
  <c r="W916" i="20"/>
  <c r="W938" i="20" s="1"/>
  <c r="X916" i="20"/>
  <c r="X938" i="20" s="1"/>
  <c r="Y916" i="20"/>
  <c r="Y938" i="20" s="1"/>
  <c r="Z916" i="20"/>
  <c r="Z938" i="20" s="1"/>
  <c r="AA916" i="20"/>
  <c r="AA938" i="20" s="1"/>
  <c r="I910" i="20"/>
  <c r="J910" i="20"/>
  <c r="J911" i="20" s="1"/>
  <c r="K910" i="20"/>
  <c r="L910" i="20"/>
  <c r="M910" i="20"/>
  <c r="N910" i="20"/>
  <c r="O910" i="20"/>
  <c r="P910" i="20"/>
  <c r="Q910" i="20"/>
  <c r="S910" i="20"/>
  <c r="T910" i="20"/>
  <c r="U910" i="20"/>
  <c r="V910" i="20"/>
  <c r="V911" i="20" s="1"/>
  <c r="W910" i="20"/>
  <c r="X910" i="20"/>
  <c r="Y910" i="20"/>
  <c r="Z910" i="20"/>
  <c r="AA910" i="20"/>
  <c r="I907" i="20"/>
  <c r="I911" i="20" s="1"/>
  <c r="J907" i="20"/>
  <c r="K907" i="20"/>
  <c r="L907" i="20"/>
  <c r="M907" i="20"/>
  <c r="M911" i="20" s="1"/>
  <c r="N907" i="20"/>
  <c r="O907" i="20"/>
  <c r="O911" i="20" s="1"/>
  <c r="P907" i="20"/>
  <c r="Q907" i="20"/>
  <c r="S907" i="20"/>
  <c r="T907" i="20"/>
  <c r="U907" i="20"/>
  <c r="V907" i="20"/>
  <c r="W907" i="20"/>
  <c r="X907" i="20"/>
  <c r="Y907" i="20"/>
  <c r="Y911" i="20" s="1"/>
  <c r="Z907" i="20"/>
  <c r="AA907" i="20"/>
  <c r="AA911" i="20" s="1"/>
  <c r="I904" i="20"/>
  <c r="J904" i="20"/>
  <c r="K904" i="20"/>
  <c r="L904" i="20"/>
  <c r="M904" i="20"/>
  <c r="N904" i="20"/>
  <c r="O904" i="20"/>
  <c r="P904" i="20"/>
  <c r="Q904" i="20"/>
  <c r="S904" i="20"/>
  <c r="T904" i="20"/>
  <c r="U904" i="20"/>
  <c r="V904" i="20"/>
  <c r="W904" i="20"/>
  <c r="X904" i="20"/>
  <c r="Y904" i="20"/>
  <c r="Z904" i="20"/>
  <c r="AA904" i="20"/>
  <c r="I901" i="20"/>
  <c r="J901" i="20"/>
  <c r="K901" i="20"/>
  <c r="L901" i="20"/>
  <c r="M901" i="20"/>
  <c r="N901" i="20"/>
  <c r="O901" i="20"/>
  <c r="P901" i="20"/>
  <c r="Q901" i="20"/>
  <c r="R901" i="20"/>
  <c r="S901" i="20"/>
  <c r="T901" i="20"/>
  <c r="U901" i="20"/>
  <c r="V901" i="20"/>
  <c r="W901" i="20"/>
  <c r="X901" i="20"/>
  <c r="Y901" i="20"/>
  <c r="Z901" i="20"/>
  <c r="AA901" i="20"/>
  <c r="I898" i="20"/>
  <c r="J898" i="20"/>
  <c r="K898" i="20"/>
  <c r="L898" i="20"/>
  <c r="M898" i="20"/>
  <c r="N898" i="20"/>
  <c r="O898" i="20"/>
  <c r="P898" i="20"/>
  <c r="Q898" i="20"/>
  <c r="S898" i="20"/>
  <c r="T898" i="20"/>
  <c r="U898" i="20"/>
  <c r="V898" i="20"/>
  <c r="W898" i="20"/>
  <c r="X898" i="20"/>
  <c r="Y898" i="20"/>
  <c r="Z898" i="20"/>
  <c r="AA898" i="20"/>
  <c r="I895" i="20"/>
  <c r="J895" i="20"/>
  <c r="K895" i="20"/>
  <c r="L895" i="20"/>
  <c r="M895" i="20"/>
  <c r="N895" i="20"/>
  <c r="O895" i="20"/>
  <c r="P895" i="20"/>
  <c r="Q895" i="20"/>
  <c r="S895" i="20"/>
  <c r="T895" i="20"/>
  <c r="U895" i="20"/>
  <c r="V895" i="20"/>
  <c r="W895" i="20"/>
  <c r="X895" i="20"/>
  <c r="Y895" i="20"/>
  <c r="Z895" i="20"/>
  <c r="AA895" i="20"/>
  <c r="I892" i="20"/>
  <c r="J892" i="20"/>
  <c r="K892" i="20"/>
  <c r="L892" i="20"/>
  <c r="M892" i="20"/>
  <c r="N892" i="20"/>
  <c r="O892" i="20"/>
  <c r="P892" i="20"/>
  <c r="Q892" i="20"/>
  <c r="S892" i="20"/>
  <c r="T892" i="20"/>
  <c r="U892" i="20"/>
  <c r="V892" i="20"/>
  <c r="W892" i="20"/>
  <c r="X892" i="20"/>
  <c r="Y892" i="20"/>
  <c r="Z892" i="20"/>
  <c r="AA892" i="20"/>
  <c r="I889" i="20"/>
  <c r="J889" i="20"/>
  <c r="K889" i="20"/>
  <c r="L889" i="20"/>
  <c r="M889" i="20"/>
  <c r="N889" i="20"/>
  <c r="O889" i="20"/>
  <c r="P889" i="20"/>
  <c r="Q889" i="20"/>
  <c r="S889" i="20"/>
  <c r="T889" i="20"/>
  <c r="U889" i="20"/>
  <c r="V889" i="20"/>
  <c r="W889" i="20"/>
  <c r="X889" i="20"/>
  <c r="Y889" i="20"/>
  <c r="Z889" i="20"/>
  <c r="AA889" i="20"/>
  <c r="I886" i="20"/>
  <c r="J886" i="20"/>
  <c r="K886" i="20"/>
  <c r="L886" i="20"/>
  <c r="M886" i="20"/>
  <c r="N886" i="20"/>
  <c r="O886" i="20"/>
  <c r="P886" i="20"/>
  <c r="Q886" i="20"/>
  <c r="S886" i="20"/>
  <c r="T886" i="20"/>
  <c r="U886" i="20"/>
  <c r="V886" i="20"/>
  <c r="W886" i="20"/>
  <c r="X886" i="20"/>
  <c r="Y886" i="20"/>
  <c r="Z886" i="20"/>
  <c r="AA886" i="20"/>
  <c r="I882" i="20"/>
  <c r="J882" i="20"/>
  <c r="K882" i="20"/>
  <c r="L882" i="20"/>
  <c r="M882" i="20"/>
  <c r="N882" i="20"/>
  <c r="O882" i="20"/>
  <c r="P882" i="20"/>
  <c r="Q882" i="20"/>
  <c r="S882" i="20"/>
  <c r="T882" i="20"/>
  <c r="U882" i="20"/>
  <c r="V882" i="20"/>
  <c r="W882" i="20"/>
  <c r="X882" i="20"/>
  <c r="Y882" i="20"/>
  <c r="Z882" i="20"/>
  <c r="AA882" i="20"/>
  <c r="I877" i="20"/>
  <c r="J877" i="20"/>
  <c r="K877" i="20"/>
  <c r="L877" i="20"/>
  <c r="M877" i="20"/>
  <c r="N877" i="20"/>
  <c r="O877" i="20"/>
  <c r="P877" i="20"/>
  <c r="Q877" i="20"/>
  <c r="S877" i="20"/>
  <c r="T877" i="20"/>
  <c r="U877" i="20"/>
  <c r="V877" i="20"/>
  <c r="W877" i="20"/>
  <c r="X877" i="20"/>
  <c r="Y877" i="20"/>
  <c r="Z877" i="20"/>
  <c r="AA877" i="20"/>
  <c r="I874" i="20"/>
  <c r="J874" i="20"/>
  <c r="K874" i="20"/>
  <c r="L874" i="20"/>
  <c r="M874" i="20"/>
  <c r="N874" i="20"/>
  <c r="O874" i="20"/>
  <c r="P874" i="20"/>
  <c r="Q874" i="20"/>
  <c r="S874" i="20"/>
  <c r="T874" i="20"/>
  <c r="U874" i="20"/>
  <c r="U911" i="20" s="1"/>
  <c r="V874" i="20"/>
  <c r="W874" i="20"/>
  <c r="X874" i="20"/>
  <c r="Y874" i="20"/>
  <c r="Z874" i="20"/>
  <c r="AA874" i="20"/>
  <c r="I871" i="20"/>
  <c r="J871" i="20"/>
  <c r="K871" i="20"/>
  <c r="L871" i="20"/>
  <c r="M871" i="20"/>
  <c r="N871" i="20"/>
  <c r="N911" i="20" s="1"/>
  <c r="O871" i="20"/>
  <c r="P871" i="20"/>
  <c r="Q871" i="20"/>
  <c r="S871" i="20"/>
  <c r="T871" i="20"/>
  <c r="U871" i="20"/>
  <c r="V871" i="20"/>
  <c r="W871" i="20"/>
  <c r="X871" i="20"/>
  <c r="Y871" i="20"/>
  <c r="Z871" i="20"/>
  <c r="Z911" i="20" s="1"/>
  <c r="AA871" i="20"/>
  <c r="I866" i="20"/>
  <c r="J866" i="20"/>
  <c r="K866" i="20"/>
  <c r="L866" i="20"/>
  <c r="M866" i="20"/>
  <c r="N866" i="20"/>
  <c r="O866" i="20"/>
  <c r="P866" i="20"/>
  <c r="Q866" i="20"/>
  <c r="S866" i="20"/>
  <c r="T866" i="20"/>
  <c r="U866" i="20"/>
  <c r="V866" i="20"/>
  <c r="W866" i="20"/>
  <c r="X866" i="20"/>
  <c r="Y866" i="20"/>
  <c r="Z866" i="20"/>
  <c r="AA866" i="20"/>
  <c r="H901" i="20"/>
  <c r="H895" i="20"/>
  <c r="K911" i="20"/>
  <c r="K970" i="20" s="1"/>
  <c r="K971" i="20" s="1"/>
  <c r="Q911" i="20"/>
  <c r="W911" i="20"/>
  <c r="H894" i="20"/>
  <c r="H933" i="20"/>
  <c r="H934" i="20" s="1"/>
  <c r="W608" i="20"/>
  <c r="X608" i="20"/>
  <c r="Y608" i="20"/>
  <c r="Z608" i="20"/>
  <c r="AA608" i="20"/>
  <c r="U970" i="20" l="1"/>
  <c r="U971" i="20" s="1"/>
  <c r="S911" i="20"/>
  <c r="P911" i="20"/>
  <c r="L911" i="20"/>
  <c r="X911" i="20"/>
  <c r="T911" i="20"/>
  <c r="I721" i="20"/>
  <c r="J721" i="20"/>
  <c r="K721" i="20"/>
  <c r="L721" i="20"/>
  <c r="M721" i="20"/>
  <c r="N721" i="20"/>
  <c r="O721" i="20"/>
  <c r="P721" i="20"/>
  <c r="Q721" i="20"/>
  <c r="S721" i="20"/>
  <c r="T721" i="20"/>
  <c r="U721" i="20"/>
  <c r="V721" i="20"/>
  <c r="W721" i="20"/>
  <c r="X721" i="20"/>
  <c r="Y721" i="20"/>
  <c r="Z721" i="20"/>
  <c r="AA721" i="20"/>
  <c r="AA591" i="20" l="1"/>
  <c r="Z591" i="20"/>
  <c r="Y591" i="20"/>
  <c r="X591" i="20"/>
  <c r="W591" i="20"/>
  <c r="V591" i="20"/>
  <c r="T591" i="20"/>
  <c r="S591" i="20"/>
  <c r="Q591" i="20"/>
  <c r="P591" i="20"/>
  <c r="O591" i="20"/>
  <c r="N591" i="20"/>
  <c r="M591" i="20"/>
  <c r="L591" i="20"/>
  <c r="J591" i="20"/>
  <c r="I591" i="20"/>
  <c r="R590" i="20"/>
  <c r="R591" i="20" s="1"/>
  <c r="H590" i="20"/>
  <c r="H591" i="20" s="1"/>
  <c r="AA588" i="20"/>
  <c r="Z588" i="20"/>
  <c r="Y588" i="20"/>
  <c r="X588" i="20"/>
  <c r="W588" i="20"/>
  <c r="V588" i="20"/>
  <c r="T588" i="20"/>
  <c r="S588" i="20"/>
  <c r="Q588" i="20"/>
  <c r="P588" i="20"/>
  <c r="O588" i="20"/>
  <c r="N588" i="20"/>
  <c r="M588" i="20"/>
  <c r="L588" i="20"/>
  <c r="J588" i="20"/>
  <c r="I588" i="20"/>
  <c r="R587" i="20"/>
  <c r="R588" i="20" s="1"/>
  <c r="H587" i="20"/>
  <c r="H588" i="20" s="1"/>
  <c r="AA585" i="20"/>
  <c r="Z585" i="20"/>
  <c r="Z592" i="20" s="1"/>
  <c r="Y585" i="20"/>
  <c r="X585" i="20"/>
  <c r="W585" i="20"/>
  <c r="V585" i="20"/>
  <c r="V592" i="20" s="1"/>
  <c r="T585" i="20"/>
  <c r="S585" i="20"/>
  <c r="Q585" i="20"/>
  <c r="P585" i="20"/>
  <c r="P592" i="20" s="1"/>
  <c r="O585" i="20"/>
  <c r="N585" i="20"/>
  <c r="M585" i="20"/>
  <c r="L585" i="20"/>
  <c r="L592" i="20" s="1"/>
  <c r="J585" i="20"/>
  <c r="I585" i="20"/>
  <c r="R584" i="20"/>
  <c r="R585" i="20" s="1"/>
  <c r="H584" i="20"/>
  <c r="H585" i="20" s="1"/>
  <c r="AA580" i="20"/>
  <c r="Z580" i="20"/>
  <c r="Y580" i="20"/>
  <c r="X580" i="20"/>
  <c r="W580" i="20"/>
  <c r="V580" i="20"/>
  <c r="T580" i="20"/>
  <c r="S580" i="20"/>
  <c r="Q580" i="20"/>
  <c r="P580" i="20"/>
  <c r="O580" i="20"/>
  <c r="N580" i="20"/>
  <c r="M580" i="20"/>
  <c r="L580" i="20"/>
  <c r="J580" i="20"/>
  <c r="I580" i="20"/>
  <c r="R579" i="20"/>
  <c r="R580" i="20" s="1"/>
  <c r="H579" i="20"/>
  <c r="H580" i="20" s="1"/>
  <c r="AA577" i="20"/>
  <c r="Z577" i="20"/>
  <c r="Y577" i="20"/>
  <c r="X577" i="20"/>
  <c r="W577" i="20"/>
  <c r="V577" i="20"/>
  <c r="T577" i="20"/>
  <c r="S577" i="20"/>
  <c r="Q577" i="20"/>
  <c r="P577" i="20"/>
  <c r="O577" i="20"/>
  <c r="N577" i="20"/>
  <c r="M577" i="20"/>
  <c r="L577" i="20"/>
  <c r="J577" i="20"/>
  <c r="I577" i="20"/>
  <c r="R576" i="20"/>
  <c r="R577" i="20" s="1"/>
  <c r="H576" i="20"/>
  <c r="H577" i="20" s="1"/>
  <c r="AA574" i="20"/>
  <c r="Z574" i="20"/>
  <c r="Y574" i="20"/>
  <c r="X574" i="20"/>
  <c r="W574" i="20"/>
  <c r="V574" i="20"/>
  <c r="T574" i="20"/>
  <c r="S574" i="20"/>
  <c r="Q574" i="20"/>
  <c r="P574" i="20"/>
  <c r="O574" i="20"/>
  <c r="N574" i="20"/>
  <c r="M574" i="20"/>
  <c r="L574" i="20"/>
  <c r="J574" i="20"/>
  <c r="I574" i="20"/>
  <c r="R573" i="20"/>
  <c r="R574" i="20" s="1"/>
  <c r="H573" i="20"/>
  <c r="H574" i="20" s="1"/>
  <c r="AA571" i="20"/>
  <c r="Z571" i="20"/>
  <c r="Y571" i="20"/>
  <c r="X571" i="20"/>
  <c r="W571" i="20"/>
  <c r="V571" i="20"/>
  <c r="T571" i="20"/>
  <c r="S571" i="20"/>
  <c r="Q571" i="20"/>
  <c r="P571" i="20"/>
  <c r="O571" i="20"/>
  <c r="N571" i="20"/>
  <c r="M571" i="20"/>
  <c r="L571" i="20"/>
  <c r="J571" i="20"/>
  <c r="I571" i="20"/>
  <c r="R570" i="20"/>
  <c r="H570" i="20"/>
  <c r="R569" i="20"/>
  <c r="H569" i="20"/>
  <c r="AA567" i="20"/>
  <c r="Z567" i="20"/>
  <c r="Y567" i="20"/>
  <c r="X567" i="20"/>
  <c r="W567" i="20"/>
  <c r="V567" i="20"/>
  <c r="T567" i="20"/>
  <c r="S567" i="20"/>
  <c r="Q567" i="20"/>
  <c r="P567" i="20"/>
  <c r="O567" i="20"/>
  <c r="N567" i="20"/>
  <c r="M567" i="20"/>
  <c r="L567" i="20"/>
  <c r="J567" i="20"/>
  <c r="I567" i="20"/>
  <c r="H567" i="20"/>
  <c r="R566" i="20"/>
  <c r="R567" i="20" s="1"/>
  <c r="H566" i="20"/>
  <c r="AA564" i="20"/>
  <c r="Z564" i="20"/>
  <c r="Y564" i="20"/>
  <c r="X564" i="20"/>
  <c r="W564" i="20"/>
  <c r="V564" i="20"/>
  <c r="U564" i="20"/>
  <c r="T564" i="20"/>
  <c r="S564" i="20"/>
  <c r="Q564" i="20"/>
  <c r="P564" i="20"/>
  <c r="O564" i="20"/>
  <c r="N564" i="20"/>
  <c r="M564" i="20"/>
  <c r="L564" i="20"/>
  <c r="K564" i="20"/>
  <c r="J564" i="20"/>
  <c r="I564" i="20"/>
  <c r="R563" i="20"/>
  <c r="R564" i="20" s="1"/>
  <c r="H563" i="20"/>
  <c r="H564" i="20" s="1"/>
  <c r="AA561" i="20"/>
  <c r="Z561" i="20"/>
  <c r="Y561" i="20"/>
  <c r="X561" i="20"/>
  <c r="W561" i="20"/>
  <c r="V561" i="20"/>
  <c r="T561" i="20"/>
  <c r="S561" i="20"/>
  <c r="Q561" i="20"/>
  <c r="P561" i="20"/>
  <c r="O561" i="20"/>
  <c r="N561" i="20"/>
  <c r="M561" i="20"/>
  <c r="L561" i="20"/>
  <c r="J561" i="20"/>
  <c r="I561" i="20"/>
  <c r="R560" i="20"/>
  <c r="H560" i="20"/>
  <c r="R559" i="20"/>
  <c r="H559" i="20"/>
  <c r="AA557" i="20"/>
  <c r="Z557" i="20"/>
  <c r="Y557" i="20"/>
  <c r="X557" i="20"/>
  <c r="W557" i="20"/>
  <c r="V557" i="20"/>
  <c r="T557" i="20"/>
  <c r="S557" i="20"/>
  <c r="Q557" i="20"/>
  <c r="P557" i="20"/>
  <c r="O557" i="20"/>
  <c r="N557" i="20"/>
  <c r="M557" i="20"/>
  <c r="L557" i="20"/>
  <c r="J557" i="20"/>
  <c r="I557" i="20"/>
  <c r="R556" i="20"/>
  <c r="H556" i="20"/>
  <c r="R555" i="20"/>
  <c r="H555" i="20"/>
  <c r="R554" i="20"/>
  <c r="H554" i="20"/>
  <c r="AA552" i="20"/>
  <c r="Z552" i="20"/>
  <c r="Y552" i="20"/>
  <c r="X552" i="20"/>
  <c r="W552" i="20"/>
  <c r="V552" i="20"/>
  <c r="T552" i="20"/>
  <c r="S552" i="20"/>
  <c r="Q552" i="20"/>
  <c r="P552" i="20"/>
  <c r="O552" i="20"/>
  <c r="N552" i="20"/>
  <c r="M552" i="20"/>
  <c r="L552" i="20"/>
  <c r="J552" i="20"/>
  <c r="I552" i="20"/>
  <c r="R551" i="20"/>
  <c r="H551" i="20"/>
  <c r="R550" i="20"/>
  <c r="H550" i="20"/>
  <c r="H552" i="20" s="1"/>
  <c r="AA548" i="20"/>
  <c r="Z548" i="20"/>
  <c r="Y548" i="20"/>
  <c r="X548" i="20"/>
  <c r="W548" i="20"/>
  <c r="V548" i="20"/>
  <c r="T548" i="20"/>
  <c r="S548" i="20"/>
  <c r="Q548" i="20"/>
  <c r="P548" i="20"/>
  <c r="O548" i="20"/>
  <c r="N548" i="20"/>
  <c r="M548" i="20"/>
  <c r="L548" i="20"/>
  <c r="J548" i="20"/>
  <c r="I548" i="20"/>
  <c r="R547" i="20"/>
  <c r="H547" i="20"/>
  <c r="R546" i="20"/>
  <c r="H546" i="20"/>
  <c r="H548" i="20" s="1"/>
  <c r="AA544" i="20"/>
  <c r="Z544" i="20"/>
  <c r="Y544" i="20"/>
  <c r="X544" i="20"/>
  <c r="W544" i="20"/>
  <c r="V544" i="20"/>
  <c r="T544" i="20"/>
  <c r="S544" i="20"/>
  <c r="Q544" i="20"/>
  <c r="P544" i="20"/>
  <c r="O544" i="20"/>
  <c r="N544" i="20"/>
  <c r="M544" i="20"/>
  <c r="L544" i="20"/>
  <c r="J544" i="20"/>
  <c r="I544" i="20"/>
  <c r="R543" i="20"/>
  <c r="H543" i="20"/>
  <c r="R542" i="20"/>
  <c r="H542" i="20"/>
  <c r="H544" i="20" s="1"/>
  <c r="AA540" i="20"/>
  <c r="Z540" i="20"/>
  <c r="Y540" i="20"/>
  <c r="X540" i="20"/>
  <c r="W540" i="20"/>
  <c r="V540" i="20"/>
  <c r="T540" i="20"/>
  <c r="S540" i="20"/>
  <c r="Q540" i="20"/>
  <c r="P540" i="20"/>
  <c r="O540" i="20"/>
  <c r="N540" i="20"/>
  <c r="M540" i="20"/>
  <c r="L540" i="20"/>
  <c r="J540" i="20"/>
  <c r="I540" i="20"/>
  <c r="R539" i="20"/>
  <c r="H539" i="20"/>
  <c r="R538" i="20"/>
  <c r="H538" i="20"/>
  <c r="R537" i="20"/>
  <c r="H537" i="20"/>
  <c r="AA535" i="20"/>
  <c r="Z535" i="20"/>
  <c r="Y535" i="20"/>
  <c r="X535" i="20"/>
  <c r="W535" i="20"/>
  <c r="V535" i="20"/>
  <c r="T535" i="20"/>
  <c r="S535" i="20"/>
  <c r="Q535" i="20"/>
  <c r="P535" i="20"/>
  <c r="O535" i="20"/>
  <c r="N535" i="20"/>
  <c r="M535" i="20"/>
  <c r="L535" i="20"/>
  <c r="J535" i="20"/>
  <c r="I535" i="20"/>
  <c r="R534" i="20"/>
  <c r="H534" i="20"/>
  <c r="R533" i="20"/>
  <c r="H533" i="20"/>
  <c r="R532" i="20"/>
  <c r="H532" i="20"/>
  <c r="H535" i="20" s="1"/>
  <c r="AA530" i="20"/>
  <c r="Z530" i="20"/>
  <c r="Y530" i="20"/>
  <c r="X530" i="20"/>
  <c r="W530" i="20"/>
  <c r="V530" i="20"/>
  <c r="T530" i="20"/>
  <c r="S530" i="20"/>
  <c r="Q530" i="20"/>
  <c r="P530" i="20"/>
  <c r="O530" i="20"/>
  <c r="N530" i="20"/>
  <c r="M530" i="20"/>
  <c r="L530" i="20"/>
  <c r="J530" i="20"/>
  <c r="I530" i="20"/>
  <c r="R529" i="20"/>
  <c r="H529" i="20"/>
  <c r="R528" i="20"/>
  <c r="H528" i="20"/>
  <c r="H530" i="20" s="1"/>
  <c r="AA526" i="20"/>
  <c r="Z526" i="20"/>
  <c r="Y526" i="20"/>
  <c r="X526" i="20"/>
  <c r="W526" i="20"/>
  <c r="V526" i="20"/>
  <c r="T526" i="20"/>
  <c r="S526" i="20"/>
  <c r="Q526" i="20"/>
  <c r="P526" i="20"/>
  <c r="O526" i="20"/>
  <c r="N526" i="20"/>
  <c r="M526" i="20"/>
  <c r="L526" i="20"/>
  <c r="J526" i="20"/>
  <c r="I526" i="20"/>
  <c r="R525" i="20"/>
  <c r="H525" i="20"/>
  <c r="R524" i="20"/>
  <c r="H524" i="20"/>
  <c r="H526" i="20" s="1"/>
  <c r="R523" i="20"/>
  <c r="H523" i="20"/>
  <c r="AA521" i="20"/>
  <c r="Z521" i="20"/>
  <c r="Y521" i="20"/>
  <c r="X521" i="20"/>
  <c r="W521" i="20"/>
  <c r="V521" i="20"/>
  <c r="T521" i="20"/>
  <c r="S521" i="20"/>
  <c r="Q521" i="20"/>
  <c r="P521" i="20"/>
  <c r="O521" i="20"/>
  <c r="N521" i="20"/>
  <c r="M521" i="20"/>
  <c r="L521" i="20"/>
  <c r="J521" i="20"/>
  <c r="I521" i="20"/>
  <c r="R520" i="20"/>
  <c r="H520" i="20"/>
  <c r="R519" i="20"/>
  <c r="H519" i="20"/>
  <c r="R518" i="20"/>
  <c r="H518" i="20"/>
  <c r="AA516" i="20"/>
  <c r="Z516" i="20"/>
  <c r="Y516" i="20"/>
  <c r="X516" i="20"/>
  <c r="W516" i="20"/>
  <c r="V516" i="20"/>
  <c r="T516" i="20"/>
  <c r="S516" i="20"/>
  <c r="Q516" i="20"/>
  <c r="P516" i="20"/>
  <c r="O516" i="20"/>
  <c r="N516" i="20"/>
  <c r="M516" i="20"/>
  <c r="L516" i="20"/>
  <c r="J516" i="20"/>
  <c r="I516" i="20"/>
  <c r="R515" i="20"/>
  <c r="H515" i="20"/>
  <c r="R514" i="20"/>
  <c r="H514" i="20"/>
  <c r="H516" i="20" s="1"/>
  <c r="AA512" i="20"/>
  <c r="Z512" i="20"/>
  <c r="Y512" i="20"/>
  <c r="X512" i="20"/>
  <c r="W512" i="20"/>
  <c r="V512" i="20"/>
  <c r="T512" i="20"/>
  <c r="S512" i="20"/>
  <c r="Q512" i="20"/>
  <c r="P512" i="20"/>
  <c r="O512" i="20"/>
  <c r="N512" i="20"/>
  <c r="M512" i="20"/>
  <c r="L512" i="20"/>
  <c r="J512" i="20"/>
  <c r="I512" i="20"/>
  <c r="R511" i="20"/>
  <c r="H511" i="20"/>
  <c r="R510" i="20"/>
  <c r="H510" i="20"/>
  <c r="R509" i="20"/>
  <c r="H509" i="20"/>
  <c r="AA507" i="20"/>
  <c r="Z507" i="20"/>
  <c r="Y507" i="20"/>
  <c r="X507" i="20"/>
  <c r="W507" i="20"/>
  <c r="V507" i="20"/>
  <c r="T507" i="20"/>
  <c r="S507" i="20"/>
  <c r="Q507" i="20"/>
  <c r="P507" i="20"/>
  <c r="O507" i="20"/>
  <c r="N507" i="20"/>
  <c r="M507" i="20"/>
  <c r="L507" i="20"/>
  <c r="J507" i="20"/>
  <c r="I507" i="20"/>
  <c r="R506" i="20"/>
  <c r="R507" i="20" s="1"/>
  <c r="H506" i="20"/>
  <c r="H507" i="20" s="1"/>
  <c r="AA504" i="20"/>
  <c r="Z504" i="20"/>
  <c r="Y504" i="20"/>
  <c r="X504" i="20"/>
  <c r="W504" i="20"/>
  <c r="V504" i="20"/>
  <c r="T504" i="20"/>
  <c r="S504" i="20"/>
  <c r="Q504" i="20"/>
  <c r="P504" i="20"/>
  <c r="O504" i="20"/>
  <c r="N504" i="20"/>
  <c r="M504" i="20"/>
  <c r="L504" i="20"/>
  <c r="J504" i="20"/>
  <c r="I504" i="20"/>
  <c r="R503" i="20"/>
  <c r="H503" i="20"/>
  <c r="R502" i="20"/>
  <c r="H502" i="20"/>
  <c r="H504" i="20" s="1"/>
  <c r="AA497" i="20"/>
  <c r="Z497" i="20"/>
  <c r="Y497" i="20"/>
  <c r="X497" i="20"/>
  <c r="W497" i="20"/>
  <c r="V497" i="20"/>
  <c r="T497" i="20"/>
  <c r="S497" i="20"/>
  <c r="Q497" i="20"/>
  <c r="P497" i="20"/>
  <c r="O497" i="20"/>
  <c r="N497" i="20"/>
  <c r="M497" i="20"/>
  <c r="L497" i="20"/>
  <c r="J497" i="20"/>
  <c r="I497" i="20"/>
  <c r="R496" i="20"/>
  <c r="H496" i="20"/>
  <c r="R495" i="20"/>
  <c r="H495" i="20"/>
  <c r="H497" i="20" s="1"/>
  <c r="R497" i="20" l="1"/>
  <c r="R504" i="20"/>
  <c r="R516" i="20"/>
  <c r="R526" i="20"/>
  <c r="R530" i="20"/>
  <c r="R544" i="20"/>
  <c r="R548" i="20"/>
  <c r="R552" i="20"/>
  <c r="M592" i="20"/>
  <c r="Q592" i="20"/>
  <c r="W592" i="20"/>
  <c r="AA592" i="20"/>
  <c r="I592" i="20"/>
  <c r="N592" i="20"/>
  <c r="S592" i="20"/>
  <c r="X592" i="20"/>
  <c r="R535" i="20"/>
  <c r="J592" i="20"/>
  <c r="O592" i="20"/>
  <c r="T592" i="20"/>
  <c r="Y592" i="20"/>
  <c r="H592" i="20"/>
  <c r="R592" i="20"/>
  <c r="Q581" i="20"/>
  <c r="Q593" i="20" s="1"/>
  <c r="Q594" i="20" s="1"/>
  <c r="X581" i="20"/>
  <c r="I581" i="20"/>
  <c r="I593" i="20" s="1"/>
  <c r="I594" i="20" s="1"/>
  <c r="AA581" i="20"/>
  <c r="Y581" i="20"/>
  <c r="Y593" i="20" s="1"/>
  <c r="Y594" i="20" s="1"/>
  <c r="H512" i="20"/>
  <c r="H521" i="20"/>
  <c r="H540" i="20"/>
  <c r="H557" i="20"/>
  <c r="H561" i="20"/>
  <c r="H571" i="20"/>
  <c r="L581" i="20"/>
  <c r="L593" i="20" s="1"/>
  <c r="L594" i="20" s="1"/>
  <c r="P581" i="20"/>
  <c r="P593" i="20" s="1"/>
  <c r="P594" i="20" s="1"/>
  <c r="M581" i="20"/>
  <c r="M593" i="20" s="1"/>
  <c r="M594" i="20" s="1"/>
  <c r="V581" i="20"/>
  <c r="V593" i="20" s="1"/>
  <c r="V594" i="20" s="1"/>
  <c r="Z581" i="20"/>
  <c r="Z593" i="20" s="1"/>
  <c r="Z594" i="20" s="1"/>
  <c r="S581" i="20"/>
  <c r="S593" i="20" s="1"/>
  <c r="S594" i="20" s="1"/>
  <c r="N581" i="20"/>
  <c r="N593" i="20" s="1"/>
  <c r="N594" i="20" s="1"/>
  <c r="W581" i="20"/>
  <c r="W593" i="20" s="1"/>
  <c r="W594" i="20" s="1"/>
  <c r="J581" i="20"/>
  <c r="J593" i="20" s="1"/>
  <c r="J594" i="20" s="1"/>
  <c r="O581" i="20"/>
  <c r="O593" i="20" s="1"/>
  <c r="O594" i="20" s="1"/>
  <c r="T581" i="20"/>
  <c r="R512" i="20"/>
  <c r="R521" i="20"/>
  <c r="R540" i="20"/>
  <c r="R557" i="20"/>
  <c r="R561" i="20"/>
  <c r="R571" i="20"/>
  <c r="R581" i="20"/>
  <c r="R593" i="20" s="1"/>
  <c r="R594" i="20" s="1"/>
  <c r="H864" i="20"/>
  <c r="R864" i="20"/>
  <c r="H865" i="20"/>
  <c r="R865" i="20"/>
  <c r="H868" i="20"/>
  <c r="R868" i="20"/>
  <c r="H869" i="20"/>
  <c r="H871" i="20" s="1"/>
  <c r="R869" i="20"/>
  <c r="R871" i="20" s="1"/>
  <c r="H870" i="20"/>
  <c r="R870" i="20"/>
  <c r="H873" i="20"/>
  <c r="H874" i="20" s="1"/>
  <c r="R873" i="20"/>
  <c r="R874" i="20" s="1"/>
  <c r="H876" i="20"/>
  <c r="H877" i="20" s="1"/>
  <c r="R876" i="20"/>
  <c r="R877" i="20" s="1"/>
  <c r="H879" i="20"/>
  <c r="R879" i="20"/>
  <c r="H880" i="20"/>
  <c r="R880" i="20"/>
  <c r="H881" i="20"/>
  <c r="R881" i="20"/>
  <c r="H884" i="20"/>
  <c r="R884" i="20"/>
  <c r="H885" i="20"/>
  <c r="R885" i="20"/>
  <c r="H888" i="20"/>
  <c r="H889" i="20" s="1"/>
  <c r="R888" i="20"/>
  <c r="R889" i="20" s="1"/>
  <c r="H891" i="20"/>
  <c r="H892" i="20" s="1"/>
  <c r="R891" i="20"/>
  <c r="R892" i="20" s="1"/>
  <c r="R894" i="20"/>
  <c r="R895" i="20" s="1"/>
  <c r="H897" i="20"/>
  <c r="H898" i="20" s="1"/>
  <c r="R897" i="20"/>
  <c r="R898" i="20" s="1"/>
  <c r="H903" i="20"/>
  <c r="H904" i="20" s="1"/>
  <c r="R903" i="20"/>
  <c r="R904" i="20" s="1"/>
  <c r="H906" i="20"/>
  <c r="H907" i="20" s="1"/>
  <c r="R906" i="20"/>
  <c r="R907" i="20" s="1"/>
  <c r="H909" i="20"/>
  <c r="H910" i="20" s="1"/>
  <c r="R909" i="20"/>
  <c r="R910" i="20" s="1"/>
  <c r="H914" i="20"/>
  <c r="R914" i="20"/>
  <c r="R916" i="20" s="1"/>
  <c r="H915" i="20"/>
  <c r="R915" i="20"/>
  <c r="H918" i="20"/>
  <c r="H919" i="20" s="1"/>
  <c r="R918" i="20"/>
  <c r="R919" i="20" s="1"/>
  <c r="H921" i="20"/>
  <c r="H922" i="20" s="1"/>
  <c r="R921" i="20"/>
  <c r="R922" i="20" s="1"/>
  <c r="H924" i="20"/>
  <c r="H925" i="20" s="1"/>
  <c r="R924" i="20"/>
  <c r="R925" i="20" s="1"/>
  <c r="H927" i="20"/>
  <c r="H928" i="20" s="1"/>
  <c r="R927" i="20"/>
  <c r="R928" i="20" s="1"/>
  <c r="H930" i="20"/>
  <c r="H931" i="20" s="1"/>
  <c r="R930" i="20"/>
  <c r="R931" i="20" s="1"/>
  <c r="R933" i="20"/>
  <c r="R934" i="20" s="1"/>
  <c r="H936" i="20"/>
  <c r="H937" i="20" s="1"/>
  <c r="R936" i="20"/>
  <c r="R937" i="20" s="1"/>
  <c r="H941" i="20"/>
  <c r="H942" i="20" s="1"/>
  <c r="H949" i="20" s="1"/>
  <c r="R941" i="20"/>
  <c r="R942" i="20" s="1"/>
  <c r="L949" i="20"/>
  <c r="L970" i="20" s="1"/>
  <c r="L971" i="20" s="1"/>
  <c r="P949" i="20"/>
  <c r="P970" i="20" s="1"/>
  <c r="P971" i="20" s="1"/>
  <c r="T949" i="20"/>
  <c r="T970" i="20" s="1"/>
  <c r="T971" i="20" s="1"/>
  <c r="Y949" i="20"/>
  <c r="Y970" i="20" s="1"/>
  <c r="Y971" i="20" s="1"/>
  <c r="H944" i="20"/>
  <c r="H945" i="20" s="1"/>
  <c r="R944" i="20"/>
  <c r="R945" i="20" s="1"/>
  <c r="M949" i="20"/>
  <c r="M970" i="20" s="1"/>
  <c r="M971" i="20" s="1"/>
  <c r="Z949" i="20"/>
  <c r="Z970" i="20" s="1"/>
  <c r="Z971" i="20" s="1"/>
  <c r="H947" i="20"/>
  <c r="H948" i="20" s="1"/>
  <c r="R947" i="20"/>
  <c r="R948" i="20" s="1"/>
  <c r="I949" i="20"/>
  <c r="I970" i="20" s="1"/>
  <c r="I971" i="20" s="1"/>
  <c r="N949" i="20"/>
  <c r="N970" i="20" s="1"/>
  <c r="N971" i="20" s="1"/>
  <c r="Q949" i="20"/>
  <c r="Q970" i="20" s="1"/>
  <c r="Q971" i="20" s="1"/>
  <c r="H952" i="20"/>
  <c r="H953" i="20" s="1"/>
  <c r="R952" i="20"/>
  <c r="R953" i="20" s="1"/>
  <c r="H955" i="20"/>
  <c r="H956" i="20" s="1"/>
  <c r="R955" i="20"/>
  <c r="R956" i="20" s="1"/>
  <c r="H958" i="20"/>
  <c r="H959" i="20" s="1"/>
  <c r="R958" i="20"/>
  <c r="R959" i="20" s="1"/>
  <c r="H961" i="20"/>
  <c r="H962" i="20" s="1"/>
  <c r="R961" i="20"/>
  <c r="R962" i="20" s="1"/>
  <c r="H964" i="20"/>
  <c r="H965" i="20" s="1"/>
  <c r="R964" i="20"/>
  <c r="R965" i="20" s="1"/>
  <c r="H967" i="20"/>
  <c r="H968" i="20" s="1"/>
  <c r="R967" i="20"/>
  <c r="R968" i="20" s="1"/>
  <c r="R938" i="20" l="1"/>
  <c r="H882" i="20"/>
  <c r="AA593" i="20"/>
  <c r="AA594" i="20" s="1"/>
  <c r="R882" i="20"/>
  <c r="R911" i="20" s="1"/>
  <c r="R970" i="20" s="1"/>
  <c r="R971" i="20" s="1"/>
  <c r="H969" i="20"/>
  <c r="H916" i="20"/>
  <c r="H938" i="20" s="1"/>
  <c r="R886" i="20"/>
  <c r="R866" i="20"/>
  <c r="R969" i="20"/>
  <c r="H886" i="20"/>
  <c r="H911" i="20" s="1"/>
  <c r="H970" i="20" s="1"/>
  <c r="H971" i="20" s="1"/>
  <c r="H866" i="20"/>
  <c r="V949" i="20"/>
  <c r="V970" i="20" s="1"/>
  <c r="V971" i="20" s="1"/>
  <c r="T593" i="20"/>
  <c r="T594" i="20" s="1"/>
  <c r="H581" i="20"/>
  <c r="H593" i="20" s="1"/>
  <c r="H594" i="20" s="1"/>
  <c r="X593" i="20"/>
  <c r="X594" i="20" s="1"/>
  <c r="AA949" i="20"/>
  <c r="AA970" i="20" s="1"/>
  <c r="AA971" i="20" s="1"/>
  <c r="W949" i="20"/>
  <c r="W970" i="20" s="1"/>
  <c r="W971" i="20" s="1"/>
  <c r="X949" i="20"/>
  <c r="X970" i="20" s="1"/>
  <c r="X971" i="20" s="1"/>
  <c r="S949" i="20"/>
  <c r="S970" i="20" s="1"/>
  <c r="S971" i="20" s="1"/>
  <c r="O949" i="20"/>
  <c r="O970" i="20" s="1"/>
  <c r="O971" i="20" s="1"/>
  <c r="J949" i="20"/>
  <c r="J970" i="20" s="1"/>
  <c r="J971" i="20" s="1"/>
  <c r="R949" i="20"/>
  <c r="AA999" i="20"/>
  <c r="AA1000" i="20" s="1"/>
  <c r="Z999" i="20"/>
  <c r="Z1000" i="20" s="1"/>
  <c r="Y999" i="20"/>
  <c r="Y1000" i="20" s="1"/>
  <c r="X999" i="20"/>
  <c r="X1000" i="20" s="1"/>
  <c r="W999" i="20"/>
  <c r="W1000" i="20" s="1"/>
  <c r="V999" i="20"/>
  <c r="V1000" i="20" s="1"/>
  <c r="T999" i="20"/>
  <c r="T1000" i="20" s="1"/>
  <c r="S999" i="20"/>
  <c r="S1000" i="20" s="1"/>
  <c r="Q999" i="20"/>
  <c r="Q1000" i="20" s="1"/>
  <c r="P999" i="20"/>
  <c r="P1000" i="20" s="1"/>
  <c r="O999" i="20"/>
  <c r="O1000" i="20" s="1"/>
  <c r="N999" i="20"/>
  <c r="N1000" i="20" s="1"/>
  <c r="M999" i="20"/>
  <c r="M1000" i="20" s="1"/>
  <c r="L999" i="20"/>
  <c r="L1000" i="20" s="1"/>
  <c r="J999" i="20"/>
  <c r="J1000" i="20" s="1"/>
  <c r="I999" i="20"/>
  <c r="I1000" i="20" s="1"/>
  <c r="R998" i="20"/>
  <c r="R999" i="20" s="1"/>
  <c r="R1000" i="20" s="1"/>
  <c r="H998" i="20"/>
  <c r="H999" i="20" s="1"/>
  <c r="H1000" i="20" s="1"/>
  <c r="AA994" i="20"/>
  <c r="Z994" i="20"/>
  <c r="Y994" i="20"/>
  <c r="X994" i="20"/>
  <c r="W994" i="20"/>
  <c r="V994" i="20"/>
  <c r="T994" i="20"/>
  <c r="S994" i="20"/>
  <c r="Q994" i="20"/>
  <c r="P994" i="20"/>
  <c r="O994" i="20"/>
  <c r="N994" i="20"/>
  <c r="M994" i="20"/>
  <c r="L994" i="20"/>
  <c r="J994" i="20"/>
  <c r="I994" i="20"/>
  <c r="R993" i="20"/>
  <c r="R994" i="20" s="1"/>
  <c r="H993" i="20"/>
  <c r="H994" i="20" s="1"/>
  <c r="AA991" i="20"/>
  <c r="Z991" i="20"/>
  <c r="Y991" i="20"/>
  <c r="X991" i="20"/>
  <c r="W991" i="20"/>
  <c r="T991" i="20"/>
  <c r="S991" i="20"/>
  <c r="Q991" i="20"/>
  <c r="P991" i="20"/>
  <c r="O991" i="20"/>
  <c r="N991" i="20"/>
  <c r="M991" i="20"/>
  <c r="J991" i="20"/>
  <c r="I991" i="20"/>
  <c r="V990" i="20"/>
  <c r="R990" i="20" s="1"/>
  <c r="L990" i="20"/>
  <c r="H990" i="20" s="1"/>
  <c r="V989" i="20"/>
  <c r="R989" i="20" s="1"/>
  <c r="L989" i="20"/>
  <c r="H989" i="20" s="1"/>
  <c r="V988" i="20"/>
  <c r="R988" i="20" s="1"/>
  <c r="L988" i="20"/>
  <c r="H988" i="20" s="1"/>
  <c r="R987" i="20"/>
  <c r="H987" i="20"/>
  <c r="V986" i="20"/>
  <c r="L986" i="20"/>
  <c r="H986" i="20" s="1"/>
  <c r="AA984" i="20"/>
  <c r="Z984" i="20"/>
  <c r="Y984" i="20"/>
  <c r="X984" i="20"/>
  <c r="W984" i="20"/>
  <c r="T984" i="20"/>
  <c r="S984" i="20"/>
  <c r="Q984" i="20"/>
  <c r="P984" i="20"/>
  <c r="O984" i="20"/>
  <c r="N984" i="20"/>
  <c r="M984" i="20"/>
  <c r="J984" i="20"/>
  <c r="J995" i="20" s="1"/>
  <c r="I984" i="20"/>
  <c r="V983" i="20"/>
  <c r="R983" i="20" s="1"/>
  <c r="L983" i="20"/>
  <c r="H983" i="20" s="1"/>
  <c r="V982" i="20"/>
  <c r="R982" i="20" s="1"/>
  <c r="L982" i="20"/>
  <c r="H982" i="20" s="1"/>
  <c r="V981" i="20"/>
  <c r="L981" i="20"/>
  <c r="H981" i="20" s="1"/>
  <c r="R980" i="20"/>
  <c r="L980" i="20"/>
  <c r="H980" i="20" s="1"/>
  <c r="R979" i="20"/>
  <c r="L979" i="20"/>
  <c r="H979" i="20" s="1"/>
  <c r="R978" i="20"/>
  <c r="H978" i="20"/>
  <c r="R977" i="20"/>
  <c r="H977" i="20"/>
  <c r="W995" i="20" l="1"/>
  <c r="W1001" i="20" s="1"/>
  <c r="W1002" i="20" s="1"/>
  <c r="AA995" i="20"/>
  <c r="AA1001" i="20" s="1"/>
  <c r="AA1002" i="20" s="1"/>
  <c r="Y995" i="20"/>
  <c r="V984" i="20"/>
  <c r="M995" i="20"/>
  <c r="M1001" i="20" s="1"/>
  <c r="M1002" i="20" s="1"/>
  <c r="Q995" i="20"/>
  <c r="Q1001" i="20" s="1"/>
  <c r="Q1002" i="20" s="1"/>
  <c r="X995" i="20"/>
  <c r="X1001" i="20" s="1"/>
  <c r="X1002" i="20" s="1"/>
  <c r="Z995" i="20"/>
  <c r="Z1001" i="20" s="1"/>
  <c r="Z1002" i="20" s="1"/>
  <c r="N995" i="20"/>
  <c r="S995" i="20"/>
  <c r="S1001" i="20" s="1"/>
  <c r="S1002" i="20" s="1"/>
  <c r="Y1001" i="20"/>
  <c r="Y1002" i="20" s="1"/>
  <c r="I995" i="20"/>
  <c r="O995" i="20"/>
  <c r="O1001" i="20" s="1"/>
  <c r="O1002" i="20" s="1"/>
  <c r="T995" i="20"/>
  <c r="T1001" i="20" s="1"/>
  <c r="T1002" i="20" s="1"/>
  <c r="V991" i="20"/>
  <c r="L984" i="20"/>
  <c r="L991" i="20"/>
  <c r="R981" i="20"/>
  <c r="R984" i="20" s="1"/>
  <c r="J1001" i="20"/>
  <c r="J1002" i="20" s="1"/>
  <c r="P995" i="20"/>
  <c r="P1001" i="20" s="1"/>
  <c r="P1002" i="20" s="1"/>
  <c r="N1001" i="20"/>
  <c r="N1002" i="20" s="1"/>
  <c r="H984" i="20"/>
  <c r="H991" i="20"/>
  <c r="I1001" i="20"/>
  <c r="I1002" i="20" s="1"/>
  <c r="R986" i="20"/>
  <c r="R991" i="20" s="1"/>
  <c r="V995" i="20" l="1"/>
  <c r="V1001" i="20" s="1"/>
  <c r="V1002" i="20" s="1"/>
  <c r="L995" i="20"/>
  <c r="L1001" i="20" s="1"/>
  <c r="L1002" i="20" s="1"/>
  <c r="R995" i="20"/>
  <c r="R1001" i="20" s="1"/>
  <c r="R1002" i="20" s="1"/>
  <c r="H995" i="20"/>
  <c r="H1001" i="20" s="1"/>
  <c r="H1002" i="20" s="1"/>
  <c r="AA855" i="20" l="1"/>
  <c r="AA856" i="20" s="1"/>
  <c r="Z855" i="20"/>
  <c r="Z856" i="20" s="1"/>
  <c r="Y855" i="20"/>
  <c r="Y856" i="20" s="1"/>
  <c r="X855" i="20"/>
  <c r="X856" i="20" s="1"/>
  <c r="W855" i="20"/>
  <c r="W856" i="20" s="1"/>
  <c r="V855" i="20"/>
  <c r="V856" i="20" s="1"/>
  <c r="U855" i="20"/>
  <c r="U856" i="20" s="1"/>
  <c r="T855" i="20"/>
  <c r="T856" i="20" s="1"/>
  <c r="S855" i="20"/>
  <c r="S856" i="20" s="1"/>
  <c r="R855" i="20"/>
  <c r="R856" i="20" s="1"/>
  <c r="Q855" i="20"/>
  <c r="Q856" i="20" s="1"/>
  <c r="P855" i="20"/>
  <c r="P856" i="20" s="1"/>
  <c r="O855" i="20"/>
  <c r="O856" i="20" s="1"/>
  <c r="N855" i="20"/>
  <c r="N856" i="20" s="1"/>
  <c r="M855" i="20"/>
  <c r="M856" i="20" s="1"/>
  <c r="L855" i="20"/>
  <c r="L856" i="20" s="1"/>
  <c r="K855" i="20"/>
  <c r="K856" i="20" s="1"/>
  <c r="J855" i="20"/>
  <c r="J856" i="20" s="1"/>
  <c r="I855" i="20"/>
  <c r="I856" i="20" s="1"/>
  <c r="H855" i="20"/>
  <c r="H856" i="20" s="1"/>
  <c r="AA850" i="20"/>
  <c r="Z850" i="20"/>
  <c r="Y850" i="20"/>
  <c r="X850" i="20"/>
  <c r="W850" i="20"/>
  <c r="V850" i="20"/>
  <c r="U850" i="20"/>
  <c r="T850" i="20"/>
  <c r="S850" i="20"/>
  <c r="R850" i="20"/>
  <c r="Q850" i="20"/>
  <c r="P850" i="20"/>
  <c r="O850" i="20"/>
  <c r="N850" i="20"/>
  <c r="M850" i="20"/>
  <c r="L850" i="20"/>
  <c r="K850" i="20"/>
  <c r="J850" i="20"/>
  <c r="I850" i="20"/>
  <c r="H850" i="20"/>
  <c r="R849" i="20"/>
  <c r="H849" i="20"/>
  <c r="AA845" i="20"/>
  <c r="Z845" i="20"/>
  <c r="Y845" i="20"/>
  <c r="X845" i="20"/>
  <c r="W845" i="20"/>
  <c r="V845" i="20"/>
  <c r="U845" i="20"/>
  <c r="T845" i="20"/>
  <c r="S845" i="20"/>
  <c r="Q845" i="20"/>
  <c r="P845" i="20"/>
  <c r="O845" i="20"/>
  <c r="N845" i="20"/>
  <c r="M845" i="20"/>
  <c r="L845" i="20"/>
  <c r="K845" i="20"/>
  <c r="J845" i="20"/>
  <c r="I845" i="20"/>
  <c r="R844" i="20"/>
  <c r="H844" i="20"/>
  <c r="R842" i="20"/>
  <c r="R845" i="20" s="1"/>
  <c r="H842" i="20"/>
  <c r="H845" i="20" s="1"/>
  <c r="AA840" i="20"/>
  <c r="Z840" i="20"/>
  <c r="Y840" i="20"/>
  <c r="X840" i="20"/>
  <c r="W840" i="20"/>
  <c r="V840" i="20"/>
  <c r="U840" i="20"/>
  <c r="T840" i="20"/>
  <c r="S840" i="20"/>
  <c r="Q840" i="20"/>
  <c r="P840" i="20"/>
  <c r="O840" i="20"/>
  <c r="N840" i="20"/>
  <c r="M840" i="20"/>
  <c r="L840" i="20"/>
  <c r="K840" i="20"/>
  <c r="J840" i="20"/>
  <c r="I840" i="20"/>
  <c r="R839" i="20"/>
  <c r="H839" i="20"/>
  <c r="R837" i="20"/>
  <c r="R840" i="20" s="1"/>
  <c r="H837" i="20"/>
  <c r="H840" i="20" s="1"/>
  <c r="AA832" i="20"/>
  <c r="AA833" i="20" s="1"/>
  <c r="Z832" i="20"/>
  <c r="Z833" i="20" s="1"/>
  <c r="Y832" i="20"/>
  <c r="Y833" i="20" s="1"/>
  <c r="X832" i="20"/>
  <c r="X833" i="20" s="1"/>
  <c r="W832" i="20"/>
  <c r="W833" i="20" s="1"/>
  <c r="V832" i="20"/>
  <c r="V833" i="20" s="1"/>
  <c r="U832" i="20"/>
  <c r="U833" i="20" s="1"/>
  <c r="T832" i="20"/>
  <c r="T833" i="20" s="1"/>
  <c r="S832" i="20"/>
  <c r="S833" i="20" s="1"/>
  <c r="Q832" i="20"/>
  <c r="Q833" i="20" s="1"/>
  <c r="P832" i="20"/>
  <c r="P833" i="20" s="1"/>
  <c r="O832" i="20"/>
  <c r="O833" i="20" s="1"/>
  <c r="N832" i="20"/>
  <c r="N833" i="20" s="1"/>
  <c r="M832" i="20"/>
  <c r="M833" i="20" s="1"/>
  <c r="L832" i="20"/>
  <c r="L833" i="20" s="1"/>
  <c r="K832" i="20"/>
  <c r="K833" i="20" s="1"/>
  <c r="J832" i="20"/>
  <c r="J833" i="20" s="1"/>
  <c r="I832" i="20"/>
  <c r="I833" i="20" s="1"/>
  <c r="AA831" i="20"/>
  <c r="Z831" i="20"/>
  <c r="Y831" i="20"/>
  <c r="X831" i="20"/>
  <c r="W831" i="20"/>
  <c r="V831" i="20"/>
  <c r="U831" i="20"/>
  <c r="T831" i="20"/>
  <c r="S831" i="20"/>
  <c r="Q831" i="20"/>
  <c r="P831" i="20"/>
  <c r="O831" i="20"/>
  <c r="N831" i="20"/>
  <c r="M831" i="20"/>
  <c r="L831" i="20"/>
  <c r="K831" i="20"/>
  <c r="J831" i="20"/>
  <c r="I831" i="20"/>
  <c r="R830" i="20"/>
  <c r="H830" i="20"/>
  <c r="R828" i="20"/>
  <c r="R831" i="20" s="1"/>
  <c r="H828" i="20"/>
  <c r="H832" i="20" s="1"/>
  <c r="H833" i="20" s="1"/>
  <c r="R826" i="20"/>
  <c r="H826" i="20"/>
  <c r="Z820" i="20"/>
  <c r="X820" i="20"/>
  <c r="W820" i="20"/>
  <c r="V820" i="20"/>
  <c r="P820" i="20"/>
  <c r="N820" i="20"/>
  <c r="M820" i="20"/>
  <c r="L820" i="20"/>
  <c r="AA819" i="20"/>
  <c r="U819" i="20"/>
  <c r="T819" i="20"/>
  <c r="Q819" i="20"/>
  <c r="K819" i="20"/>
  <c r="J819" i="20"/>
  <c r="AA818" i="20"/>
  <c r="Z818" i="20"/>
  <c r="Y818" i="20"/>
  <c r="X818" i="20"/>
  <c r="W818" i="20"/>
  <c r="V818" i="20"/>
  <c r="U818" i="20"/>
  <c r="T818" i="20"/>
  <c r="S818" i="20"/>
  <c r="S819" i="20" s="1"/>
  <c r="R818" i="20"/>
  <c r="R819" i="20" s="1"/>
  <c r="Q818" i="20"/>
  <c r="P818" i="20"/>
  <c r="O818" i="20"/>
  <c r="N818" i="20"/>
  <c r="M818" i="20"/>
  <c r="L818" i="20"/>
  <c r="K818" i="20"/>
  <c r="J818" i="20"/>
  <c r="I818" i="20"/>
  <c r="I819" i="20" s="1"/>
  <c r="H818" i="20"/>
  <c r="H819" i="20" s="1"/>
  <c r="R817" i="20"/>
  <c r="H817" i="20"/>
  <c r="AA811" i="20"/>
  <c r="Z811" i="20"/>
  <c r="Y811" i="20"/>
  <c r="X811" i="20"/>
  <c r="W811" i="20"/>
  <c r="V811" i="20"/>
  <c r="U811" i="20"/>
  <c r="T811" i="20"/>
  <c r="S811" i="20"/>
  <c r="R811" i="20" s="1"/>
  <c r="Q811" i="20"/>
  <c r="P811" i="20"/>
  <c r="O811" i="20"/>
  <c r="N811" i="20"/>
  <c r="M811" i="20"/>
  <c r="L811" i="20"/>
  <c r="K811" i="20"/>
  <c r="J811" i="20"/>
  <c r="I811" i="20"/>
  <c r="H811" i="20" s="1"/>
  <c r="R808" i="20"/>
  <c r="H808" i="20"/>
  <c r="AA806" i="20"/>
  <c r="Z806" i="20"/>
  <c r="Y806" i="20"/>
  <c r="X806" i="20"/>
  <c r="W806" i="20"/>
  <c r="V806" i="20"/>
  <c r="U806" i="20"/>
  <c r="T806" i="20"/>
  <c r="S806" i="20"/>
  <c r="R806" i="20"/>
  <c r="Q806" i="20"/>
  <c r="P806" i="20"/>
  <c r="O806" i="20"/>
  <c r="N806" i="20"/>
  <c r="M806" i="20"/>
  <c r="L806" i="20"/>
  <c r="K806" i="20"/>
  <c r="J806" i="20"/>
  <c r="I806" i="20"/>
  <c r="H803" i="20"/>
  <c r="H806" i="20" s="1"/>
  <c r="AA801" i="20"/>
  <c r="AA812" i="20" s="1"/>
  <c r="Z801" i="20"/>
  <c r="Y801" i="20"/>
  <c r="X801" i="20"/>
  <c r="W801" i="20"/>
  <c r="V801" i="20"/>
  <c r="U801" i="20"/>
  <c r="T801" i="20"/>
  <c r="S801" i="20"/>
  <c r="R801" i="20" s="1"/>
  <c r="Q801" i="20"/>
  <c r="Q812" i="20" s="1"/>
  <c r="P801" i="20"/>
  <c r="O801" i="20"/>
  <c r="N801" i="20"/>
  <c r="M801" i="20"/>
  <c r="L801" i="20"/>
  <c r="K801" i="20"/>
  <c r="J801" i="20"/>
  <c r="I801" i="20"/>
  <c r="H801" i="20" s="1"/>
  <c r="H798" i="20"/>
  <c r="AA796" i="20"/>
  <c r="Z796" i="20"/>
  <c r="Y796" i="20"/>
  <c r="X796" i="20"/>
  <c r="W796" i="20"/>
  <c r="V796" i="20"/>
  <c r="U796" i="20"/>
  <c r="U812" i="20" s="1"/>
  <c r="U820" i="20" s="1"/>
  <c r="T796" i="20"/>
  <c r="T812" i="20" s="1"/>
  <c r="T820" i="20" s="1"/>
  <c r="S796" i="20"/>
  <c r="R796" i="20" s="1"/>
  <c r="Q796" i="20"/>
  <c r="P796" i="20"/>
  <c r="O796" i="20"/>
  <c r="N796" i="20"/>
  <c r="M796" i="20"/>
  <c r="L796" i="20"/>
  <c r="K796" i="20"/>
  <c r="K812" i="20" s="1"/>
  <c r="J796" i="20"/>
  <c r="J812" i="20" s="1"/>
  <c r="J820" i="20" s="1"/>
  <c r="I796" i="20"/>
  <c r="H796" i="20" s="1"/>
  <c r="R795" i="20"/>
  <c r="H795" i="20"/>
  <c r="R794" i="20"/>
  <c r="H794" i="20"/>
  <c r="R793" i="20"/>
  <c r="H793" i="20"/>
  <c r="AA791" i="20"/>
  <c r="Z791" i="20"/>
  <c r="Y791" i="20"/>
  <c r="X791" i="20"/>
  <c r="W791" i="20"/>
  <c r="V791" i="20"/>
  <c r="U791" i="20"/>
  <c r="T791" i="20"/>
  <c r="S791" i="20"/>
  <c r="Q791" i="20"/>
  <c r="P791" i="20"/>
  <c r="O791" i="20"/>
  <c r="N791" i="20"/>
  <c r="M791" i="20"/>
  <c r="L791" i="20"/>
  <c r="K791" i="20"/>
  <c r="J791" i="20"/>
  <c r="I791" i="20"/>
  <c r="R790" i="20"/>
  <c r="H790" i="20"/>
  <c r="R789" i="20"/>
  <c r="H789" i="20"/>
  <c r="R788" i="20"/>
  <c r="R791" i="20" s="1"/>
  <c r="H788" i="20"/>
  <c r="H791" i="20" s="1"/>
  <c r="AA786" i="20"/>
  <c r="Z786" i="20"/>
  <c r="Y786" i="20"/>
  <c r="X786" i="20"/>
  <c r="W786" i="20"/>
  <c r="V786" i="20"/>
  <c r="U786" i="20"/>
  <c r="T786" i="20"/>
  <c r="S786" i="20"/>
  <c r="S812" i="20" s="1"/>
  <c r="Q786" i="20"/>
  <c r="P786" i="20"/>
  <c r="O786" i="20"/>
  <c r="N786" i="20"/>
  <c r="M786" i="20"/>
  <c r="L786" i="20"/>
  <c r="K786" i="20"/>
  <c r="J786" i="20"/>
  <c r="I786" i="20"/>
  <c r="R785" i="20"/>
  <c r="H785" i="20"/>
  <c r="R784" i="20"/>
  <c r="R786" i="20" s="1"/>
  <c r="H784" i="20"/>
  <c r="H786" i="20" s="1"/>
  <c r="Z780" i="20"/>
  <c r="Y780" i="20"/>
  <c r="X780" i="20"/>
  <c r="P780" i="20"/>
  <c r="O780" i="20"/>
  <c r="N780" i="20"/>
  <c r="AA778" i="20"/>
  <c r="Z778" i="20"/>
  <c r="Y778" i="20"/>
  <c r="X778" i="20"/>
  <c r="W778" i="20"/>
  <c r="W779" i="20" s="1"/>
  <c r="V778" i="20"/>
  <c r="U778" i="20"/>
  <c r="T778" i="20"/>
  <c r="S778" i="20"/>
  <c r="R778" i="20"/>
  <c r="Q778" i="20"/>
  <c r="P778" i="20"/>
  <c r="O778" i="20"/>
  <c r="N778" i="20"/>
  <c r="M778" i="20"/>
  <c r="M779" i="20" s="1"/>
  <c r="L778" i="20"/>
  <c r="K778" i="20"/>
  <c r="J778" i="20"/>
  <c r="I778" i="20"/>
  <c r="H778" i="20"/>
  <c r="AA773" i="20"/>
  <c r="Z773" i="20"/>
  <c r="Y773" i="20"/>
  <c r="X773" i="20"/>
  <c r="W773" i="20"/>
  <c r="V773" i="20"/>
  <c r="U773" i="20"/>
  <c r="T773" i="20"/>
  <c r="S773" i="20"/>
  <c r="R773" i="20"/>
  <c r="Q773" i="20"/>
  <c r="P773" i="20"/>
  <c r="O773" i="20"/>
  <c r="N773" i="20"/>
  <c r="M773" i="20"/>
  <c r="L773" i="20"/>
  <c r="K773" i="20"/>
  <c r="J773" i="20"/>
  <c r="I773" i="20"/>
  <c r="H773" i="20"/>
  <c r="AA768" i="20"/>
  <c r="Z768" i="20"/>
  <c r="Y768" i="20"/>
  <c r="X768" i="20"/>
  <c r="W768" i="20"/>
  <c r="V768" i="20"/>
  <c r="U768" i="20"/>
  <c r="T768" i="20"/>
  <c r="S768" i="20"/>
  <c r="Q768" i="20"/>
  <c r="P768" i="20"/>
  <c r="O768" i="20"/>
  <c r="N768" i="20"/>
  <c r="M768" i="20"/>
  <c r="L768" i="20"/>
  <c r="J768" i="20"/>
  <c r="I768" i="20"/>
  <c r="R765" i="20"/>
  <c r="R768" i="20" s="1"/>
  <c r="AA763" i="20"/>
  <c r="AA779" i="20" s="1"/>
  <c r="Z763" i="20"/>
  <c r="Y763" i="20"/>
  <c r="X763" i="20"/>
  <c r="W763" i="20"/>
  <c r="V763" i="20"/>
  <c r="U763" i="20"/>
  <c r="T763" i="20"/>
  <c r="S763" i="20"/>
  <c r="R763" i="20"/>
  <c r="Q763" i="20"/>
  <c r="Q779" i="20" s="1"/>
  <c r="P763" i="20"/>
  <c r="O763" i="20"/>
  <c r="N763" i="20"/>
  <c r="M763" i="20"/>
  <c r="L763" i="20"/>
  <c r="K763" i="20"/>
  <c r="J763" i="20"/>
  <c r="I763" i="20"/>
  <c r="H763" i="20"/>
  <c r="AA758" i="20"/>
  <c r="Z758" i="20"/>
  <c r="Y758" i="20"/>
  <c r="X758" i="20"/>
  <c r="W758" i="20"/>
  <c r="V758" i="20"/>
  <c r="U758" i="20"/>
  <c r="T758" i="20"/>
  <c r="T779" i="20" s="1"/>
  <c r="S758" i="20"/>
  <c r="R758" i="20"/>
  <c r="R779" i="20" s="1"/>
  <c r="Q758" i="20"/>
  <c r="P758" i="20"/>
  <c r="O758" i="20"/>
  <c r="N758" i="20"/>
  <c r="M758" i="20"/>
  <c r="L758" i="20"/>
  <c r="K758" i="20"/>
  <c r="K779" i="20" s="1"/>
  <c r="J758" i="20"/>
  <c r="J779" i="20" s="1"/>
  <c r="I758" i="20"/>
  <c r="H758" i="20"/>
  <c r="AA751" i="20"/>
  <c r="Z751" i="20"/>
  <c r="Y751" i="20"/>
  <c r="X751" i="20"/>
  <c r="W751" i="20"/>
  <c r="V751" i="20"/>
  <c r="U751" i="20"/>
  <c r="T751" i="20"/>
  <c r="S751" i="20"/>
  <c r="Q751" i="20"/>
  <c r="P751" i="20"/>
  <c r="O751" i="20"/>
  <c r="N751" i="20"/>
  <c r="M751" i="20"/>
  <c r="L751" i="20"/>
  <c r="K751" i="20"/>
  <c r="J751" i="20"/>
  <c r="I751" i="20"/>
  <c r="R748" i="20"/>
  <c r="R751" i="20" s="1"/>
  <c r="H748" i="20"/>
  <c r="H751" i="20" s="1"/>
  <c r="AA746" i="20"/>
  <c r="Z746" i="20"/>
  <c r="Y746" i="20"/>
  <c r="X746" i="20"/>
  <c r="W746" i="20"/>
  <c r="V746" i="20"/>
  <c r="U746" i="20"/>
  <c r="T746" i="20"/>
  <c r="S746" i="20"/>
  <c r="Q746" i="20"/>
  <c r="P746" i="20"/>
  <c r="O746" i="20"/>
  <c r="N746" i="20"/>
  <c r="M746" i="20"/>
  <c r="L746" i="20"/>
  <c r="K746" i="20"/>
  <c r="J746" i="20"/>
  <c r="I746" i="20"/>
  <c r="R743" i="20"/>
  <c r="R746" i="20" s="1"/>
  <c r="H743" i="20"/>
  <c r="H746" i="20" s="1"/>
  <c r="AA741" i="20"/>
  <c r="Z741" i="20"/>
  <c r="Y741" i="20"/>
  <c r="X741" i="20"/>
  <c r="W741" i="20"/>
  <c r="V741" i="20"/>
  <c r="U741" i="20"/>
  <c r="T741" i="20"/>
  <c r="S741" i="20"/>
  <c r="R741" i="20"/>
  <c r="Q741" i="20"/>
  <c r="P741" i="20"/>
  <c r="O741" i="20"/>
  <c r="N741" i="20"/>
  <c r="M741" i="20"/>
  <c r="L741" i="20"/>
  <c r="K741" i="20"/>
  <c r="J741" i="20"/>
  <c r="I741" i="20"/>
  <c r="H738" i="20"/>
  <c r="H741" i="20" s="1"/>
  <c r="AA736" i="20"/>
  <c r="Z736" i="20"/>
  <c r="Y736" i="20"/>
  <c r="X736" i="20"/>
  <c r="W736" i="20"/>
  <c r="V736" i="20"/>
  <c r="U736" i="20"/>
  <c r="T736" i="20"/>
  <c r="S736" i="20"/>
  <c r="R736" i="20" s="1"/>
  <c r="Q736" i="20"/>
  <c r="P736" i="20"/>
  <c r="O736" i="20"/>
  <c r="N736" i="20"/>
  <c r="M736" i="20"/>
  <c r="L736" i="20"/>
  <c r="K736" i="20"/>
  <c r="J736" i="20"/>
  <c r="I736" i="20"/>
  <c r="H736" i="20" s="1"/>
  <c r="R733" i="20"/>
  <c r="H733" i="20"/>
  <c r="AA731" i="20"/>
  <c r="Z731" i="20"/>
  <c r="Y731" i="20"/>
  <c r="X731" i="20"/>
  <c r="W731" i="20"/>
  <c r="V731" i="20"/>
  <c r="U731" i="20"/>
  <c r="R731" i="20" s="1"/>
  <c r="T731" i="20"/>
  <c r="S731" i="20"/>
  <c r="Q731" i="20"/>
  <c r="P731" i="20"/>
  <c r="O731" i="20"/>
  <c r="N731" i="20"/>
  <c r="M731" i="20"/>
  <c r="L731" i="20"/>
  <c r="K731" i="20"/>
  <c r="J731" i="20"/>
  <c r="H731" i="20" s="1"/>
  <c r="I731" i="20"/>
  <c r="R730" i="20"/>
  <c r="H730" i="20"/>
  <c r="R729" i="20"/>
  <c r="H729" i="20"/>
  <c r="R728" i="20"/>
  <c r="H728" i="20"/>
  <c r="AA726" i="20"/>
  <c r="Z726" i="20"/>
  <c r="Y726" i="20"/>
  <c r="X726" i="20"/>
  <c r="W726" i="20"/>
  <c r="V726" i="20"/>
  <c r="V752" i="20" s="1"/>
  <c r="U726" i="20"/>
  <c r="T726" i="20"/>
  <c r="S726" i="20"/>
  <c r="Q726" i="20"/>
  <c r="Q752" i="20" s="1"/>
  <c r="P726" i="20"/>
  <c r="O726" i="20"/>
  <c r="N726" i="20"/>
  <c r="M726" i="20"/>
  <c r="M752" i="20" s="1"/>
  <c r="L726" i="20"/>
  <c r="K726" i="20"/>
  <c r="J726" i="20"/>
  <c r="I726" i="20"/>
  <c r="R725" i="20"/>
  <c r="H725" i="20"/>
  <c r="R724" i="20"/>
  <c r="H724" i="20"/>
  <c r="R723" i="20"/>
  <c r="R726" i="20" s="1"/>
  <c r="H723" i="20"/>
  <c r="H726" i="20" s="1"/>
  <c r="AA752" i="20"/>
  <c r="Z752" i="20"/>
  <c r="Y752" i="20"/>
  <c r="X752" i="20"/>
  <c r="S752" i="20"/>
  <c r="P752" i="20"/>
  <c r="O752" i="20"/>
  <c r="N752" i="20"/>
  <c r="L752" i="20"/>
  <c r="K752" i="20"/>
  <c r="J752" i="20"/>
  <c r="R720" i="20"/>
  <c r="H720" i="20"/>
  <c r="R719" i="20"/>
  <c r="R721" i="20" s="1"/>
  <c r="H719" i="20"/>
  <c r="H721" i="20" s="1"/>
  <c r="AA715" i="20"/>
  <c r="Z715" i="20"/>
  <c r="Y715" i="20"/>
  <c r="X715" i="20"/>
  <c r="W715" i="20"/>
  <c r="V715" i="20"/>
  <c r="U715" i="20"/>
  <c r="T715" i="20"/>
  <c r="S715" i="20"/>
  <c r="R715" i="20"/>
  <c r="Q715" i="20"/>
  <c r="P715" i="20"/>
  <c r="O715" i="20"/>
  <c r="N715" i="20"/>
  <c r="M715" i="20"/>
  <c r="L715" i="20"/>
  <c r="K715" i="20"/>
  <c r="J715" i="20"/>
  <c r="I715" i="20"/>
  <c r="H712" i="20"/>
  <c r="H715" i="20" s="1"/>
  <c r="AA710" i="20"/>
  <c r="Z710" i="20"/>
  <c r="Y710" i="20"/>
  <c r="X710" i="20"/>
  <c r="W710" i="20"/>
  <c r="V710" i="20"/>
  <c r="U710" i="20"/>
  <c r="T710" i="20"/>
  <c r="S710" i="20"/>
  <c r="Q710" i="20"/>
  <c r="P710" i="20"/>
  <c r="O710" i="20"/>
  <c r="N710" i="20"/>
  <c r="M710" i="20"/>
  <c r="L710" i="20"/>
  <c r="K710" i="20"/>
  <c r="J710" i="20"/>
  <c r="I710" i="20"/>
  <c r="R707" i="20"/>
  <c r="R710" i="20" s="1"/>
  <c r="H707" i="20"/>
  <c r="H710" i="20" s="1"/>
  <c r="AA705" i="20"/>
  <c r="Z705" i="20"/>
  <c r="Y705" i="20"/>
  <c r="X705" i="20"/>
  <c r="W705" i="20"/>
  <c r="V705" i="20"/>
  <c r="U705" i="20"/>
  <c r="T705" i="20"/>
  <c r="S705" i="20"/>
  <c r="Q705" i="20"/>
  <c r="P705" i="20"/>
  <c r="O705" i="20"/>
  <c r="N705" i="20"/>
  <c r="M705" i="20"/>
  <c r="L705" i="20"/>
  <c r="K705" i="20"/>
  <c r="J705" i="20"/>
  <c r="I705" i="20"/>
  <c r="R704" i="20"/>
  <c r="H704" i="20"/>
  <c r="R703" i="20"/>
  <c r="H703" i="20"/>
  <c r="H702" i="20"/>
  <c r="AA700" i="20"/>
  <c r="Z700" i="20"/>
  <c r="Y700" i="20"/>
  <c r="X700" i="20"/>
  <c r="W700" i="20"/>
  <c r="V700" i="20"/>
  <c r="U700" i="20"/>
  <c r="T700" i="20"/>
  <c r="S700" i="20"/>
  <c r="Q700" i="20"/>
  <c r="P700" i="20"/>
  <c r="O700" i="20"/>
  <c r="N700" i="20"/>
  <c r="M700" i="20"/>
  <c r="L700" i="20"/>
  <c r="K700" i="20"/>
  <c r="J700" i="20"/>
  <c r="I700" i="20"/>
  <c r="R699" i="20"/>
  <c r="H699" i="20"/>
  <c r="R698" i="20"/>
  <c r="H698" i="20"/>
  <c r="R697" i="20"/>
  <c r="H697" i="20"/>
  <c r="H700" i="20" s="1"/>
  <c r="AA695" i="20"/>
  <c r="Z695" i="20"/>
  <c r="Y695" i="20"/>
  <c r="X695" i="20"/>
  <c r="W695" i="20"/>
  <c r="V695" i="20"/>
  <c r="U695" i="20"/>
  <c r="T695" i="20"/>
  <c r="T716" i="20" s="1"/>
  <c r="S695" i="20"/>
  <c r="Q695" i="20"/>
  <c r="P695" i="20"/>
  <c r="O695" i="20"/>
  <c r="N695" i="20"/>
  <c r="M695" i="20"/>
  <c r="L695" i="20"/>
  <c r="K695" i="20"/>
  <c r="J695" i="20"/>
  <c r="J716" i="20" s="1"/>
  <c r="I695" i="20"/>
  <c r="R694" i="20"/>
  <c r="R695" i="20" s="1"/>
  <c r="H694" i="20"/>
  <c r="H693" i="20"/>
  <c r="H692" i="20"/>
  <c r="AA688" i="20"/>
  <c r="Z688" i="20"/>
  <c r="Y688" i="20"/>
  <c r="X688" i="20"/>
  <c r="W688" i="20"/>
  <c r="V688" i="20"/>
  <c r="U688" i="20"/>
  <c r="T688" i="20"/>
  <c r="S688" i="20"/>
  <c r="R688" i="20"/>
  <c r="Q688" i="20"/>
  <c r="P688" i="20"/>
  <c r="O688" i="20"/>
  <c r="N688" i="20"/>
  <c r="M688" i="20"/>
  <c r="L688" i="20"/>
  <c r="K688" i="20"/>
  <c r="J688" i="20"/>
  <c r="I688" i="20"/>
  <c r="H685" i="20"/>
  <c r="H688" i="20" s="1"/>
  <c r="AA683" i="20"/>
  <c r="Z683" i="20"/>
  <c r="Y683" i="20"/>
  <c r="X683" i="20"/>
  <c r="W683" i="20"/>
  <c r="V683" i="20"/>
  <c r="U683" i="20"/>
  <c r="T683" i="20"/>
  <c r="S683" i="20"/>
  <c r="R683" i="20"/>
  <c r="Q683" i="20"/>
  <c r="P683" i="20"/>
  <c r="O683" i="20"/>
  <c r="N683" i="20"/>
  <c r="M683" i="20"/>
  <c r="L683" i="20"/>
  <c r="K683" i="20"/>
  <c r="J683" i="20"/>
  <c r="I683" i="20"/>
  <c r="R682" i="20"/>
  <c r="H682" i="20"/>
  <c r="H681" i="20"/>
  <c r="H680" i="20"/>
  <c r="AA678" i="20"/>
  <c r="Z678" i="20"/>
  <c r="Y678" i="20"/>
  <c r="X678" i="20"/>
  <c r="X689" i="20" s="1"/>
  <c r="W678" i="20"/>
  <c r="V678" i="20"/>
  <c r="U678" i="20"/>
  <c r="T678" i="20"/>
  <c r="T689" i="20" s="1"/>
  <c r="S678" i="20"/>
  <c r="Q678" i="20"/>
  <c r="P678" i="20"/>
  <c r="P689" i="20" s="1"/>
  <c r="O678" i="20"/>
  <c r="N678" i="20"/>
  <c r="M678" i="20"/>
  <c r="L678" i="20"/>
  <c r="L689" i="20" s="1"/>
  <c r="K678" i="20"/>
  <c r="J678" i="20"/>
  <c r="I678" i="20"/>
  <c r="R677" i="20"/>
  <c r="H677" i="20"/>
  <c r="R676" i="20"/>
  <c r="H676" i="20"/>
  <c r="R675" i="20"/>
  <c r="R678" i="20" s="1"/>
  <c r="R689" i="20" s="1"/>
  <c r="H675" i="20"/>
  <c r="X716" i="20" l="1"/>
  <c r="H705" i="20"/>
  <c r="W752" i="20"/>
  <c r="S689" i="20"/>
  <c r="W689" i="20"/>
  <c r="AA689" i="20"/>
  <c r="V716" i="20"/>
  <c r="Z716" i="20"/>
  <c r="H678" i="20"/>
  <c r="K689" i="20"/>
  <c r="O689" i="20"/>
  <c r="N716" i="20"/>
  <c r="Y812" i="20"/>
  <c r="Y820" i="20" s="1"/>
  <c r="Q820" i="20"/>
  <c r="H779" i="20"/>
  <c r="I812" i="20"/>
  <c r="I820" i="20" s="1"/>
  <c r="J689" i="20"/>
  <c r="N689" i="20"/>
  <c r="I716" i="20"/>
  <c r="M716" i="20"/>
  <c r="Q716" i="20"/>
  <c r="R705" i="20"/>
  <c r="U752" i="20"/>
  <c r="S779" i="20"/>
  <c r="R851" i="20"/>
  <c r="R857" i="20" s="1"/>
  <c r="I752" i="20"/>
  <c r="AA820" i="20"/>
  <c r="V689" i="20"/>
  <c r="Z689" i="20"/>
  <c r="L716" i="20"/>
  <c r="L780" i="20" s="1"/>
  <c r="P716" i="20"/>
  <c r="U716" i="20"/>
  <c r="Y716" i="20"/>
  <c r="O812" i="20"/>
  <c r="O820" i="20" s="1"/>
  <c r="K820" i="20"/>
  <c r="K716" i="20"/>
  <c r="O716" i="20"/>
  <c r="J780" i="20"/>
  <c r="S820" i="20"/>
  <c r="J851" i="20"/>
  <c r="J857" i="20" s="1"/>
  <c r="N851" i="20"/>
  <c r="N857" i="20" s="1"/>
  <c r="N858" i="20" s="1"/>
  <c r="V851" i="20"/>
  <c r="V857" i="20" s="1"/>
  <c r="Z851" i="20"/>
  <c r="Z857" i="20" s="1"/>
  <c r="Z858" i="20" s="1"/>
  <c r="L851" i="20"/>
  <c r="L857" i="20" s="1"/>
  <c r="P851" i="20"/>
  <c r="P857" i="20" s="1"/>
  <c r="P858" i="20" s="1"/>
  <c r="T851" i="20"/>
  <c r="T857" i="20" s="1"/>
  <c r="X851" i="20"/>
  <c r="X857" i="20" s="1"/>
  <c r="X858" i="20" s="1"/>
  <c r="R700" i="20"/>
  <c r="H752" i="20"/>
  <c r="T752" i="20"/>
  <c r="T780" i="20" s="1"/>
  <c r="T858" i="20" s="1"/>
  <c r="U779" i="20"/>
  <c r="I779" i="20"/>
  <c r="K851" i="20"/>
  <c r="K857" i="20" s="1"/>
  <c r="O851" i="20"/>
  <c r="O857" i="20" s="1"/>
  <c r="S851" i="20"/>
  <c r="S857" i="20" s="1"/>
  <c r="W851" i="20"/>
  <c r="W857" i="20" s="1"/>
  <c r="AA851" i="20"/>
  <c r="AA857" i="20" s="1"/>
  <c r="H695" i="20"/>
  <c r="H716" i="20" s="1"/>
  <c r="R832" i="20"/>
  <c r="R833" i="20" s="1"/>
  <c r="H683" i="20"/>
  <c r="H689" i="20" s="1"/>
  <c r="I689" i="20"/>
  <c r="M689" i="20"/>
  <c r="Q689" i="20"/>
  <c r="Q780" i="20" s="1"/>
  <c r="U689" i="20"/>
  <c r="Y689" i="20"/>
  <c r="S716" i="20"/>
  <c r="W716" i="20"/>
  <c r="W780" i="20" s="1"/>
  <c r="AA716" i="20"/>
  <c r="I851" i="20"/>
  <c r="I857" i="20" s="1"/>
  <c r="M851" i="20"/>
  <c r="M857" i="20" s="1"/>
  <c r="Q851" i="20"/>
  <c r="Q857" i="20" s="1"/>
  <c r="U851" i="20"/>
  <c r="U857" i="20" s="1"/>
  <c r="Y851" i="20"/>
  <c r="Y857" i="20" s="1"/>
  <c r="Y858" i="20" s="1"/>
  <c r="O858" i="20"/>
  <c r="R812" i="20"/>
  <c r="R820" i="20" s="1"/>
  <c r="R752" i="20"/>
  <c r="H812" i="20"/>
  <c r="H820" i="20" s="1"/>
  <c r="H851" i="20"/>
  <c r="H857" i="20" s="1"/>
  <c r="H831" i="20"/>
  <c r="AA780" i="20" l="1"/>
  <c r="R716" i="20"/>
  <c r="J858" i="20"/>
  <c r="K780" i="20"/>
  <c r="K858" i="20" s="1"/>
  <c r="V780" i="20"/>
  <c r="V858" i="20" s="1"/>
  <c r="S780" i="20"/>
  <c r="M780" i="20"/>
  <c r="M858" i="20" s="1"/>
  <c r="H780" i="20"/>
  <c r="H858" i="20" s="1"/>
  <c r="L858" i="20"/>
  <c r="W858" i="20"/>
  <c r="S858" i="20"/>
  <c r="U780" i="20"/>
  <c r="U858" i="20" s="1"/>
  <c r="I780" i="20"/>
  <c r="I858" i="20" s="1"/>
  <c r="AA858" i="20"/>
  <c r="Q858" i="20"/>
  <c r="R780" i="20"/>
  <c r="R858" i="20" s="1"/>
  <c r="K668" i="20" l="1"/>
  <c r="K669" i="20" s="1"/>
  <c r="AA667" i="20"/>
  <c r="Z667" i="20"/>
  <c r="Y667" i="20"/>
  <c r="X667" i="20"/>
  <c r="W667" i="20"/>
  <c r="V667" i="20"/>
  <c r="T667" i="20"/>
  <c r="Q667" i="20"/>
  <c r="P667" i="20"/>
  <c r="O667" i="20"/>
  <c r="N667" i="20"/>
  <c r="M667" i="20"/>
  <c r="L667" i="20"/>
  <c r="J667" i="20"/>
  <c r="AA666" i="20"/>
  <c r="Z666" i="20"/>
  <c r="Y666" i="20"/>
  <c r="X666" i="20"/>
  <c r="W666" i="20"/>
  <c r="V666" i="20"/>
  <c r="T666" i="20"/>
  <c r="S666" i="20"/>
  <c r="S667" i="20" s="1"/>
  <c r="Q666" i="20"/>
  <c r="P666" i="20"/>
  <c r="O666" i="20"/>
  <c r="N666" i="20"/>
  <c r="M666" i="20"/>
  <c r="L666" i="20"/>
  <c r="J666" i="20"/>
  <c r="I666" i="20"/>
  <c r="I667" i="20" s="1"/>
  <c r="R665" i="20"/>
  <c r="R666" i="20" s="1"/>
  <c r="R667" i="20" s="1"/>
  <c r="H665" i="20"/>
  <c r="H666" i="20" s="1"/>
  <c r="H667" i="20" s="1"/>
  <c r="AA661" i="20"/>
  <c r="Z661" i="20"/>
  <c r="Y661" i="20"/>
  <c r="X661" i="20"/>
  <c r="W661" i="20"/>
  <c r="V661" i="20"/>
  <c r="T661" i="20"/>
  <c r="S661" i="20"/>
  <c r="Q661" i="20"/>
  <c r="P661" i="20"/>
  <c r="O661" i="20"/>
  <c r="N661" i="20"/>
  <c r="M661" i="20"/>
  <c r="L661" i="20"/>
  <c r="J661" i="20"/>
  <c r="I661" i="20"/>
  <c r="R660" i="20"/>
  <c r="R661" i="20" s="1"/>
  <c r="H660" i="20"/>
  <c r="H661" i="20" s="1"/>
  <c r="AA658" i="20"/>
  <c r="AA662" i="20" s="1"/>
  <c r="Z658" i="20"/>
  <c r="Z662" i="20" s="1"/>
  <c r="Y658" i="20"/>
  <c r="Y662" i="20" s="1"/>
  <c r="X658" i="20"/>
  <c r="X662" i="20" s="1"/>
  <c r="W658" i="20"/>
  <c r="W662" i="20" s="1"/>
  <c r="V658" i="20"/>
  <c r="V662" i="20" s="1"/>
  <c r="T658" i="20"/>
  <c r="T662" i="20" s="1"/>
  <c r="S658" i="20"/>
  <c r="Q658" i="20"/>
  <c r="Q662" i="20" s="1"/>
  <c r="P658" i="20"/>
  <c r="P662" i="20" s="1"/>
  <c r="O658" i="20"/>
  <c r="O662" i="20" s="1"/>
  <c r="N658" i="20"/>
  <c r="N662" i="20" s="1"/>
  <c r="M658" i="20"/>
  <c r="M662" i="20" s="1"/>
  <c r="L658" i="20"/>
  <c r="L662" i="20" s="1"/>
  <c r="J658" i="20"/>
  <c r="J662" i="20" s="1"/>
  <c r="I658" i="20"/>
  <c r="R657" i="20"/>
  <c r="R658" i="20" s="1"/>
  <c r="H657" i="20"/>
  <c r="H658" i="20" s="1"/>
  <c r="AA653" i="20"/>
  <c r="AA654" i="20" s="1"/>
  <c r="Z653" i="20"/>
  <c r="Z654" i="20" s="1"/>
  <c r="Y653" i="20"/>
  <c r="Y654" i="20" s="1"/>
  <c r="X653" i="20"/>
  <c r="X654" i="20" s="1"/>
  <c r="W653" i="20"/>
  <c r="W654" i="20" s="1"/>
  <c r="V653" i="20"/>
  <c r="V654" i="20" s="1"/>
  <c r="T653" i="20"/>
  <c r="T654" i="20" s="1"/>
  <c r="S653" i="20"/>
  <c r="S654" i="20" s="1"/>
  <c r="Q653" i="20"/>
  <c r="Q654" i="20" s="1"/>
  <c r="P653" i="20"/>
  <c r="P654" i="20" s="1"/>
  <c r="O653" i="20"/>
  <c r="O654" i="20" s="1"/>
  <c r="N653" i="20"/>
  <c r="N654" i="20" s="1"/>
  <c r="M653" i="20"/>
  <c r="M654" i="20" s="1"/>
  <c r="L653" i="20"/>
  <c r="L654" i="20" s="1"/>
  <c r="J653" i="20"/>
  <c r="J654" i="20" s="1"/>
  <c r="I653" i="20"/>
  <c r="I654" i="20" s="1"/>
  <c r="R652" i="20"/>
  <c r="H652" i="20"/>
  <c r="R651" i="20"/>
  <c r="H651" i="20"/>
  <c r="S648" i="20"/>
  <c r="I648" i="20"/>
  <c r="AA647" i="20"/>
  <c r="Z647" i="20"/>
  <c r="Y647" i="20"/>
  <c r="X647" i="20"/>
  <c r="W647" i="20"/>
  <c r="V647" i="20"/>
  <c r="U647" i="20"/>
  <c r="T647" i="20"/>
  <c r="S647" i="20"/>
  <c r="Q647" i="20"/>
  <c r="P647" i="20"/>
  <c r="O647" i="20"/>
  <c r="N647" i="20"/>
  <c r="M647" i="20"/>
  <c r="L647" i="20"/>
  <c r="K647" i="20"/>
  <c r="J647" i="20"/>
  <c r="I647" i="20"/>
  <c r="R646" i="20"/>
  <c r="R647" i="20" s="1"/>
  <c r="H646" i="20"/>
  <c r="H647" i="20" s="1"/>
  <c r="AA644" i="20"/>
  <c r="Z644" i="20"/>
  <c r="Y644" i="20"/>
  <c r="X644" i="20"/>
  <c r="W644" i="20"/>
  <c r="V644" i="20"/>
  <c r="U644" i="20"/>
  <c r="T644" i="20"/>
  <c r="S644" i="20"/>
  <c r="Q644" i="20"/>
  <c r="P644" i="20"/>
  <c r="O644" i="20"/>
  <c r="N644" i="20"/>
  <c r="M644" i="20"/>
  <c r="L644" i="20"/>
  <c r="K644" i="20"/>
  <c r="J644" i="20"/>
  <c r="I644" i="20"/>
  <c r="R643" i="20"/>
  <c r="R644" i="20" s="1"/>
  <c r="H643" i="20"/>
  <c r="H644" i="20" s="1"/>
  <c r="AA641" i="20"/>
  <c r="Z641" i="20"/>
  <c r="Y641" i="20"/>
  <c r="X641" i="20"/>
  <c r="W641" i="20"/>
  <c r="V641" i="20"/>
  <c r="U641" i="20"/>
  <c r="T641" i="20"/>
  <c r="S641" i="20"/>
  <c r="Q641" i="20"/>
  <c r="P641" i="20"/>
  <c r="O641" i="20"/>
  <c r="N641" i="20"/>
  <c r="M641" i="20"/>
  <c r="L641" i="20"/>
  <c r="K641" i="20"/>
  <c r="J641" i="20"/>
  <c r="I641" i="20"/>
  <c r="R640" i="20"/>
  <c r="R641" i="20" s="1"/>
  <c r="H640" i="20"/>
  <c r="H641" i="20" s="1"/>
  <c r="AA638" i="20"/>
  <c r="Z638" i="20"/>
  <c r="Y638" i="20"/>
  <c r="X638" i="20"/>
  <c r="W638" i="20"/>
  <c r="V638" i="20"/>
  <c r="U638" i="20"/>
  <c r="T638" i="20"/>
  <c r="S638" i="20"/>
  <c r="Q638" i="20"/>
  <c r="P638" i="20"/>
  <c r="O638" i="20"/>
  <c r="N638" i="20"/>
  <c r="M638" i="20"/>
  <c r="L638" i="20"/>
  <c r="K638" i="20"/>
  <c r="J638" i="20"/>
  <c r="I638" i="20"/>
  <c r="R637" i="20"/>
  <c r="R638" i="20" s="1"/>
  <c r="H637" i="20"/>
  <c r="H638" i="20" s="1"/>
  <c r="AA635" i="20"/>
  <c r="Z635" i="20"/>
  <c r="Y635" i="20"/>
  <c r="X635" i="20"/>
  <c r="W635" i="20"/>
  <c r="V635" i="20"/>
  <c r="Q635" i="20"/>
  <c r="P635" i="20"/>
  <c r="O635" i="20"/>
  <c r="N635" i="20"/>
  <c r="M635" i="20"/>
  <c r="L635" i="20"/>
  <c r="R634" i="20"/>
  <c r="H634" i="20"/>
  <c r="R633" i="20"/>
  <c r="H633" i="20"/>
  <c r="R632" i="20"/>
  <c r="H632" i="20"/>
  <c r="R631" i="20"/>
  <c r="H631" i="20"/>
  <c r="R630" i="20"/>
  <c r="H630" i="20"/>
  <c r="R629" i="20"/>
  <c r="H629" i="20"/>
  <c r="R628" i="20"/>
  <c r="H628" i="20"/>
  <c r="R627" i="20"/>
  <c r="H627" i="20"/>
  <c r="R626" i="20"/>
  <c r="H626" i="20"/>
  <c r="AA624" i="20"/>
  <c r="Z624" i="20"/>
  <c r="Y624" i="20"/>
  <c r="X624" i="20"/>
  <c r="W624" i="20"/>
  <c r="V624" i="20"/>
  <c r="U624" i="20"/>
  <c r="T624" i="20"/>
  <c r="S624" i="20"/>
  <c r="Q624" i="20"/>
  <c r="P624" i="20"/>
  <c r="O624" i="20"/>
  <c r="N624" i="20"/>
  <c r="M624" i="20"/>
  <c r="L624" i="20"/>
  <c r="K624" i="20"/>
  <c r="J624" i="20"/>
  <c r="I624" i="20"/>
  <c r="R623" i="20"/>
  <c r="H623" i="20"/>
  <c r="R622" i="20"/>
  <c r="H622" i="20"/>
  <c r="R621" i="20"/>
  <c r="H621" i="20"/>
  <c r="R620" i="20"/>
  <c r="H620" i="20"/>
  <c r="R619" i="20"/>
  <c r="H619" i="20"/>
  <c r="AA617" i="20"/>
  <c r="Z617" i="20"/>
  <c r="Y617" i="20"/>
  <c r="X617" i="20"/>
  <c r="W617" i="20"/>
  <c r="V617" i="20"/>
  <c r="U617" i="20"/>
  <c r="T617" i="20"/>
  <c r="S617" i="20"/>
  <c r="Q617" i="20"/>
  <c r="P617" i="20"/>
  <c r="O617" i="20"/>
  <c r="N617" i="20"/>
  <c r="M617" i="20"/>
  <c r="L617" i="20"/>
  <c r="K617" i="20"/>
  <c r="J617" i="20"/>
  <c r="I617" i="20"/>
  <c r="R616" i="20"/>
  <c r="R617" i="20" s="1"/>
  <c r="H616" i="20"/>
  <c r="H617" i="20" s="1"/>
  <c r="AA614" i="20"/>
  <c r="Z614" i="20"/>
  <c r="Y614" i="20"/>
  <c r="X614" i="20"/>
  <c r="W614" i="20"/>
  <c r="V614" i="20"/>
  <c r="U614" i="20"/>
  <c r="T614" i="20"/>
  <c r="S614" i="20"/>
  <c r="Q614" i="20"/>
  <c r="P614" i="20"/>
  <c r="O614" i="20"/>
  <c r="N614" i="20"/>
  <c r="M614" i="20"/>
  <c r="L614" i="20"/>
  <c r="K614" i="20"/>
  <c r="J614" i="20"/>
  <c r="I614" i="20"/>
  <c r="R613" i="20"/>
  <c r="R614" i="20" s="1"/>
  <c r="H613" i="20"/>
  <c r="H614" i="20" s="1"/>
  <c r="AA611" i="20"/>
  <c r="Z611" i="20"/>
  <c r="Y611" i="20"/>
  <c r="X611" i="20"/>
  <c r="W611" i="20"/>
  <c r="V611" i="20"/>
  <c r="Q611" i="20"/>
  <c r="P611" i="20"/>
  <c r="O611" i="20"/>
  <c r="N611" i="20"/>
  <c r="M611" i="20"/>
  <c r="L611" i="20"/>
  <c r="R610" i="20"/>
  <c r="R611" i="20" s="1"/>
  <c r="H610" i="20"/>
  <c r="H611" i="20" s="1"/>
  <c r="V608" i="20"/>
  <c r="U608" i="20"/>
  <c r="T608" i="20"/>
  <c r="S608" i="20"/>
  <c r="Q608" i="20"/>
  <c r="P608" i="20"/>
  <c r="O608" i="20"/>
  <c r="N608" i="20"/>
  <c r="M608" i="20"/>
  <c r="L608" i="20"/>
  <c r="K608" i="20"/>
  <c r="J608" i="20"/>
  <c r="I608" i="20"/>
  <c r="R607" i="20"/>
  <c r="R608" i="20" s="1"/>
  <c r="H607" i="20"/>
  <c r="H608" i="20" s="1"/>
  <c r="U605" i="20"/>
  <c r="K605" i="20"/>
  <c r="R604" i="20"/>
  <c r="H604" i="20"/>
  <c r="R603" i="20"/>
  <c r="H603" i="20"/>
  <c r="R602" i="20"/>
  <c r="H602" i="20"/>
  <c r="R601" i="20"/>
  <c r="H601" i="20"/>
  <c r="R600" i="20"/>
  <c r="H600" i="20"/>
  <c r="H653" i="20" l="1"/>
  <c r="H654" i="20" s="1"/>
  <c r="Z668" i="20"/>
  <c r="Z669" i="20" s="1"/>
  <c r="I662" i="20"/>
  <c r="S662" i="20"/>
  <c r="H635" i="20"/>
  <c r="R635" i="20"/>
  <c r="R653" i="20"/>
  <c r="R654" i="20" s="1"/>
  <c r="M668" i="20"/>
  <c r="M669" i="20" s="1"/>
  <c r="Q668" i="20"/>
  <c r="Q669" i="20" s="1"/>
  <c r="R662" i="20"/>
  <c r="N668" i="20"/>
  <c r="N669" i="20" s="1"/>
  <c r="W668" i="20"/>
  <c r="W669" i="20" s="1"/>
  <c r="H624" i="20"/>
  <c r="X668" i="20"/>
  <c r="X669" i="20" s="1"/>
  <c r="AA668" i="20"/>
  <c r="AA669" i="20" s="1"/>
  <c r="R624" i="20"/>
  <c r="J668" i="20"/>
  <c r="J669" i="20" s="1"/>
  <c r="O668" i="20"/>
  <c r="O669" i="20" s="1"/>
  <c r="T668" i="20"/>
  <c r="T669" i="20" s="1"/>
  <c r="Y668" i="20"/>
  <c r="Y669" i="20" s="1"/>
  <c r="P668" i="20"/>
  <c r="P669" i="20" s="1"/>
  <c r="H662" i="20"/>
  <c r="I668" i="20"/>
  <c r="S668" i="20"/>
  <c r="S669" i="20" l="1"/>
  <c r="I669" i="20"/>
  <c r="AA486" i="20" l="1"/>
  <c r="AA487" i="20" s="1"/>
  <c r="AA488" i="20" s="1"/>
  <c r="Z486" i="20"/>
  <c r="Z487" i="20" s="1"/>
  <c r="Z488" i="20" s="1"/>
  <c r="Y486" i="20"/>
  <c r="Y487" i="20" s="1"/>
  <c r="Y488" i="20" s="1"/>
  <c r="X486" i="20"/>
  <c r="X487" i="20" s="1"/>
  <c r="X488" i="20" s="1"/>
  <c r="W486" i="20"/>
  <c r="W487" i="20" s="1"/>
  <c r="W488" i="20" s="1"/>
  <c r="V486" i="20"/>
  <c r="V487" i="20" s="1"/>
  <c r="V488" i="20" s="1"/>
  <c r="T486" i="20"/>
  <c r="T487" i="20" s="1"/>
  <c r="T488" i="20" s="1"/>
  <c r="S486" i="20"/>
  <c r="S487" i="20" s="1"/>
  <c r="S488" i="20" s="1"/>
  <c r="Q486" i="20"/>
  <c r="Q487" i="20" s="1"/>
  <c r="Q488" i="20" s="1"/>
  <c r="P486" i="20"/>
  <c r="P487" i="20" s="1"/>
  <c r="P488" i="20" s="1"/>
  <c r="O486" i="20"/>
  <c r="O487" i="20" s="1"/>
  <c r="O488" i="20" s="1"/>
  <c r="N486" i="20"/>
  <c r="N487" i="20" s="1"/>
  <c r="N488" i="20" s="1"/>
  <c r="M486" i="20"/>
  <c r="M487" i="20" s="1"/>
  <c r="M488" i="20" s="1"/>
  <c r="L486" i="20"/>
  <c r="L487" i="20" s="1"/>
  <c r="L488" i="20" s="1"/>
  <c r="J486" i="20"/>
  <c r="J487" i="20" s="1"/>
  <c r="J488" i="20" s="1"/>
  <c r="I486" i="20"/>
  <c r="I487" i="20" s="1"/>
  <c r="I488" i="20" s="1"/>
  <c r="R485" i="20"/>
  <c r="H485" i="20"/>
  <c r="R484" i="20"/>
  <c r="H484" i="20"/>
  <c r="R483" i="20"/>
  <c r="H483" i="20"/>
  <c r="AA477" i="20"/>
  <c r="AA478" i="20" s="1"/>
  <c r="Z477" i="20"/>
  <c r="Z478" i="20" s="1"/>
  <c r="Y477" i="20"/>
  <c r="Y478" i="20" s="1"/>
  <c r="X477" i="20"/>
  <c r="X478" i="20" s="1"/>
  <c r="W477" i="20"/>
  <c r="W478" i="20" s="1"/>
  <c r="V477" i="20"/>
  <c r="V478" i="20" s="1"/>
  <c r="T477" i="20"/>
  <c r="T478" i="20" s="1"/>
  <c r="S477" i="20"/>
  <c r="S478" i="20" s="1"/>
  <c r="Q477" i="20"/>
  <c r="Q478" i="20" s="1"/>
  <c r="P477" i="20"/>
  <c r="P478" i="20" s="1"/>
  <c r="O477" i="20"/>
  <c r="O478" i="20" s="1"/>
  <c r="N477" i="20"/>
  <c r="N478" i="20" s="1"/>
  <c r="M477" i="20"/>
  <c r="M478" i="20" s="1"/>
  <c r="L477" i="20"/>
  <c r="L478" i="20" s="1"/>
  <c r="J477" i="20"/>
  <c r="J478" i="20" s="1"/>
  <c r="I477" i="20"/>
  <c r="I478" i="20" s="1"/>
  <c r="R476" i="20"/>
  <c r="R477" i="20" s="1"/>
  <c r="R478" i="20" s="1"/>
  <c r="H476" i="20"/>
  <c r="H477" i="20" s="1"/>
  <c r="H478" i="20" s="1"/>
  <c r="AA472" i="20"/>
  <c r="AA473" i="20" s="1"/>
  <c r="Z472" i="20"/>
  <c r="Z473" i="20" s="1"/>
  <c r="Y472" i="20"/>
  <c r="Y473" i="20" s="1"/>
  <c r="X472" i="20"/>
  <c r="X473" i="20" s="1"/>
  <c r="W472" i="20"/>
  <c r="W473" i="20" s="1"/>
  <c r="V472" i="20"/>
  <c r="V473" i="20" s="1"/>
  <c r="T472" i="20"/>
  <c r="T473" i="20" s="1"/>
  <c r="S472" i="20"/>
  <c r="S473" i="20" s="1"/>
  <c r="Q472" i="20"/>
  <c r="Q473" i="20" s="1"/>
  <c r="P472" i="20"/>
  <c r="P473" i="20" s="1"/>
  <c r="O472" i="20"/>
  <c r="O473" i="20" s="1"/>
  <c r="N472" i="20"/>
  <c r="N473" i="20" s="1"/>
  <c r="M472" i="20"/>
  <c r="M473" i="20" s="1"/>
  <c r="L472" i="20"/>
  <c r="L473" i="20" s="1"/>
  <c r="J472" i="20"/>
  <c r="J473" i="20" s="1"/>
  <c r="I472" i="20"/>
  <c r="I473" i="20" s="1"/>
  <c r="R471" i="20"/>
  <c r="R472" i="20" s="1"/>
  <c r="R473" i="20" s="1"/>
  <c r="H471" i="20"/>
  <c r="H472" i="20" s="1"/>
  <c r="H473" i="20" s="1"/>
  <c r="AA467" i="20"/>
  <c r="Z467" i="20"/>
  <c r="Y467" i="20"/>
  <c r="X467" i="20"/>
  <c r="W467" i="20"/>
  <c r="V467" i="20"/>
  <c r="T467" i="20"/>
  <c r="S467" i="20"/>
  <c r="Q467" i="20"/>
  <c r="P467" i="20"/>
  <c r="O467" i="20"/>
  <c r="N467" i="20"/>
  <c r="M467" i="20"/>
  <c r="L467" i="20"/>
  <c r="J467" i="20"/>
  <c r="I467" i="20"/>
  <c r="R466" i="20"/>
  <c r="R467" i="20" s="1"/>
  <c r="H466" i="20"/>
  <c r="H467" i="20" s="1"/>
  <c r="AA464" i="20"/>
  <c r="Z464" i="20"/>
  <c r="Y464" i="20"/>
  <c r="X464" i="20"/>
  <c r="W464" i="20"/>
  <c r="V464" i="20"/>
  <c r="T464" i="20"/>
  <c r="S464" i="20"/>
  <c r="Q464" i="20"/>
  <c r="P464" i="20"/>
  <c r="O464" i="20"/>
  <c r="N464" i="20"/>
  <c r="M464" i="20"/>
  <c r="L464" i="20"/>
  <c r="J464" i="20"/>
  <c r="I464" i="20"/>
  <c r="R463" i="20"/>
  <c r="R464" i="20" s="1"/>
  <c r="H463" i="20"/>
  <c r="H464" i="20" s="1"/>
  <c r="AA461" i="20"/>
  <c r="Z461" i="20"/>
  <c r="Y461" i="20"/>
  <c r="X461" i="20"/>
  <c r="W461" i="20"/>
  <c r="V461" i="20"/>
  <c r="T461" i="20"/>
  <c r="S461" i="20"/>
  <c r="Q461" i="20"/>
  <c r="P461" i="20"/>
  <c r="O461" i="20"/>
  <c r="N461" i="20"/>
  <c r="M461" i="20"/>
  <c r="L461" i="20"/>
  <c r="J461" i="20"/>
  <c r="I461" i="20"/>
  <c r="R460" i="20"/>
  <c r="R461" i="20" s="1"/>
  <c r="H460" i="20"/>
  <c r="H461" i="20" s="1"/>
  <c r="AA458" i="20"/>
  <c r="Z458" i="20"/>
  <c r="Y458" i="20"/>
  <c r="X458" i="20"/>
  <c r="W458" i="20"/>
  <c r="V458" i="20"/>
  <c r="T458" i="20"/>
  <c r="S458" i="20"/>
  <c r="Q458" i="20"/>
  <c r="P458" i="20"/>
  <c r="O458" i="20"/>
  <c r="N458" i="20"/>
  <c r="M458" i="20"/>
  <c r="L458" i="20"/>
  <c r="J458" i="20"/>
  <c r="I458" i="20"/>
  <c r="R457" i="20"/>
  <c r="H457" i="20"/>
  <c r="R456" i="20"/>
  <c r="H456" i="20"/>
  <c r="AA454" i="20"/>
  <c r="Z454" i="20"/>
  <c r="Y454" i="20"/>
  <c r="X454" i="20"/>
  <c r="W454" i="20"/>
  <c r="V454" i="20"/>
  <c r="T454" i="20"/>
  <c r="S454" i="20"/>
  <c r="Q454" i="20"/>
  <c r="P454" i="20"/>
  <c r="O454" i="20"/>
  <c r="N454" i="20"/>
  <c r="M454" i="20"/>
  <c r="L454" i="20"/>
  <c r="J454" i="20"/>
  <c r="I454" i="20"/>
  <c r="R453" i="20"/>
  <c r="H453" i="20"/>
  <c r="R452" i="20"/>
  <c r="H452" i="20"/>
  <c r="AA446" i="20"/>
  <c r="Z446" i="20"/>
  <c r="Y446" i="20"/>
  <c r="X446" i="20"/>
  <c r="W446" i="20"/>
  <c r="V446" i="20"/>
  <c r="T446" i="20"/>
  <c r="S446" i="20"/>
  <c r="Q446" i="20"/>
  <c r="P446" i="20"/>
  <c r="O446" i="20"/>
  <c r="N446" i="20"/>
  <c r="M446" i="20"/>
  <c r="L446" i="20"/>
  <c r="J446" i="20"/>
  <c r="I446" i="20"/>
  <c r="R445" i="20"/>
  <c r="H445" i="20"/>
  <c r="R444" i="20"/>
  <c r="H444" i="20"/>
  <c r="R443" i="20"/>
  <c r="H443" i="20"/>
  <c r="AA441" i="20"/>
  <c r="Z441" i="20"/>
  <c r="Z447" i="20" s="1"/>
  <c r="Y441" i="20"/>
  <c r="X441" i="20"/>
  <c r="W441" i="20"/>
  <c r="V441" i="20"/>
  <c r="V447" i="20" s="1"/>
  <c r="T441" i="20"/>
  <c r="S441" i="20"/>
  <c r="Q441" i="20"/>
  <c r="P441" i="20"/>
  <c r="P447" i="20" s="1"/>
  <c r="O441" i="20"/>
  <c r="N441" i="20"/>
  <c r="M441" i="20"/>
  <c r="L441" i="20"/>
  <c r="L447" i="20" s="1"/>
  <c r="J441" i="20"/>
  <c r="I441" i="20"/>
  <c r="R440" i="20"/>
  <c r="H440" i="20"/>
  <c r="R439" i="20"/>
  <c r="H439" i="20"/>
  <c r="AA435" i="20"/>
  <c r="Z435" i="20"/>
  <c r="Y435" i="20"/>
  <c r="X435" i="20"/>
  <c r="W435" i="20"/>
  <c r="V435" i="20"/>
  <c r="T435" i="20"/>
  <c r="S435" i="20"/>
  <c r="Q435" i="20"/>
  <c r="P435" i="20"/>
  <c r="O435" i="20"/>
  <c r="N435" i="20"/>
  <c r="M435" i="20"/>
  <c r="L435" i="20"/>
  <c r="J435" i="20"/>
  <c r="I435" i="20"/>
  <c r="R434" i="20"/>
  <c r="R435" i="20" s="1"/>
  <c r="H434" i="20"/>
  <c r="H435" i="20" s="1"/>
  <c r="AA432" i="20"/>
  <c r="Z432" i="20"/>
  <c r="Y432" i="20"/>
  <c r="Y436" i="20" s="1"/>
  <c r="X432" i="20"/>
  <c r="X436" i="20" s="1"/>
  <c r="W432" i="20"/>
  <c r="V432" i="20"/>
  <c r="T432" i="20"/>
  <c r="T436" i="20" s="1"/>
  <c r="S432" i="20"/>
  <c r="S436" i="20" s="1"/>
  <c r="Q432" i="20"/>
  <c r="P432" i="20"/>
  <c r="O432" i="20"/>
  <c r="O436" i="20" s="1"/>
  <c r="N432" i="20"/>
  <c r="N436" i="20" s="1"/>
  <c r="M432" i="20"/>
  <c r="L432" i="20"/>
  <c r="J432" i="20"/>
  <c r="J436" i="20" s="1"/>
  <c r="I432" i="20"/>
  <c r="I436" i="20" s="1"/>
  <c r="R431" i="20"/>
  <c r="H431" i="20"/>
  <c r="R430" i="20"/>
  <c r="H430" i="20"/>
  <c r="H432" i="20" s="1"/>
  <c r="R429" i="20"/>
  <c r="H429" i="20"/>
  <c r="S447" i="20" l="1"/>
  <c r="X447" i="20"/>
  <c r="M436" i="20"/>
  <c r="Q436" i="20"/>
  <c r="W436" i="20"/>
  <c r="AA436" i="20"/>
  <c r="R441" i="20"/>
  <c r="J447" i="20"/>
  <c r="J448" i="20" s="1"/>
  <c r="O447" i="20"/>
  <c r="O448" i="20" s="1"/>
  <c r="T447" i="20"/>
  <c r="T448" i="20" s="1"/>
  <c r="Y447" i="20"/>
  <c r="Y448" i="20" s="1"/>
  <c r="R446" i="20"/>
  <c r="R486" i="20"/>
  <c r="R487" i="20" s="1"/>
  <c r="R488" i="20" s="1"/>
  <c r="H446" i="20"/>
  <c r="L468" i="20"/>
  <c r="L479" i="20" s="1"/>
  <c r="P468" i="20"/>
  <c r="V468" i="20"/>
  <c r="Z468" i="20"/>
  <c r="Z479" i="20" s="1"/>
  <c r="M447" i="20"/>
  <c r="M448" i="20" s="1"/>
  <c r="Q447" i="20"/>
  <c r="W447" i="20"/>
  <c r="AA447" i="20"/>
  <c r="H454" i="20"/>
  <c r="H468" i="20" s="1"/>
  <c r="H479" i="20" s="1"/>
  <c r="S468" i="20"/>
  <c r="S479" i="20" s="1"/>
  <c r="X468" i="20"/>
  <c r="X479" i="20" s="1"/>
  <c r="H458" i="20"/>
  <c r="H486" i="20"/>
  <c r="H487" i="20" s="1"/>
  <c r="H488" i="20" s="1"/>
  <c r="R454" i="20"/>
  <c r="R458" i="20"/>
  <c r="X448" i="20"/>
  <c r="L436" i="20"/>
  <c r="L448" i="20" s="1"/>
  <c r="P436" i="20"/>
  <c r="P448" i="20" s="1"/>
  <c r="V436" i="20"/>
  <c r="V448" i="20" s="1"/>
  <c r="Z436" i="20"/>
  <c r="Z448" i="20" s="1"/>
  <c r="J468" i="20"/>
  <c r="J479" i="20" s="1"/>
  <c r="O468" i="20"/>
  <c r="M468" i="20"/>
  <c r="M479" i="20" s="1"/>
  <c r="Q468" i="20"/>
  <c r="Q479" i="20" s="1"/>
  <c r="W468" i="20"/>
  <c r="W479" i="20" s="1"/>
  <c r="AA468" i="20"/>
  <c r="R432" i="20"/>
  <c r="H441" i="20"/>
  <c r="I447" i="20"/>
  <c r="I448" i="20" s="1"/>
  <c r="N447" i="20"/>
  <c r="N448" i="20" s="1"/>
  <c r="I468" i="20"/>
  <c r="I479" i="20" s="1"/>
  <c r="N468" i="20"/>
  <c r="N479" i="20" s="1"/>
  <c r="S448" i="20"/>
  <c r="O479" i="20"/>
  <c r="H436" i="20"/>
  <c r="T468" i="20"/>
  <c r="T479" i="20" s="1"/>
  <c r="Y468" i="20"/>
  <c r="Y479" i="20" s="1"/>
  <c r="P479" i="20"/>
  <c r="V479" i="20"/>
  <c r="R436" i="20"/>
  <c r="W448" i="20"/>
  <c r="AA479" i="20"/>
  <c r="X489" i="20" l="1"/>
  <c r="H447" i="20"/>
  <c r="AA448" i="20"/>
  <c r="AA489" i="20" s="1"/>
  <c r="S489" i="20"/>
  <c r="Q448" i="20"/>
  <c r="Q489" i="20" s="1"/>
  <c r="J489" i="20"/>
  <c r="L489" i="20"/>
  <c r="M489" i="20"/>
  <c r="O489" i="20"/>
  <c r="T489" i="20"/>
  <c r="R447" i="20"/>
  <c r="R448" i="20" s="1"/>
  <c r="P489" i="20"/>
  <c r="I489" i="20"/>
  <c r="R468" i="20"/>
  <c r="R479" i="20" s="1"/>
  <c r="W489" i="20"/>
  <c r="Y489" i="20"/>
  <c r="H448" i="20"/>
  <c r="H489" i="20" s="1"/>
  <c r="N489" i="20"/>
  <c r="Z489" i="20"/>
  <c r="V489" i="20"/>
  <c r="R489" i="20" l="1"/>
  <c r="AA420" i="20"/>
  <c r="AA421" i="20" s="1"/>
  <c r="AA422" i="20" s="1"/>
  <c r="AA423" i="20" s="1"/>
  <c r="Z420" i="20"/>
  <c r="Z421" i="20" s="1"/>
  <c r="Z422" i="20" s="1"/>
  <c r="Z423" i="20" s="1"/>
  <c r="Y420" i="20"/>
  <c r="Y421" i="20" s="1"/>
  <c r="Y422" i="20" s="1"/>
  <c r="Y423" i="20" s="1"/>
  <c r="X420" i="20"/>
  <c r="X421" i="20" s="1"/>
  <c r="X422" i="20" s="1"/>
  <c r="X423" i="20" s="1"/>
  <c r="W420" i="20"/>
  <c r="W421" i="20" s="1"/>
  <c r="W422" i="20" s="1"/>
  <c r="W423" i="20" s="1"/>
  <c r="V420" i="20"/>
  <c r="V421" i="20" s="1"/>
  <c r="V422" i="20" s="1"/>
  <c r="V423" i="20" s="1"/>
  <c r="T420" i="20"/>
  <c r="T421" i="20" s="1"/>
  <c r="T422" i="20" s="1"/>
  <c r="T423" i="20" s="1"/>
  <c r="S420" i="20"/>
  <c r="S421" i="20" s="1"/>
  <c r="S422" i="20" s="1"/>
  <c r="S423" i="20" s="1"/>
  <c r="Q420" i="20"/>
  <c r="Q421" i="20" s="1"/>
  <c r="Q422" i="20" s="1"/>
  <c r="Q423" i="20" s="1"/>
  <c r="P420" i="20"/>
  <c r="P421" i="20" s="1"/>
  <c r="P422" i="20" s="1"/>
  <c r="P423" i="20" s="1"/>
  <c r="O420" i="20"/>
  <c r="O421" i="20" s="1"/>
  <c r="O422" i="20" s="1"/>
  <c r="O423" i="20" s="1"/>
  <c r="N420" i="20"/>
  <c r="N421" i="20" s="1"/>
  <c r="N422" i="20" s="1"/>
  <c r="N423" i="20" s="1"/>
  <c r="M420" i="20"/>
  <c r="M421" i="20" s="1"/>
  <c r="M422" i="20" s="1"/>
  <c r="M423" i="20" s="1"/>
  <c r="L420" i="20"/>
  <c r="L421" i="20" s="1"/>
  <c r="L422" i="20" s="1"/>
  <c r="L423" i="20" s="1"/>
  <c r="J420" i="20"/>
  <c r="J421" i="20" s="1"/>
  <c r="J422" i="20" s="1"/>
  <c r="J423" i="20" s="1"/>
  <c r="I420" i="20"/>
  <c r="I421" i="20" s="1"/>
  <c r="I422" i="20" s="1"/>
  <c r="I423" i="20" s="1"/>
  <c r="R419" i="20"/>
  <c r="R420" i="20" s="1"/>
  <c r="R421" i="20" s="1"/>
  <c r="R422" i="20" s="1"/>
  <c r="R423" i="20" s="1"/>
  <c r="H419" i="20"/>
  <c r="H420" i="20" s="1"/>
  <c r="H421" i="20" s="1"/>
  <c r="H422" i="20" s="1"/>
  <c r="H423" i="20" s="1"/>
  <c r="U413" i="20" l="1"/>
  <c r="K413" i="20"/>
  <c r="AA410" i="20"/>
  <c r="AA411" i="20" s="1"/>
  <c r="AA412" i="20" s="1"/>
  <c r="Z410" i="20"/>
  <c r="Z411" i="20" s="1"/>
  <c r="Z412" i="20" s="1"/>
  <c r="Y410" i="20"/>
  <c r="Y411" i="20" s="1"/>
  <c r="Y412" i="20" s="1"/>
  <c r="X410" i="20"/>
  <c r="X411" i="20" s="1"/>
  <c r="X412" i="20" s="1"/>
  <c r="W410" i="20"/>
  <c r="W411" i="20" s="1"/>
  <c r="W412" i="20" s="1"/>
  <c r="V410" i="20"/>
  <c r="V411" i="20" s="1"/>
  <c r="V412" i="20" s="1"/>
  <c r="T410" i="20"/>
  <c r="T411" i="20" s="1"/>
  <c r="T412" i="20" s="1"/>
  <c r="S410" i="20"/>
  <c r="S411" i="20" s="1"/>
  <c r="S412" i="20" s="1"/>
  <c r="Q410" i="20"/>
  <c r="Q411" i="20" s="1"/>
  <c r="Q412" i="20" s="1"/>
  <c r="P410" i="20"/>
  <c r="P411" i="20" s="1"/>
  <c r="P412" i="20" s="1"/>
  <c r="O410" i="20"/>
  <c r="O411" i="20" s="1"/>
  <c r="O412" i="20" s="1"/>
  <c r="N410" i="20"/>
  <c r="N411" i="20" s="1"/>
  <c r="N412" i="20" s="1"/>
  <c r="M410" i="20"/>
  <c r="M411" i="20" s="1"/>
  <c r="M412" i="20" s="1"/>
  <c r="L410" i="20"/>
  <c r="L411" i="20" s="1"/>
  <c r="L412" i="20" s="1"/>
  <c r="J410" i="20"/>
  <c r="J411" i="20" s="1"/>
  <c r="J412" i="20" s="1"/>
  <c r="I410" i="20"/>
  <c r="I411" i="20" s="1"/>
  <c r="I412" i="20" s="1"/>
  <c r="R399" i="20"/>
  <c r="R410" i="20" s="1"/>
  <c r="R411" i="20" s="1"/>
  <c r="R412" i="20" s="1"/>
  <c r="H399" i="20"/>
  <c r="H410" i="20" s="1"/>
  <c r="H411" i="20" s="1"/>
  <c r="H412" i="20" s="1"/>
  <c r="AA393" i="20"/>
  <c r="Z393" i="20"/>
  <c r="Y393" i="20"/>
  <c r="X393" i="20"/>
  <c r="W393" i="20"/>
  <c r="V393" i="20"/>
  <c r="T393" i="20"/>
  <c r="S393" i="20"/>
  <c r="R393" i="20"/>
  <c r="Q393" i="20"/>
  <c r="P393" i="20"/>
  <c r="O393" i="20"/>
  <c r="N393" i="20"/>
  <c r="M393" i="20"/>
  <c r="L393" i="20"/>
  <c r="J393" i="20"/>
  <c r="I393" i="20"/>
  <c r="H392" i="20"/>
  <c r="H393" i="20" s="1"/>
  <c r="AA390" i="20"/>
  <c r="AA394" i="20" s="1"/>
  <c r="AA395" i="20" s="1"/>
  <c r="Z390" i="20"/>
  <c r="Z394" i="20" s="1"/>
  <c r="Z395" i="20" s="1"/>
  <c r="Y390" i="20"/>
  <c r="X390" i="20"/>
  <c r="W390" i="20"/>
  <c r="W394" i="20" s="1"/>
  <c r="W395" i="20" s="1"/>
  <c r="V390" i="20"/>
  <c r="V394" i="20" s="1"/>
  <c r="V395" i="20" s="1"/>
  <c r="T390" i="20"/>
  <c r="S390" i="20"/>
  <c r="Q390" i="20"/>
  <c r="Q394" i="20" s="1"/>
  <c r="Q395" i="20" s="1"/>
  <c r="P390" i="20"/>
  <c r="O390" i="20"/>
  <c r="N390" i="20"/>
  <c r="N394" i="20" s="1"/>
  <c r="N395" i="20" s="1"/>
  <c r="M390" i="20"/>
  <c r="M394" i="20" s="1"/>
  <c r="M395" i="20" s="1"/>
  <c r="L390" i="20"/>
  <c r="J390" i="20"/>
  <c r="I390" i="20"/>
  <c r="I394" i="20" s="1"/>
  <c r="I395" i="20" s="1"/>
  <c r="R389" i="20"/>
  <c r="R390" i="20" s="1"/>
  <c r="R394" i="20" s="1"/>
  <c r="R395" i="20" s="1"/>
  <c r="H389" i="20"/>
  <c r="H390" i="20" s="1"/>
  <c r="AA383" i="20"/>
  <c r="AA384" i="20" s="1"/>
  <c r="AA385" i="20" s="1"/>
  <c r="Z383" i="20"/>
  <c r="Z384" i="20" s="1"/>
  <c r="Z385" i="20" s="1"/>
  <c r="Y383" i="20"/>
  <c r="Y384" i="20" s="1"/>
  <c r="Y385" i="20" s="1"/>
  <c r="X383" i="20"/>
  <c r="X384" i="20" s="1"/>
  <c r="X385" i="20" s="1"/>
  <c r="W383" i="20"/>
  <c r="W384" i="20" s="1"/>
  <c r="W385" i="20" s="1"/>
  <c r="V383" i="20"/>
  <c r="V384" i="20" s="1"/>
  <c r="V385" i="20" s="1"/>
  <c r="T383" i="20"/>
  <c r="T384" i="20" s="1"/>
  <c r="T385" i="20" s="1"/>
  <c r="S383" i="20"/>
  <c r="S384" i="20" s="1"/>
  <c r="S385" i="20" s="1"/>
  <c r="R383" i="20"/>
  <c r="R384" i="20" s="1"/>
  <c r="R385" i="20" s="1"/>
  <c r="Q383" i="20"/>
  <c r="Q384" i="20" s="1"/>
  <c r="Q385" i="20" s="1"/>
  <c r="P383" i="20"/>
  <c r="P384" i="20" s="1"/>
  <c r="P385" i="20" s="1"/>
  <c r="O383" i="20"/>
  <c r="O384" i="20" s="1"/>
  <c r="O385" i="20" s="1"/>
  <c r="N383" i="20"/>
  <c r="N384" i="20" s="1"/>
  <c r="N385" i="20" s="1"/>
  <c r="M383" i="20"/>
  <c r="M384" i="20" s="1"/>
  <c r="M385" i="20" s="1"/>
  <c r="L383" i="20"/>
  <c r="L384" i="20" s="1"/>
  <c r="L385" i="20" s="1"/>
  <c r="J383" i="20"/>
  <c r="J384" i="20" s="1"/>
  <c r="J385" i="20" s="1"/>
  <c r="I383" i="20"/>
  <c r="I384" i="20" s="1"/>
  <c r="I385" i="20" s="1"/>
  <c r="H382" i="20"/>
  <c r="H383" i="20" s="1"/>
  <c r="H384" i="20" s="1"/>
  <c r="H385" i="20" s="1"/>
  <c r="AA376" i="20"/>
  <c r="AA377" i="20" s="1"/>
  <c r="Z376" i="20"/>
  <c r="Z377" i="20" s="1"/>
  <c r="Y376" i="20"/>
  <c r="Y377" i="20" s="1"/>
  <c r="X376" i="20"/>
  <c r="X377" i="20" s="1"/>
  <c r="W376" i="20"/>
  <c r="W377" i="20" s="1"/>
  <c r="V376" i="20"/>
  <c r="V377" i="20" s="1"/>
  <c r="T376" i="20"/>
  <c r="T377" i="20" s="1"/>
  <c r="S376" i="20"/>
  <c r="S377" i="20" s="1"/>
  <c r="R376" i="20"/>
  <c r="R377" i="20" s="1"/>
  <c r="Q376" i="20"/>
  <c r="Q377" i="20" s="1"/>
  <c r="P376" i="20"/>
  <c r="P377" i="20" s="1"/>
  <c r="O376" i="20"/>
  <c r="O377" i="20" s="1"/>
  <c r="N376" i="20"/>
  <c r="N377" i="20" s="1"/>
  <c r="M376" i="20"/>
  <c r="M377" i="20" s="1"/>
  <c r="L376" i="20"/>
  <c r="L377" i="20" s="1"/>
  <c r="J376" i="20"/>
  <c r="J377" i="20" s="1"/>
  <c r="I376" i="20"/>
  <c r="I377" i="20" s="1"/>
  <c r="H375" i="20"/>
  <c r="H376" i="20" s="1"/>
  <c r="H377" i="20" s="1"/>
  <c r="AA371" i="20"/>
  <c r="AA372" i="20" s="1"/>
  <c r="Z371" i="20"/>
  <c r="Z372" i="20" s="1"/>
  <c r="Y371" i="20"/>
  <c r="Y372" i="20" s="1"/>
  <c r="X371" i="20"/>
  <c r="X372" i="20" s="1"/>
  <c r="W371" i="20"/>
  <c r="W372" i="20" s="1"/>
  <c r="V371" i="20"/>
  <c r="V372" i="20" s="1"/>
  <c r="T371" i="20"/>
  <c r="T372" i="20" s="1"/>
  <c r="S371" i="20"/>
  <c r="S372" i="20" s="1"/>
  <c r="Q371" i="20"/>
  <c r="Q372" i="20" s="1"/>
  <c r="P371" i="20"/>
  <c r="P372" i="20" s="1"/>
  <c r="O371" i="20"/>
  <c r="O372" i="20" s="1"/>
  <c r="N371" i="20"/>
  <c r="N372" i="20" s="1"/>
  <c r="M371" i="20"/>
  <c r="M372" i="20" s="1"/>
  <c r="L371" i="20"/>
  <c r="L372" i="20" s="1"/>
  <c r="J371" i="20"/>
  <c r="J372" i="20" s="1"/>
  <c r="I371" i="20"/>
  <c r="I372" i="20" s="1"/>
  <c r="R370" i="20"/>
  <c r="R371" i="20" s="1"/>
  <c r="R372" i="20" s="1"/>
  <c r="H370" i="20"/>
  <c r="H369" i="20"/>
  <c r="AA365" i="20"/>
  <c r="AA366" i="20" s="1"/>
  <c r="Z365" i="20"/>
  <c r="Z366" i="20" s="1"/>
  <c r="Y365" i="20"/>
  <c r="Y366" i="20" s="1"/>
  <c r="X365" i="20"/>
  <c r="X366" i="20" s="1"/>
  <c r="W365" i="20"/>
  <c r="W366" i="20" s="1"/>
  <c r="V365" i="20"/>
  <c r="V366" i="20" s="1"/>
  <c r="T365" i="20"/>
  <c r="T366" i="20" s="1"/>
  <c r="S365" i="20"/>
  <c r="S366" i="20" s="1"/>
  <c r="R365" i="20"/>
  <c r="R366" i="20" s="1"/>
  <c r="Q365" i="20"/>
  <c r="Q366" i="20" s="1"/>
  <c r="P365" i="20"/>
  <c r="P366" i="20" s="1"/>
  <c r="O365" i="20"/>
  <c r="O366" i="20" s="1"/>
  <c r="N365" i="20"/>
  <c r="N366" i="20" s="1"/>
  <c r="M365" i="20"/>
  <c r="M366" i="20" s="1"/>
  <c r="L365" i="20"/>
  <c r="L366" i="20" s="1"/>
  <c r="J365" i="20"/>
  <c r="J366" i="20" s="1"/>
  <c r="I365" i="20"/>
  <c r="I366" i="20" s="1"/>
  <c r="H364" i="20"/>
  <c r="H365" i="20" s="1"/>
  <c r="H366" i="20" s="1"/>
  <c r="AA360" i="20"/>
  <c r="AA361" i="20" s="1"/>
  <c r="Z360" i="20"/>
  <c r="Z361" i="20" s="1"/>
  <c r="Y360" i="20"/>
  <c r="Y361" i="20" s="1"/>
  <c r="X360" i="20"/>
  <c r="X361" i="20" s="1"/>
  <c r="W360" i="20"/>
  <c r="W361" i="20" s="1"/>
  <c r="V360" i="20"/>
  <c r="V361" i="20" s="1"/>
  <c r="T360" i="20"/>
  <c r="T361" i="20" s="1"/>
  <c r="S360" i="20"/>
  <c r="S361" i="20" s="1"/>
  <c r="R360" i="20"/>
  <c r="R361" i="20" s="1"/>
  <c r="Q360" i="20"/>
  <c r="Q361" i="20" s="1"/>
  <c r="P360" i="20"/>
  <c r="P361" i="20" s="1"/>
  <c r="O360" i="20"/>
  <c r="O361" i="20" s="1"/>
  <c r="N360" i="20"/>
  <c r="N361" i="20" s="1"/>
  <c r="M360" i="20"/>
  <c r="M361" i="20" s="1"/>
  <c r="L360" i="20"/>
  <c r="L361" i="20" s="1"/>
  <c r="J360" i="20"/>
  <c r="J361" i="20" s="1"/>
  <c r="I360" i="20"/>
  <c r="I361" i="20" s="1"/>
  <c r="H359" i="20"/>
  <c r="H358" i="20"/>
  <c r="H357" i="20"/>
  <c r="AA352" i="20"/>
  <c r="Z352" i="20"/>
  <c r="Y352" i="20"/>
  <c r="X352" i="20"/>
  <c r="W352" i="20"/>
  <c r="V352" i="20"/>
  <c r="T352" i="20"/>
  <c r="S352" i="20"/>
  <c r="Q352" i="20"/>
  <c r="P352" i="20"/>
  <c r="O352" i="20"/>
  <c r="N352" i="20"/>
  <c r="M352" i="20"/>
  <c r="L352" i="20"/>
  <c r="J352" i="20"/>
  <c r="I352" i="20"/>
  <c r="R351" i="20"/>
  <c r="H351" i="20"/>
  <c r="R350" i="20"/>
  <c r="R352" i="20" s="1"/>
  <c r="H350" i="20"/>
  <c r="AA348" i="20"/>
  <c r="Z348" i="20"/>
  <c r="Y348" i="20"/>
  <c r="X348" i="20"/>
  <c r="W348" i="20"/>
  <c r="V348" i="20"/>
  <c r="T348" i="20"/>
  <c r="S348" i="20"/>
  <c r="R348" i="20"/>
  <c r="Q348" i="20"/>
  <c r="P348" i="20"/>
  <c r="O348" i="20"/>
  <c r="N348" i="20"/>
  <c r="M348" i="20"/>
  <c r="L348" i="20"/>
  <c r="J348" i="20"/>
  <c r="I348" i="20"/>
  <c r="H347" i="20"/>
  <c r="H346" i="20"/>
  <c r="H345" i="20"/>
  <c r="H344" i="20"/>
  <c r="H343" i="20"/>
  <c r="AA341" i="20"/>
  <c r="Z341" i="20"/>
  <c r="Y341" i="20"/>
  <c r="X341" i="20"/>
  <c r="W341" i="20"/>
  <c r="V341" i="20"/>
  <c r="T341" i="20"/>
  <c r="S341" i="20"/>
  <c r="R341" i="20"/>
  <c r="Q341" i="20"/>
  <c r="P341" i="20"/>
  <c r="O341" i="20"/>
  <c r="N341" i="20"/>
  <c r="M341" i="20"/>
  <c r="L341" i="20"/>
  <c r="J341" i="20"/>
  <c r="I341" i="20"/>
  <c r="H340" i="20"/>
  <c r="H341" i="20" s="1"/>
  <c r="AA338" i="20"/>
  <c r="Z338" i="20"/>
  <c r="Y338" i="20"/>
  <c r="Y353" i="20" s="1"/>
  <c r="X338" i="20"/>
  <c r="W338" i="20"/>
  <c r="V338" i="20"/>
  <c r="T338" i="20"/>
  <c r="T353" i="20" s="1"/>
  <c r="S338" i="20"/>
  <c r="Q338" i="20"/>
  <c r="P338" i="20"/>
  <c r="O338" i="20"/>
  <c r="N338" i="20"/>
  <c r="M338" i="20"/>
  <c r="L338" i="20"/>
  <c r="J338" i="20"/>
  <c r="I338" i="20"/>
  <c r="R337" i="20"/>
  <c r="R338" i="20" s="1"/>
  <c r="H337" i="20"/>
  <c r="H338" i="20" s="1"/>
  <c r="R353" i="20" l="1"/>
  <c r="H360" i="20"/>
  <c r="H361" i="20" s="1"/>
  <c r="X394" i="20"/>
  <c r="X395" i="20" s="1"/>
  <c r="H371" i="20"/>
  <c r="H372" i="20" s="1"/>
  <c r="O394" i="20"/>
  <c r="O395" i="20" s="1"/>
  <c r="T394" i="20"/>
  <c r="T395" i="20" s="1"/>
  <c r="Y394" i="20"/>
  <c r="Y395" i="20" s="1"/>
  <c r="M353" i="20"/>
  <c r="M378" i="20" s="1"/>
  <c r="M413" i="20" s="1"/>
  <c r="Q353" i="20"/>
  <c r="L394" i="20"/>
  <c r="L395" i="20" s="1"/>
  <c r="P394" i="20"/>
  <c r="P395" i="20" s="1"/>
  <c r="J394" i="20"/>
  <c r="J395" i="20" s="1"/>
  <c r="S394" i="20"/>
  <c r="S395" i="20" s="1"/>
  <c r="S353" i="20"/>
  <c r="S378" i="20" s="1"/>
  <c r="X353" i="20"/>
  <c r="X378" i="20" s="1"/>
  <c r="X413" i="20" s="1"/>
  <c r="H348" i="20"/>
  <c r="I353" i="20"/>
  <c r="I378" i="20" s="1"/>
  <c r="I413" i="20" s="1"/>
  <c r="N353" i="20"/>
  <c r="N378" i="20" s="1"/>
  <c r="N413" i="20" s="1"/>
  <c r="W353" i="20"/>
  <c r="W378" i="20" s="1"/>
  <c r="W413" i="20" s="1"/>
  <c r="AA353" i="20"/>
  <c r="AA378" i="20" s="1"/>
  <c r="AA413" i="20" s="1"/>
  <c r="R378" i="20"/>
  <c r="R413" i="20" s="1"/>
  <c r="H394" i="20"/>
  <c r="H395" i="20" s="1"/>
  <c r="J353" i="20"/>
  <c r="J378" i="20" s="1"/>
  <c r="O353" i="20"/>
  <c r="O378" i="20" s="1"/>
  <c r="O413" i="20" s="1"/>
  <c r="T378" i="20"/>
  <c r="Y378" i="20"/>
  <c r="H352" i="20"/>
  <c r="L353" i="20"/>
  <c r="L378" i="20" s="1"/>
  <c r="P353" i="20"/>
  <c r="P378" i="20" s="1"/>
  <c r="V353" i="20"/>
  <c r="V378" i="20" s="1"/>
  <c r="V413" i="20" s="1"/>
  <c r="Z353" i="20"/>
  <c r="Z378" i="20" s="1"/>
  <c r="Z413" i="20" s="1"/>
  <c r="Q378" i="20"/>
  <c r="Q413" i="20" s="1"/>
  <c r="Y413" i="20" l="1"/>
  <c r="P413" i="20"/>
  <c r="H353" i="20"/>
  <c r="H378" i="20" s="1"/>
  <c r="H413" i="20" s="1"/>
  <c r="J413" i="20"/>
  <c r="L413" i="20"/>
  <c r="T413" i="20"/>
  <c r="S413" i="20"/>
  <c r="AA328" i="20"/>
  <c r="Z328" i="20"/>
  <c r="Y328" i="20"/>
  <c r="X328" i="20"/>
  <c r="W328" i="20"/>
  <c r="V328" i="20"/>
  <c r="T328" i="20"/>
  <c r="S328" i="20"/>
  <c r="Q328" i="20"/>
  <c r="P328" i="20"/>
  <c r="O328" i="20"/>
  <c r="N328" i="20"/>
  <c r="M328" i="20"/>
  <c r="L328" i="20"/>
  <c r="J328" i="20"/>
  <c r="I328" i="20"/>
  <c r="R327" i="20"/>
  <c r="R328" i="20" s="1"/>
  <c r="H327" i="20"/>
  <c r="H328" i="20" s="1"/>
  <c r="AA325" i="20"/>
  <c r="Z325" i="20"/>
  <c r="Y325" i="20"/>
  <c r="X325" i="20"/>
  <c r="W325" i="20"/>
  <c r="V325" i="20"/>
  <c r="T325" i="20"/>
  <c r="S325" i="20"/>
  <c r="Q325" i="20"/>
  <c r="P325" i="20"/>
  <c r="O325" i="20"/>
  <c r="N325" i="20"/>
  <c r="M325" i="20"/>
  <c r="L325" i="20"/>
  <c r="J325" i="20"/>
  <c r="R324" i="20"/>
  <c r="R325" i="20" s="1"/>
  <c r="I324" i="20"/>
  <c r="I325" i="20" s="1"/>
  <c r="AA322" i="20"/>
  <c r="Z322" i="20"/>
  <c r="Y322" i="20"/>
  <c r="X322" i="20"/>
  <c r="W322" i="20"/>
  <c r="V322" i="20"/>
  <c r="T322" i="20"/>
  <c r="S322" i="20"/>
  <c r="Q322" i="20"/>
  <c r="P322" i="20"/>
  <c r="O322" i="20"/>
  <c r="N322" i="20"/>
  <c r="M322" i="20"/>
  <c r="L322" i="20"/>
  <c r="J322" i="20"/>
  <c r="I322" i="20"/>
  <c r="R321" i="20"/>
  <c r="H321" i="20"/>
  <c r="R320" i="20"/>
  <c r="H320" i="20"/>
  <c r="AA318" i="20"/>
  <c r="Z318" i="20"/>
  <c r="Y318" i="20"/>
  <c r="X318" i="20"/>
  <c r="W318" i="20"/>
  <c r="V318" i="20"/>
  <c r="T318" i="20"/>
  <c r="S318" i="20"/>
  <c r="Q318" i="20"/>
  <c r="P318" i="20"/>
  <c r="O318" i="20"/>
  <c r="N318" i="20"/>
  <c r="M318" i="20"/>
  <c r="L318" i="20"/>
  <c r="J318" i="20"/>
  <c r="I318" i="20"/>
  <c r="R317" i="20"/>
  <c r="R318" i="20" s="1"/>
  <c r="H317" i="20"/>
  <c r="H318" i="20" s="1"/>
  <c r="AA315" i="20"/>
  <c r="Z315" i="20"/>
  <c r="Y315" i="20"/>
  <c r="X315" i="20"/>
  <c r="W315" i="20"/>
  <c r="V315" i="20"/>
  <c r="T315" i="20"/>
  <c r="Q315" i="20"/>
  <c r="P315" i="20"/>
  <c r="O315" i="20"/>
  <c r="N315" i="20"/>
  <c r="M315" i="20"/>
  <c r="L315" i="20"/>
  <c r="J315" i="20"/>
  <c r="I315" i="20"/>
  <c r="S314" i="20"/>
  <c r="S315" i="20" s="1"/>
  <c r="H314" i="20"/>
  <c r="H315" i="20" s="1"/>
  <c r="AA312" i="20"/>
  <c r="Z312" i="20"/>
  <c r="Y312" i="20"/>
  <c r="X312" i="20"/>
  <c r="W312" i="20"/>
  <c r="V312" i="20"/>
  <c r="T312" i="20"/>
  <c r="Q312" i="20"/>
  <c r="P312" i="20"/>
  <c r="O312" i="20"/>
  <c r="N312" i="20"/>
  <c r="M312" i="20"/>
  <c r="L312" i="20"/>
  <c r="J312" i="20"/>
  <c r="S311" i="20"/>
  <c r="S312" i="20" s="1"/>
  <c r="I311" i="20"/>
  <c r="I312" i="20" s="1"/>
  <c r="AA309" i="20"/>
  <c r="Z309" i="20"/>
  <c r="Y309" i="20"/>
  <c r="X309" i="20"/>
  <c r="W309" i="20"/>
  <c r="V309" i="20"/>
  <c r="T309" i="20"/>
  <c r="S309" i="20"/>
  <c r="Q309" i="20"/>
  <c r="P309" i="20"/>
  <c r="O309" i="20"/>
  <c r="N309" i="20"/>
  <c r="M309" i="20"/>
  <c r="L309" i="20"/>
  <c r="J309" i="20"/>
  <c r="I309" i="20"/>
  <c r="R308" i="20"/>
  <c r="R309" i="20" s="1"/>
  <c r="H308" i="20"/>
  <c r="H309" i="20" s="1"/>
  <c r="AA306" i="20"/>
  <c r="Z306" i="20"/>
  <c r="Y306" i="20"/>
  <c r="X306" i="20"/>
  <c r="W306" i="20"/>
  <c r="V306" i="20"/>
  <c r="T306" i="20"/>
  <c r="Q306" i="20"/>
  <c r="P306" i="20"/>
  <c r="O306" i="20"/>
  <c r="N306" i="20"/>
  <c r="M306" i="20"/>
  <c r="L306" i="20"/>
  <c r="J306" i="20"/>
  <c r="S305" i="20"/>
  <c r="S306" i="20" s="1"/>
  <c r="I305" i="20"/>
  <c r="I306" i="20" s="1"/>
  <c r="R304" i="20"/>
  <c r="H304" i="20"/>
  <c r="AA302" i="20"/>
  <c r="Z302" i="20"/>
  <c r="Y302" i="20"/>
  <c r="X302" i="20"/>
  <c r="W302" i="20"/>
  <c r="V302" i="20"/>
  <c r="T302" i="20"/>
  <c r="S302" i="20"/>
  <c r="Q302" i="20"/>
  <c r="P302" i="20"/>
  <c r="O302" i="20"/>
  <c r="N302" i="20"/>
  <c r="M302" i="20"/>
  <c r="L302" i="20"/>
  <c r="J302" i="20"/>
  <c r="I302" i="20"/>
  <c r="R301" i="20"/>
  <c r="H301" i="20"/>
  <c r="R300" i="20"/>
  <c r="H300" i="20"/>
  <c r="AA294" i="20"/>
  <c r="Z294" i="20"/>
  <c r="Y294" i="20"/>
  <c r="X294" i="20"/>
  <c r="W294" i="20"/>
  <c r="V294" i="20"/>
  <c r="T294" i="20"/>
  <c r="Q294" i="20"/>
  <c r="P294" i="20"/>
  <c r="O294" i="20"/>
  <c r="N294" i="20"/>
  <c r="M294" i="20"/>
  <c r="L294" i="20"/>
  <c r="J294" i="20"/>
  <c r="S293" i="20"/>
  <c r="S294" i="20" s="1"/>
  <c r="I293" i="20"/>
  <c r="I294" i="20" s="1"/>
  <c r="AA291" i="20"/>
  <c r="Z291" i="20"/>
  <c r="Y291" i="20"/>
  <c r="X291" i="20"/>
  <c r="W291" i="20"/>
  <c r="V291" i="20"/>
  <c r="T291" i="20"/>
  <c r="S291" i="20"/>
  <c r="Q291" i="20"/>
  <c r="P291" i="20"/>
  <c r="O291" i="20"/>
  <c r="N291" i="20"/>
  <c r="M291" i="20"/>
  <c r="L291" i="20"/>
  <c r="J291" i="20"/>
  <c r="I291" i="20"/>
  <c r="R290" i="20"/>
  <c r="R291" i="20" s="1"/>
  <c r="H290" i="20"/>
  <c r="H291" i="20" s="1"/>
  <c r="AA288" i="20"/>
  <c r="Z288" i="20"/>
  <c r="Y288" i="20"/>
  <c r="X288" i="20"/>
  <c r="W288" i="20"/>
  <c r="V288" i="20"/>
  <c r="T288" i="20"/>
  <c r="S288" i="20"/>
  <c r="Q288" i="20"/>
  <c r="P288" i="20"/>
  <c r="O288" i="20"/>
  <c r="N288" i="20"/>
  <c r="M288" i="20"/>
  <c r="L288" i="20"/>
  <c r="J288" i="20"/>
  <c r="I288" i="20"/>
  <c r="R287" i="20"/>
  <c r="R288" i="20" s="1"/>
  <c r="H287" i="20"/>
  <c r="H288" i="20" s="1"/>
  <c r="AA285" i="20"/>
  <c r="Z285" i="20"/>
  <c r="Y285" i="20"/>
  <c r="X285" i="20"/>
  <c r="W285" i="20"/>
  <c r="V285" i="20"/>
  <c r="T285" i="20"/>
  <c r="S285" i="20"/>
  <c r="Q285" i="20"/>
  <c r="P285" i="20"/>
  <c r="O285" i="20"/>
  <c r="N285" i="20"/>
  <c r="M285" i="20"/>
  <c r="L285" i="20"/>
  <c r="J285" i="20"/>
  <c r="I285" i="20"/>
  <c r="R284" i="20"/>
  <c r="R285" i="20" s="1"/>
  <c r="H284" i="20"/>
  <c r="H285" i="20" s="1"/>
  <c r="AA282" i="20"/>
  <c r="Z282" i="20"/>
  <c r="Y282" i="20"/>
  <c r="X282" i="20"/>
  <c r="W282" i="20"/>
  <c r="V282" i="20"/>
  <c r="T282" i="20"/>
  <c r="S282" i="20"/>
  <c r="Q282" i="20"/>
  <c r="P282" i="20"/>
  <c r="O282" i="20"/>
  <c r="N282" i="20"/>
  <c r="M282" i="20"/>
  <c r="L282" i="20"/>
  <c r="J282" i="20"/>
  <c r="I282" i="20"/>
  <c r="R281" i="20"/>
  <c r="R282" i="20" s="1"/>
  <c r="H281" i="20"/>
  <c r="H282" i="20" s="1"/>
  <c r="AA279" i="20"/>
  <c r="Z279" i="20"/>
  <c r="Y279" i="20"/>
  <c r="X279" i="20"/>
  <c r="W279" i="20"/>
  <c r="V279" i="20"/>
  <c r="T279" i="20"/>
  <c r="S279" i="20"/>
  <c r="Q279" i="20"/>
  <c r="P279" i="20"/>
  <c r="O279" i="20"/>
  <c r="N279" i="20"/>
  <c r="M279" i="20"/>
  <c r="L279" i="20"/>
  <c r="J279" i="20"/>
  <c r="I279" i="20"/>
  <c r="R278" i="20"/>
  <c r="R279" i="20" s="1"/>
  <c r="H278" i="20"/>
  <c r="H279" i="20" s="1"/>
  <c r="AA274" i="20"/>
  <c r="Z274" i="20"/>
  <c r="Y274" i="20"/>
  <c r="X274" i="20"/>
  <c r="W274" i="20"/>
  <c r="V274" i="20"/>
  <c r="T274" i="20"/>
  <c r="S274" i="20"/>
  <c r="Q274" i="20"/>
  <c r="P274" i="20"/>
  <c r="O274" i="20"/>
  <c r="N274" i="20"/>
  <c r="M274" i="20"/>
  <c r="L274" i="20"/>
  <c r="J274" i="20"/>
  <c r="I274" i="20"/>
  <c r="R273" i="20"/>
  <c r="R274" i="20" s="1"/>
  <c r="H273" i="20"/>
  <c r="H274" i="20" s="1"/>
  <c r="AA271" i="20"/>
  <c r="Z271" i="20"/>
  <c r="Y271" i="20"/>
  <c r="X271" i="20"/>
  <c r="W271" i="20"/>
  <c r="V271" i="20"/>
  <c r="T271" i="20"/>
  <c r="Q271" i="20"/>
  <c r="P271" i="20"/>
  <c r="O271" i="20"/>
  <c r="N271" i="20"/>
  <c r="M271" i="20"/>
  <c r="L271" i="20"/>
  <c r="J271" i="20"/>
  <c r="S270" i="20"/>
  <c r="S271" i="20" s="1"/>
  <c r="I270" i="20"/>
  <c r="I271" i="20" s="1"/>
  <c r="AA268" i="20"/>
  <c r="Z268" i="20"/>
  <c r="Y268" i="20"/>
  <c r="X268" i="20"/>
  <c r="W268" i="20"/>
  <c r="V268" i="20"/>
  <c r="T268" i="20"/>
  <c r="S268" i="20"/>
  <c r="Q268" i="20"/>
  <c r="P268" i="20"/>
  <c r="O268" i="20"/>
  <c r="N268" i="20"/>
  <c r="M268" i="20"/>
  <c r="L268" i="20"/>
  <c r="J268" i="20"/>
  <c r="I268" i="20"/>
  <c r="R267" i="20"/>
  <c r="R268" i="20" s="1"/>
  <c r="H267" i="20"/>
  <c r="H268" i="20" s="1"/>
  <c r="AA265" i="20"/>
  <c r="Z265" i="20"/>
  <c r="Y265" i="20"/>
  <c r="X265" i="20"/>
  <c r="W265" i="20"/>
  <c r="V265" i="20"/>
  <c r="T265" i="20"/>
  <c r="S265" i="20"/>
  <c r="Q265" i="20"/>
  <c r="P265" i="20"/>
  <c r="O265" i="20"/>
  <c r="N265" i="20"/>
  <c r="M265" i="20"/>
  <c r="L265" i="20"/>
  <c r="J265" i="20"/>
  <c r="I265" i="20"/>
  <c r="R264" i="20"/>
  <c r="R265" i="20" s="1"/>
  <c r="H264" i="20"/>
  <c r="H265" i="20" s="1"/>
  <c r="AA262" i="20"/>
  <c r="Z262" i="20"/>
  <c r="Y262" i="20"/>
  <c r="X262" i="20"/>
  <c r="W262" i="20"/>
  <c r="V262" i="20"/>
  <c r="T262" i="20"/>
  <c r="Q262" i="20"/>
  <c r="P262" i="20"/>
  <c r="O262" i="20"/>
  <c r="N262" i="20"/>
  <c r="M262" i="20"/>
  <c r="L262" i="20"/>
  <c r="J262" i="20"/>
  <c r="S261" i="20"/>
  <c r="S262" i="20" s="1"/>
  <c r="I261" i="20"/>
  <c r="I262" i="20" s="1"/>
  <c r="AA259" i="20"/>
  <c r="Z259" i="20"/>
  <c r="Y259" i="20"/>
  <c r="X259" i="20"/>
  <c r="W259" i="20"/>
  <c r="V259" i="20"/>
  <c r="T259" i="20"/>
  <c r="S259" i="20"/>
  <c r="Q259" i="20"/>
  <c r="P259" i="20"/>
  <c r="O259" i="20"/>
  <c r="N259" i="20"/>
  <c r="M259" i="20"/>
  <c r="L259" i="20"/>
  <c r="J259" i="20"/>
  <c r="I259" i="20"/>
  <c r="R258" i="20"/>
  <c r="R259" i="20" s="1"/>
  <c r="H258" i="20"/>
  <c r="H259" i="20" s="1"/>
  <c r="H322" i="20" l="1"/>
  <c r="S295" i="20"/>
  <c r="H302" i="20"/>
  <c r="R261" i="20"/>
  <c r="R262" i="20" s="1"/>
  <c r="T329" i="20"/>
  <c r="T330" i="20" s="1"/>
  <c r="Y329" i="20"/>
  <c r="Y330" i="20" s="1"/>
  <c r="H311" i="20"/>
  <c r="H312" i="20" s="1"/>
  <c r="X295" i="20"/>
  <c r="R322" i="20"/>
  <c r="M275" i="20"/>
  <c r="Q275" i="20"/>
  <c r="J275" i="20"/>
  <c r="O275" i="20"/>
  <c r="H293" i="20"/>
  <c r="H294" i="20" s="1"/>
  <c r="R305" i="20"/>
  <c r="R306" i="20" s="1"/>
  <c r="J295" i="20"/>
  <c r="O295" i="20"/>
  <c r="O296" i="20" s="1"/>
  <c r="M329" i="20"/>
  <c r="M330" i="20" s="1"/>
  <c r="Q329" i="20"/>
  <c r="Q330" i="20" s="1"/>
  <c r="W329" i="20"/>
  <c r="W330" i="20" s="1"/>
  <c r="AA329" i="20"/>
  <c r="AA330" i="20" s="1"/>
  <c r="L275" i="20"/>
  <c r="P275" i="20"/>
  <c r="S275" i="20"/>
  <c r="S296" i="20" s="1"/>
  <c r="I275" i="20"/>
  <c r="H270" i="20"/>
  <c r="H271" i="20" s="1"/>
  <c r="L295" i="20"/>
  <c r="P295" i="20"/>
  <c r="T295" i="20"/>
  <c r="Y295" i="20"/>
  <c r="N329" i="20"/>
  <c r="N330" i="20" s="1"/>
  <c r="S329" i="20"/>
  <c r="S330" i="20" s="1"/>
  <c r="X329" i="20"/>
  <c r="X330" i="20" s="1"/>
  <c r="T275" i="20"/>
  <c r="W275" i="20"/>
  <c r="AA275" i="20"/>
  <c r="M295" i="20"/>
  <c r="Q295" i="20"/>
  <c r="V295" i="20"/>
  <c r="Z295" i="20"/>
  <c r="R302" i="20"/>
  <c r="J329" i="20"/>
  <c r="J330" i="20" s="1"/>
  <c r="O329" i="20"/>
  <c r="O330" i="20" s="1"/>
  <c r="Y275" i="20"/>
  <c r="V275" i="20"/>
  <c r="Z275" i="20"/>
  <c r="N275" i="20"/>
  <c r="X275" i="20"/>
  <c r="I295" i="20"/>
  <c r="N295" i="20"/>
  <c r="W295" i="20"/>
  <c r="AA295" i="20"/>
  <c r="L329" i="20"/>
  <c r="L330" i="20" s="1"/>
  <c r="P329" i="20"/>
  <c r="P330" i="20" s="1"/>
  <c r="V329" i="20"/>
  <c r="V330" i="20" s="1"/>
  <c r="Z329" i="20"/>
  <c r="Z330" i="20" s="1"/>
  <c r="H295" i="20"/>
  <c r="I329" i="20"/>
  <c r="I330" i="20" s="1"/>
  <c r="H324" i="20"/>
  <c r="H325" i="20" s="1"/>
  <c r="H261" i="20"/>
  <c r="H262" i="20" s="1"/>
  <c r="R270" i="20"/>
  <c r="R271" i="20" s="1"/>
  <c r="R293" i="20"/>
  <c r="R294" i="20" s="1"/>
  <c r="R295" i="20" s="1"/>
  <c r="H305" i="20"/>
  <c r="H306" i="20" s="1"/>
  <c r="R311" i="20"/>
  <c r="R312" i="20" s="1"/>
  <c r="R314" i="20"/>
  <c r="R315" i="20" s="1"/>
  <c r="J296" i="20" l="1"/>
  <c r="R275" i="20"/>
  <c r="J331" i="20"/>
  <c r="H275" i="20"/>
  <c r="X296" i="20"/>
  <c r="X331" i="20" s="1"/>
  <c r="Y296" i="20"/>
  <c r="Y331" i="20" s="1"/>
  <c r="H329" i="20"/>
  <c r="H330" i="20" s="1"/>
  <c r="M296" i="20"/>
  <c r="M331" i="20" s="1"/>
  <c r="P296" i="20"/>
  <c r="P331" i="20" s="1"/>
  <c r="S331" i="20"/>
  <c r="O331" i="20"/>
  <c r="V296" i="20"/>
  <c r="V331" i="20" s="1"/>
  <c r="Q296" i="20"/>
  <c r="Q331" i="20" s="1"/>
  <c r="T296" i="20"/>
  <c r="T331" i="20" s="1"/>
  <c r="L296" i="20"/>
  <c r="L331" i="20" s="1"/>
  <c r="H296" i="20"/>
  <c r="Z296" i="20"/>
  <c r="Z331" i="20" s="1"/>
  <c r="I296" i="20"/>
  <c r="I331" i="20" s="1"/>
  <c r="R329" i="20"/>
  <c r="R330" i="20" s="1"/>
  <c r="AA296" i="20"/>
  <c r="AA331" i="20" s="1"/>
  <c r="N296" i="20"/>
  <c r="N331" i="20" s="1"/>
  <c r="W296" i="20"/>
  <c r="W331" i="20" s="1"/>
  <c r="R296" i="20"/>
  <c r="H331" i="20" l="1"/>
  <c r="R331" i="20"/>
  <c r="AA249" i="20"/>
  <c r="AA250" i="20" s="1"/>
  <c r="Z249" i="20"/>
  <c r="Z250" i="20" s="1"/>
  <c r="Y249" i="20"/>
  <c r="Y250" i="20" s="1"/>
  <c r="X249" i="20"/>
  <c r="X250" i="20" s="1"/>
  <c r="W249" i="20"/>
  <c r="W250" i="20" s="1"/>
  <c r="V249" i="20"/>
  <c r="V250" i="20" s="1"/>
  <c r="T249" i="20"/>
  <c r="T250" i="20" s="1"/>
  <c r="S249" i="20"/>
  <c r="S250" i="20" s="1"/>
  <c r="Q249" i="20"/>
  <c r="Q250" i="20" s="1"/>
  <c r="P249" i="20"/>
  <c r="P250" i="20" s="1"/>
  <c r="O249" i="20"/>
  <c r="O250" i="20" s="1"/>
  <c r="N249" i="20"/>
  <c r="N250" i="20" s="1"/>
  <c r="M249" i="20"/>
  <c r="M250" i="20" s="1"/>
  <c r="L249" i="20"/>
  <c r="L250" i="20" s="1"/>
  <c r="J249" i="20"/>
  <c r="J250" i="20" s="1"/>
  <c r="I249" i="20"/>
  <c r="I250" i="20" s="1"/>
  <c r="R248" i="20"/>
  <c r="R249" i="20" s="1"/>
  <c r="R250" i="20" s="1"/>
  <c r="H248" i="20"/>
  <c r="H249" i="20" s="1"/>
  <c r="H250" i="20" s="1"/>
  <c r="AA245" i="20"/>
  <c r="Z245" i="20"/>
  <c r="Y245" i="20"/>
  <c r="X245" i="20"/>
  <c r="W245" i="20"/>
  <c r="V245" i="20"/>
  <c r="T245" i="20"/>
  <c r="S245" i="20"/>
  <c r="R245" i="20"/>
  <c r="Q245" i="20"/>
  <c r="P245" i="20"/>
  <c r="O245" i="20"/>
  <c r="N245" i="20"/>
  <c r="M245" i="20"/>
  <c r="L245" i="20"/>
  <c r="J245" i="20"/>
  <c r="I245" i="20"/>
  <c r="H244" i="20"/>
  <c r="H245" i="20" s="1"/>
  <c r="AA242" i="20"/>
  <c r="Z242" i="20"/>
  <c r="Y242" i="20"/>
  <c r="X242" i="20"/>
  <c r="W242" i="20"/>
  <c r="V242" i="20"/>
  <c r="T242" i="20"/>
  <c r="S242" i="20"/>
  <c r="R242" i="20"/>
  <c r="Q242" i="20"/>
  <c r="P242" i="20"/>
  <c r="O242" i="20"/>
  <c r="N242" i="20"/>
  <c r="M242" i="20"/>
  <c r="L242" i="20"/>
  <c r="J242" i="20"/>
  <c r="I242" i="20"/>
  <c r="H242" i="20"/>
  <c r="L246" i="20" l="1"/>
  <c r="P246" i="20"/>
  <c r="T246" i="20"/>
  <c r="Y246" i="20"/>
  <c r="Y251" i="20" s="1"/>
  <c r="Y252" i="20" s="1"/>
  <c r="O246" i="20"/>
  <c r="O251" i="20" s="1"/>
  <c r="O252" i="20" s="1"/>
  <c r="S246" i="20"/>
  <c r="S251" i="20" s="1"/>
  <c r="S252" i="20" s="1"/>
  <c r="X246" i="20"/>
  <c r="X251" i="20" s="1"/>
  <c r="X252" i="20" s="1"/>
  <c r="T251" i="20"/>
  <c r="T252" i="20" s="1"/>
  <c r="J246" i="20"/>
  <c r="J251" i="20" s="1"/>
  <c r="J252" i="20" s="1"/>
  <c r="H246" i="20"/>
  <c r="V246" i="20"/>
  <c r="W246" i="20"/>
  <c r="W251" i="20" s="1"/>
  <c r="W252" i="20" s="1"/>
  <c r="M246" i="20"/>
  <c r="M251" i="20" s="1"/>
  <c r="M252" i="20" s="1"/>
  <c r="Q246" i="20"/>
  <c r="Q251" i="20" s="1"/>
  <c r="Q252" i="20" s="1"/>
  <c r="Z246" i="20"/>
  <c r="Z251" i="20" s="1"/>
  <c r="Z252" i="20" s="1"/>
  <c r="I246" i="20"/>
  <c r="I251" i="20" s="1"/>
  <c r="I252" i="20" s="1"/>
  <c r="N246" i="20"/>
  <c r="N251" i="20" s="1"/>
  <c r="N252" i="20" s="1"/>
  <c r="R246" i="20"/>
  <c r="R251" i="20" s="1"/>
  <c r="R252" i="20" s="1"/>
  <c r="AA246" i="20"/>
  <c r="AA251" i="20" s="1"/>
  <c r="AA252" i="20" s="1"/>
  <c r="L251" i="20"/>
  <c r="L252" i="20" s="1"/>
  <c r="P251" i="20"/>
  <c r="P252" i="20" s="1"/>
  <c r="H251" i="20"/>
  <c r="H252" i="20" s="1"/>
  <c r="V251" i="20"/>
  <c r="V252" i="20" s="1"/>
  <c r="I54" i="20"/>
  <c r="H54" i="20" s="1"/>
  <c r="S54" i="20"/>
  <c r="S56" i="20" s="1"/>
  <c r="H55" i="20"/>
  <c r="R55" i="20"/>
  <c r="I56" i="20"/>
  <c r="I58" i="20"/>
  <c r="I60" i="20" s="1"/>
  <c r="S58" i="20"/>
  <c r="R58" i="20" s="1"/>
  <c r="H59" i="20"/>
  <c r="R59" i="20"/>
  <c r="I62" i="20"/>
  <c r="H62" i="20" s="1"/>
  <c r="S62" i="20"/>
  <c r="S64" i="20" s="1"/>
  <c r="H63" i="20"/>
  <c r="R63" i="20"/>
  <c r="I64" i="20"/>
  <c r="M68" i="20"/>
  <c r="M69" i="20" s="1"/>
  <c r="R68" i="20"/>
  <c r="R69" i="20" s="1"/>
  <c r="I69" i="20"/>
  <c r="J69" i="20"/>
  <c r="L69" i="20"/>
  <c r="N69" i="20"/>
  <c r="O69" i="20"/>
  <c r="P69" i="20"/>
  <c r="Q69" i="20"/>
  <c r="S69" i="20"/>
  <c r="T69" i="20"/>
  <c r="V69" i="20"/>
  <c r="W69" i="20"/>
  <c r="X69" i="20"/>
  <c r="Y69" i="20"/>
  <c r="Z69" i="20"/>
  <c r="AA69" i="20"/>
  <c r="H71" i="20"/>
  <c r="H72" i="20" s="1"/>
  <c r="R71" i="20"/>
  <c r="R72" i="20" s="1"/>
  <c r="I72" i="20"/>
  <c r="J72" i="20"/>
  <c r="L72" i="20"/>
  <c r="M72" i="20"/>
  <c r="N72" i="20"/>
  <c r="O72" i="20"/>
  <c r="P72" i="20"/>
  <c r="Q72" i="20"/>
  <c r="S72" i="20"/>
  <c r="T72" i="20"/>
  <c r="V72" i="20"/>
  <c r="W72" i="20"/>
  <c r="X72" i="20"/>
  <c r="Y72" i="20"/>
  <c r="Z72" i="20"/>
  <c r="AA72" i="20"/>
  <c r="H76" i="20"/>
  <c r="H77" i="20" s="1"/>
  <c r="R76" i="20"/>
  <c r="R77" i="20" s="1"/>
  <c r="I77" i="20"/>
  <c r="J77" i="20"/>
  <c r="L77" i="20"/>
  <c r="M77" i="20"/>
  <c r="N77" i="20"/>
  <c r="O77" i="20"/>
  <c r="P77" i="20"/>
  <c r="Q77" i="20"/>
  <c r="S77" i="20"/>
  <c r="T77" i="20"/>
  <c r="V77" i="20"/>
  <c r="W77" i="20"/>
  <c r="X77" i="20"/>
  <c r="Y77" i="20"/>
  <c r="Z77" i="20"/>
  <c r="AA77" i="20"/>
  <c r="I79" i="20"/>
  <c r="H79" i="20" s="1"/>
  <c r="H80" i="20" s="1"/>
  <c r="R79" i="20"/>
  <c r="R80" i="20" s="1"/>
  <c r="J80" i="20"/>
  <c r="L80" i="20"/>
  <c r="M80" i="20"/>
  <c r="N80" i="20"/>
  <c r="O80" i="20"/>
  <c r="P80" i="20"/>
  <c r="Q80" i="20"/>
  <c r="S80" i="20"/>
  <c r="T80" i="20"/>
  <c r="V80" i="20"/>
  <c r="W80" i="20"/>
  <c r="X80" i="20"/>
  <c r="Y80" i="20"/>
  <c r="Z80" i="20"/>
  <c r="AA80" i="20"/>
  <c r="I82" i="20"/>
  <c r="H82" i="20" s="1"/>
  <c r="H83" i="20" s="1"/>
  <c r="R82" i="20"/>
  <c r="R83" i="20" s="1"/>
  <c r="J83" i="20"/>
  <c r="L83" i="20"/>
  <c r="M83" i="20"/>
  <c r="N83" i="20"/>
  <c r="O83" i="20"/>
  <c r="P83" i="20"/>
  <c r="Q83" i="20"/>
  <c r="S83" i="20"/>
  <c r="T83" i="20"/>
  <c r="V83" i="20"/>
  <c r="W83" i="20"/>
  <c r="X83" i="20"/>
  <c r="Y83" i="20"/>
  <c r="Z83" i="20"/>
  <c r="AA83" i="20"/>
  <c r="H87" i="20"/>
  <c r="H88" i="20" s="1"/>
  <c r="H89" i="20" s="1"/>
  <c r="R87" i="20"/>
  <c r="R88" i="20" s="1"/>
  <c r="R89" i="20" s="1"/>
  <c r="I88" i="20"/>
  <c r="I89" i="20" s="1"/>
  <c r="J88" i="20"/>
  <c r="J89" i="20" s="1"/>
  <c r="L88" i="20"/>
  <c r="L89" i="20" s="1"/>
  <c r="M88" i="20"/>
  <c r="M89" i="20" s="1"/>
  <c r="N88" i="20"/>
  <c r="N89" i="20" s="1"/>
  <c r="O88" i="20"/>
  <c r="O89" i="20" s="1"/>
  <c r="P88" i="20"/>
  <c r="P89" i="20" s="1"/>
  <c r="Q88" i="20"/>
  <c r="Q89" i="20" s="1"/>
  <c r="S88" i="20"/>
  <c r="T88" i="20"/>
  <c r="T89" i="20" s="1"/>
  <c r="V88" i="20"/>
  <c r="V89" i="20" s="1"/>
  <c r="W88" i="20"/>
  <c r="W89" i="20" s="1"/>
  <c r="X88" i="20"/>
  <c r="X89" i="20" s="1"/>
  <c r="Y88" i="20"/>
  <c r="Y89" i="20" s="1"/>
  <c r="Z88" i="20"/>
  <c r="Z89" i="20" s="1"/>
  <c r="AA88" i="20"/>
  <c r="AA89" i="20" s="1"/>
  <c r="S89" i="20"/>
  <c r="H92" i="20"/>
  <c r="R92" i="20"/>
  <c r="H93" i="20"/>
  <c r="R93" i="20"/>
  <c r="I94" i="20"/>
  <c r="J94" i="20"/>
  <c r="L94" i="20"/>
  <c r="M94" i="20"/>
  <c r="N94" i="20"/>
  <c r="O94" i="20"/>
  <c r="P94" i="20"/>
  <c r="Q94" i="20"/>
  <c r="S94" i="20"/>
  <c r="T94" i="20"/>
  <c r="V94" i="20"/>
  <c r="W94" i="20"/>
  <c r="X94" i="20"/>
  <c r="Y94" i="20"/>
  <c r="Z94" i="20"/>
  <c r="AA94" i="20"/>
  <c r="I96" i="20"/>
  <c r="H96" i="20" s="1"/>
  <c r="H97" i="20" s="1"/>
  <c r="R96" i="20"/>
  <c r="R97" i="20" s="1"/>
  <c r="J97" i="20"/>
  <c r="L97" i="20"/>
  <c r="M97" i="20"/>
  <c r="N97" i="20"/>
  <c r="O97" i="20"/>
  <c r="P97" i="20"/>
  <c r="Q97" i="20"/>
  <c r="S97" i="20"/>
  <c r="T97" i="20"/>
  <c r="V97" i="20"/>
  <c r="W97" i="20"/>
  <c r="X97" i="20"/>
  <c r="Y97" i="20"/>
  <c r="Z97" i="20"/>
  <c r="AA97" i="20"/>
  <c r="I103" i="20"/>
  <c r="H103" i="20" s="1"/>
  <c r="H104" i="20" s="1"/>
  <c r="S103" i="20"/>
  <c r="R103" i="20" s="1"/>
  <c r="R104" i="20" s="1"/>
  <c r="J104" i="20"/>
  <c r="L104" i="20"/>
  <c r="M104" i="20"/>
  <c r="N104" i="20"/>
  <c r="O104" i="20"/>
  <c r="P104" i="20"/>
  <c r="Q104" i="20"/>
  <c r="T104" i="20"/>
  <c r="V104" i="20"/>
  <c r="W104" i="20"/>
  <c r="X104" i="20"/>
  <c r="Y104" i="20"/>
  <c r="Z104" i="20"/>
  <c r="AA104" i="20"/>
  <c r="M106" i="20"/>
  <c r="M107" i="20" s="1"/>
  <c r="R106" i="20"/>
  <c r="R107" i="20" s="1"/>
  <c r="I107" i="20"/>
  <c r="J107" i="20"/>
  <c r="L107" i="20"/>
  <c r="N107" i="20"/>
  <c r="O107" i="20"/>
  <c r="P107" i="20"/>
  <c r="Q107" i="20"/>
  <c r="S107" i="20"/>
  <c r="T107" i="20"/>
  <c r="V107" i="20"/>
  <c r="W107" i="20"/>
  <c r="X107" i="20"/>
  <c r="Y107" i="20"/>
  <c r="Z107" i="20"/>
  <c r="AA107" i="20"/>
  <c r="O113" i="20"/>
  <c r="O115" i="20" s="1"/>
  <c r="O116" i="20" s="1"/>
  <c r="Y113" i="20"/>
  <c r="H114" i="20"/>
  <c r="R114" i="20"/>
  <c r="I115" i="20"/>
  <c r="I116" i="20" s="1"/>
  <c r="J115" i="20"/>
  <c r="J116" i="20" s="1"/>
  <c r="L115" i="20"/>
  <c r="M115" i="20"/>
  <c r="N115" i="20"/>
  <c r="N116" i="20" s="1"/>
  <c r="P115" i="20"/>
  <c r="P116" i="20" s="1"/>
  <c r="Q115" i="20"/>
  <c r="Q116" i="20" s="1"/>
  <c r="S115" i="20"/>
  <c r="S116" i="20" s="1"/>
  <c r="T115" i="20"/>
  <c r="T116" i="20" s="1"/>
  <c r="V115" i="20"/>
  <c r="V116" i="20" s="1"/>
  <c r="W115" i="20"/>
  <c r="W116" i="20" s="1"/>
  <c r="X115" i="20"/>
  <c r="X116" i="20" s="1"/>
  <c r="Z115" i="20"/>
  <c r="Z116" i="20" s="1"/>
  <c r="AA115" i="20"/>
  <c r="AA116" i="20" s="1"/>
  <c r="L116" i="20"/>
  <c r="M116" i="20"/>
  <c r="H119" i="20"/>
  <c r="R119" i="20"/>
  <c r="H120" i="20"/>
  <c r="R120" i="20"/>
  <c r="I121" i="20"/>
  <c r="I122" i="20" s="1"/>
  <c r="J121" i="20"/>
  <c r="J122" i="20" s="1"/>
  <c r="L121" i="20"/>
  <c r="L122" i="20" s="1"/>
  <c r="M121" i="20"/>
  <c r="M122" i="20" s="1"/>
  <c r="N121" i="20"/>
  <c r="N122" i="20" s="1"/>
  <c r="O121" i="20"/>
  <c r="O122" i="20" s="1"/>
  <c r="P121" i="20"/>
  <c r="P122" i="20" s="1"/>
  <c r="Q121" i="20"/>
  <c r="Q122" i="20" s="1"/>
  <c r="S121" i="20"/>
  <c r="S122" i="20" s="1"/>
  <c r="T121" i="20"/>
  <c r="T122" i="20" s="1"/>
  <c r="V121" i="20"/>
  <c r="V122" i="20" s="1"/>
  <c r="W121" i="20"/>
  <c r="W122" i="20" s="1"/>
  <c r="X121" i="20"/>
  <c r="X122" i="20" s="1"/>
  <c r="Y121" i="20"/>
  <c r="Y122" i="20" s="1"/>
  <c r="Z121" i="20"/>
  <c r="Z122" i="20" s="1"/>
  <c r="AA121" i="20"/>
  <c r="AA122" i="20" s="1"/>
  <c r="M127" i="20"/>
  <c r="M128" i="20" s="1"/>
  <c r="R127" i="20"/>
  <c r="R128" i="20" s="1"/>
  <c r="I128" i="20"/>
  <c r="J128" i="20"/>
  <c r="L128" i="20"/>
  <c r="N128" i="20"/>
  <c r="O128" i="20"/>
  <c r="P128" i="20"/>
  <c r="Q128" i="20"/>
  <c r="S128" i="20"/>
  <c r="T128" i="20"/>
  <c r="V128" i="20"/>
  <c r="W128" i="20"/>
  <c r="X128" i="20"/>
  <c r="Y128" i="20"/>
  <c r="Z128" i="20"/>
  <c r="AA128" i="20"/>
  <c r="H130" i="20"/>
  <c r="R130" i="20"/>
  <c r="M131" i="20"/>
  <c r="M132" i="20" s="1"/>
  <c r="R131" i="20"/>
  <c r="I132" i="20"/>
  <c r="J132" i="20"/>
  <c r="L132" i="20"/>
  <c r="N132" i="20"/>
  <c r="O132" i="20"/>
  <c r="P132" i="20"/>
  <c r="Q132" i="20"/>
  <c r="S132" i="20"/>
  <c r="T132" i="20"/>
  <c r="V132" i="20"/>
  <c r="W132" i="20"/>
  <c r="X132" i="20"/>
  <c r="Y132" i="20"/>
  <c r="Z132" i="20"/>
  <c r="AA132" i="20"/>
  <c r="I134" i="20"/>
  <c r="I135" i="20" s="1"/>
  <c r="L134" i="20"/>
  <c r="L135" i="20" s="1"/>
  <c r="M134" i="20"/>
  <c r="M135" i="20" s="1"/>
  <c r="V134" i="20"/>
  <c r="V135" i="20" s="1"/>
  <c r="W134" i="20"/>
  <c r="W135" i="20" s="1"/>
  <c r="J135" i="20"/>
  <c r="N135" i="20"/>
  <c r="O135" i="20"/>
  <c r="P135" i="20"/>
  <c r="Q135" i="20"/>
  <c r="S135" i="20"/>
  <c r="T135" i="20"/>
  <c r="X135" i="20"/>
  <c r="Y135" i="20"/>
  <c r="Z135" i="20"/>
  <c r="AA135" i="20"/>
  <c r="I137" i="20"/>
  <c r="H137" i="20" s="1"/>
  <c r="H138" i="20" s="1"/>
  <c r="S137" i="20"/>
  <c r="S138" i="20" s="1"/>
  <c r="J138" i="20"/>
  <c r="L138" i="20"/>
  <c r="M138" i="20"/>
  <c r="N138" i="20"/>
  <c r="O138" i="20"/>
  <c r="P138" i="20"/>
  <c r="Q138" i="20"/>
  <c r="T138" i="20"/>
  <c r="V138" i="20"/>
  <c r="W138" i="20"/>
  <c r="X138" i="20"/>
  <c r="Y138" i="20"/>
  <c r="Z138" i="20"/>
  <c r="AA138" i="20"/>
  <c r="H140" i="20"/>
  <c r="R140" i="20"/>
  <c r="M141" i="20"/>
  <c r="H141" i="20" s="1"/>
  <c r="W141" i="20"/>
  <c r="W142" i="20" s="1"/>
  <c r="I142" i="20"/>
  <c r="J142" i="20"/>
  <c r="L142" i="20"/>
  <c r="N142" i="20"/>
  <c r="O142" i="20"/>
  <c r="P142" i="20"/>
  <c r="Q142" i="20"/>
  <c r="S142" i="20"/>
  <c r="T142" i="20"/>
  <c r="V142" i="20"/>
  <c r="X142" i="20"/>
  <c r="Y142" i="20"/>
  <c r="Z142" i="20"/>
  <c r="AA142" i="20"/>
  <c r="I144" i="20"/>
  <c r="H144" i="20" s="1"/>
  <c r="H145" i="20" s="1"/>
  <c r="R144" i="20"/>
  <c r="R145" i="20" s="1"/>
  <c r="J145" i="20"/>
  <c r="L145" i="20"/>
  <c r="M145" i="20"/>
  <c r="N145" i="20"/>
  <c r="O145" i="20"/>
  <c r="P145" i="20"/>
  <c r="Q145" i="20"/>
  <c r="S145" i="20"/>
  <c r="T145" i="20"/>
  <c r="V145" i="20"/>
  <c r="W145" i="20"/>
  <c r="X145" i="20"/>
  <c r="Y145" i="20"/>
  <c r="Z145" i="20"/>
  <c r="AA145" i="20"/>
  <c r="H147" i="20"/>
  <c r="H148" i="20" s="1"/>
  <c r="R147" i="20"/>
  <c r="R148" i="20" s="1"/>
  <c r="I148" i="20"/>
  <c r="J148" i="20"/>
  <c r="L148" i="20"/>
  <c r="M148" i="20"/>
  <c r="N148" i="20"/>
  <c r="O148" i="20"/>
  <c r="P148" i="20"/>
  <c r="Q148" i="20"/>
  <c r="S148" i="20"/>
  <c r="T148" i="20"/>
  <c r="V148" i="20"/>
  <c r="W148" i="20"/>
  <c r="X148" i="20"/>
  <c r="Y148" i="20"/>
  <c r="Z148" i="20"/>
  <c r="AA148" i="20"/>
  <c r="M152" i="20"/>
  <c r="N152" i="20"/>
  <c r="N153" i="20" s="1"/>
  <c r="N154" i="20" s="1"/>
  <c r="R152" i="20"/>
  <c r="R153" i="20" s="1"/>
  <c r="R154" i="20" s="1"/>
  <c r="I153" i="20"/>
  <c r="I154" i="20" s="1"/>
  <c r="J153" i="20"/>
  <c r="J154" i="20" s="1"/>
  <c r="L153" i="20"/>
  <c r="L154" i="20" s="1"/>
  <c r="O153" i="20"/>
  <c r="O154" i="20" s="1"/>
  <c r="P153" i="20"/>
  <c r="P154" i="20" s="1"/>
  <c r="Q153" i="20"/>
  <c r="Q154" i="20" s="1"/>
  <c r="S153" i="20"/>
  <c r="S154" i="20" s="1"/>
  <c r="T153" i="20"/>
  <c r="T154" i="20" s="1"/>
  <c r="V153" i="20"/>
  <c r="V154" i="20" s="1"/>
  <c r="W153" i="20"/>
  <c r="W154" i="20" s="1"/>
  <c r="X153" i="20"/>
  <c r="X154" i="20" s="1"/>
  <c r="Y153" i="20"/>
  <c r="Y154" i="20" s="1"/>
  <c r="Z153" i="20"/>
  <c r="Z154" i="20" s="1"/>
  <c r="AA153" i="20"/>
  <c r="AA154" i="20" s="1"/>
  <c r="H157" i="20"/>
  <c r="H158" i="20" s="1"/>
  <c r="H159" i="20" s="1"/>
  <c r="R157" i="20"/>
  <c r="R158" i="20" s="1"/>
  <c r="R159" i="20" s="1"/>
  <c r="I158" i="20"/>
  <c r="J158" i="20"/>
  <c r="L158" i="20"/>
  <c r="L159" i="20" s="1"/>
  <c r="M158" i="20"/>
  <c r="M159" i="20" s="1"/>
  <c r="N158" i="20"/>
  <c r="N159" i="20" s="1"/>
  <c r="O158" i="20"/>
  <c r="O159" i="20" s="1"/>
  <c r="P158" i="20"/>
  <c r="P159" i="20" s="1"/>
  <c r="Q158" i="20"/>
  <c r="Q159" i="20" s="1"/>
  <c r="S158" i="20"/>
  <c r="S159" i="20" s="1"/>
  <c r="T158" i="20"/>
  <c r="T159" i="20" s="1"/>
  <c r="V158" i="20"/>
  <c r="V159" i="20" s="1"/>
  <c r="W158" i="20"/>
  <c r="W159" i="20" s="1"/>
  <c r="X158" i="20"/>
  <c r="X159" i="20" s="1"/>
  <c r="Y158" i="20"/>
  <c r="Y159" i="20" s="1"/>
  <c r="Z158" i="20"/>
  <c r="Z159" i="20" s="1"/>
  <c r="AA158" i="20"/>
  <c r="AA159" i="20" s="1"/>
  <c r="I159" i="20"/>
  <c r="J159" i="20"/>
  <c r="M164" i="20"/>
  <c r="W164" i="20"/>
  <c r="R164" i="20" s="1"/>
  <c r="R165" i="20" s="1"/>
  <c r="R166" i="20" s="1"/>
  <c r="I165" i="20"/>
  <c r="I166" i="20" s="1"/>
  <c r="J165" i="20"/>
  <c r="J166" i="20" s="1"/>
  <c r="L165" i="20"/>
  <c r="L166" i="20" s="1"/>
  <c r="N165" i="20"/>
  <c r="N166" i="20" s="1"/>
  <c r="O165" i="20"/>
  <c r="O166" i="20" s="1"/>
  <c r="P165" i="20"/>
  <c r="P166" i="20" s="1"/>
  <c r="Q165" i="20"/>
  <c r="S165" i="20"/>
  <c r="S166" i="20" s="1"/>
  <c r="T165" i="20"/>
  <c r="T166" i="20" s="1"/>
  <c r="V165" i="20"/>
  <c r="V166" i="20" s="1"/>
  <c r="X165" i="20"/>
  <c r="X166" i="20" s="1"/>
  <c r="Y165" i="20"/>
  <c r="Z165" i="20"/>
  <c r="Z166" i="20" s="1"/>
  <c r="AA165" i="20"/>
  <c r="AA166" i="20" s="1"/>
  <c r="Q166" i="20"/>
  <c r="Y166" i="20"/>
  <c r="I169" i="20"/>
  <c r="H169" i="20" s="1"/>
  <c r="H170" i="20" s="1"/>
  <c r="R169" i="20"/>
  <c r="R170" i="20" s="1"/>
  <c r="J170" i="20"/>
  <c r="L170" i="20"/>
  <c r="M170" i="20"/>
  <c r="N170" i="20"/>
  <c r="O170" i="20"/>
  <c r="P170" i="20"/>
  <c r="Q170" i="20"/>
  <c r="S170" i="20"/>
  <c r="T170" i="20"/>
  <c r="V170" i="20"/>
  <c r="W170" i="20"/>
  <c r="X170" i="20"/>
  <c r="Y170" i="20"/>
  <c r="Z170" i="20"/>
  <c r="AA170" i="20"/>
  <c r="M172" i="20"/>
  <c r="M173" i="20" s="1"/>
  <c r="W172" i="20"/>
  <c r="W173" i="20" s="1"/>
  <c r="I173" i="20"/>
  <c r="J173" i="20"/>
  <c r="L173" i="20"/>
  <c r="N173" i="20"/>
  <c r="O173" i="20"/>
  <c r="P173" i="20"/>
  <c r="Q173" i="20"/>
  <c r="S173" i="20"/>
  <c r="T173" i="20"/>
  <c r="V173" i="20"/>
  <c r="X173" i="20"/>
  <c r="Y173" i="20"/>
  <c r="Z173" i="20"/>
  <c r="AA173" i="20"/>
  <c r="I175" i="20"/>
  <c r="H175" i="20" s="1"/>
  <c r="H176" i="20" s="1"/>
  <c r="R175" i="20"/>
  <c r="R176" i="20" s="1"/>
  <c r="J176" i="20"/>
  <c r="L176" i="20"/>
  <c r="M176" i="20"/>
  <c r="N176" i="20"/>
  <c r="O176" i="20"/>
  <c r="P176" i="20"/>
  <c r="Q176" i="20"/>
  <c r="S176" i="20"/>
  <c r="T176" i="20"/>
  <c r="V176" i="20"/>
  <c r="W176" i="20"/>
  <c r="X176" i="20"/>
  <c r="Y176" i="20"/>
  <c r="Z176" i="20"/>
  <c r="AA176" i="20"/>
  <c r="M178" i="20"/>
  <c r="M179" i="20" s="1"/>
  <c r="W178" i="20"/>
  <c r="R178" i="20" s="1"/>
  <c r="R179" i="20" s="1"/>
  <c r="I179" i="20"/>
  <c r="J179" i="20"/>
  <c r="L179" i="20"/>
  <c r="N179" i="20"/>
  <c r="O179" i="20"/>
  <c r="P179" i="20"/>
  <c r="Q179" i="20"/>
  <c r="S179" i="20"/>
  <c r="T179" i="20"/>
  <c r="V179" i="20"/>
  <c r="X179" i="20"/>
  <c r="Y179" i="20"/>
  <c r="Z179" i="20"/>
  <c r="AA179" i="20"/>
  <c r="H185" i="20"/>
  <c r="R185" i="20"/>
  <c r="H186" i="20"/>
  <c r="R186" i="20"/>
  <c r="I187" i="20"/>
  <c r="J187" i="20"/>
  <c r="L187" i="20"/>
  <c r="M187" i="20"/>
  <c r="N187" i="20"/>
  <c r="O187" i="20"/>
  <c r="P187" i="20"/>
  <c r="Q187" i="20"/>
  <c r="S187" i="20"/>
  <c r="T187" i="20"/>
  <c r="V187" i="20"/>
  <c r="W187" i="20"/>
  <c r="X187" i="20"/>
  <c r="Y187" i="20"/>
  <c r="Z187" i="20"/>
  <c r="AA187" i="20"/>
  <c r="H189" i="20"/>
  <c r="R189" i="20"/>
  <c r="H190" i="20"/>
  <c r="S190" i="20"/>
  <c r="R190" i="20" s="1"/>
  <c r="I191" i="20"/>
  <c r="J191" i="20"/>
  <c r="L191" i="20"/>
  <c r="M191" i="20"/>
  <c r="N191" i="20"/>
  <c r="O191" i="20"/>
  <c r="P191" i="20"/>
  <c r="Q191" i="20"/>
  <c r="T191" i="20"/>
  <c r="V191" i="20"/>
  <c r="W191" i="20"/>
  <c r="X191" i="20"/>
  <c r="Y191" i="20"/>
  <c r="Z191" i="20"/>
  <c r="AA191" i="20"/>
  <c r="H193" i="20"/>
  <c r="R193" i="20"/>
  <c r="H194" i="20"/>
  <c r="R194" i="20"/>
  <c r="I195" i="20"/>
  <c r="J195" i="20"/>
  <c r="L195" i="20"/>
  <c r="N195" i="20"/>
  <c r="O195" i="20"/>
  <c r="P195" i="20"/>
  <c r="Q195" i="20"/>
  <c r="S195" i="20"/>
  <c r="T195" i="20"/>
  <c r="V195" i="20"/>
  <c r="X195" i="20"/>
  <c r="Y195" i="20"/>
  <c r="Z195" i="20"/>
  <c r="AA195" i="20"/>
  <c r="H197" i="20"/>
  <c r="H198" i="20" s="1"/>
  <c r="R197" i="20"/>
  <c r="R198" i="20" s="1"/>
  <c r="I198" i="20"/>
  <c r="J198" i="20"/>
  <c r="L198" i="20"/>
  <c r="M198" i="20"/>
  <c r="N198" i="20"/>
  <c r="O198" i="20"/>
  <c r="P198" i="20"/>
  <c r="Q198" i="20"/>
  <c r="S198" i="20"/>
  <c r="T198" i="20"/>
  <c r="V198" i="20"/>
  <c r="W198" i="20"/>
  <c r="X198" i="20"/>
  <c r="Y198" i="20"/>
  <c r="Z198" i="20"/>
  <c r="AA198" i="20"/>
  <c r="M200" i="20"/>
  <c r="H200" i="20" s="1"/>
  <c r="H201" i="20" s="1"/>
  <c r="W200" i="20"/>
  <c r="R200" i="20" s="1"/>
  <c r="R201" i="20" s="1"/>
  <c r="I201" i="20"/>
  <c r="J201" i="20"/>
  <c r="L201" i="20"/>
  <c r="N201" i="20"/>
  <c r="O201" i="20"/>
  <c r="P201" i="20"/>
  <c r="Q201" i="20"/>
  <c r="S201" i="20"/>
  <c r="T201" i="20"/>
  <c r="V201" i="20"/>
  <c r="X201" i="20"/>
  <c r="Y201" i="20"/>
  <c r="Z201" i="20"/>
  <c r="AA201" i="20"/>
  <c r="I203" i="20"/>
  <c r="H203" i="20" s="1"/>
  <c r="H204" i="20" s="1"/>
  <c r="S203" i="20"/>
  <c r="R203" i="20" s="1"/>
  <c r="R204" i="20" s="1"/>
  <c r="J204" i="20"/>
  <c r="L204" i="20"/>
  <c r="M204" i="20"/>
  <c r="N204" i="20"/>
  <c r="O204" i="20"/>
  <c r="P204" i="20"/>
  <c r="Q204" i="20"/>
  <c r="T204" i="20"/>
  <c r="V204" i="20"/>
  <c r="W204" i="20"/>
  <c r="X204" i="20"/>
  <c r="Y204" i="20"/>
  <c r="Z204" i="20"/>
  <c r="AA204" i="20"/>
  <c r="I206" i="20"/>
  <c r="M206" i="20"/>
  <c r="M207" i="20" s="1"/>
  <c r="N206" i="20"/>
  <c r="N207" i="20" s="1"/>
  <c r="W206" i="20"/>
  <c r="X206" i="20"/>
  <c r="X207" i="20" s="1"/>
  <c r="J207" i="20"/>
  <c r="L207" i="20"/>
  <c r="O207" i="20"/>
  <c r="P207" i="20"/>
  <c r="Q207" i="20"/>
  <c r="S207" i="20"/>
  <c r="T207" i="20"/>
  <c r="V207" i="20"/>
  <c r="Y207" i="20"/>
  <c r="Z207" i="20"/>
  <c r="AA207" i="20"/>
  <c r="H209" i="20"/>
  <c r="H210" i="20" s="1"/>
  <c r="R209" i="20"/>
  <c r="R210" i="20" s="1"/>
  <c r="I210" i="20"/>
  <c r="J210" i="20"/>
  <c r="L210" i="20"/>
  <c r="M210" i="20"/>
  <c r="N210" i="20"/>
  <c r="O210" i="20"/>
  <c r="P210" i="20"/>
  <c r="Q210" i="20"/>
  <c r="S210" i="20"/>
  <c r="T210" i="20"/>
  <c r="V210" i="20"/>
  <c r="W210" i="20"/>
  <c r="X210" i="20"/>
  <c r="Y210" i="20"/>
  <c r="Z210" i="20"/>
  <c r="AA210" i="20"/>
  <c r="I212" i="20"/>
  <c r="I213" i="20" s="1"/>
  <c r="R212" i="20"/>
  <c r="R213" i="20" s="1"/>
  <c r="J213" i="20"/>
  <c r="L213" i="20"/>
  <c r="M213" i="20"/>
  <c r="N213" i="20"/>
  <c r="O213" i="20"/>
  <c r="P213" i="20"/>
  <c r="Q213" i="20"/>
  <c r="S213" i="20"/>
  <c r="T213" i="20"/>
  <c r="V213" i="20"/>
  <c r="W213" i="20"/>
  <c r="X213" i="20"/>
  <c r="Y213" i="20"/>
  <c r="Z213" i="20"/>
  <c r="AA213" i="20"/>
  <c r="H219" i="20"/>
  <c r="R219" i="20"/>
  <c r="M220" i="20"/>
  <c r="M222" i="20" s="1"/>
  <c r="R220" i="20"/>
  <c r="H221" i="20"/>
  <c r="R221" i="20"/>
  <c r="N222" i="20"/>
  <c r="O222" i="20"/>
  <c r="W222" i="20"/>
  <c r="X222" i="20"/>
  <c r="Y222" i="20"/>
  <c r="H224" i="20"/>
  <c r="R224" i="20"/>
  <c r="I225" i="20"/>
  <c r="I227" i="20" s="1"/>
  <c r="M225" i="20"/>
  <c r="R225" i="20"/>
  <c r="H226" i="20"/>
  <c r="R226" i="20"/>
  <c r="N227" i="20"/>
  <c r="O227" i="20"/>
  <c r="S227" i="20"/>
  <c r="W227" i="20"/>
  <c r="X227" i="20"/>
  <c r="Y227" i="20"/>
  <c r="H229" i="20"/>
  <c r="R229" i="20"/>
  <c r="H230" i="20"/>
  <c r="R230" i="20"/>
  <c r="H231" i="20"/>
  <c r="R231" i="20"/>
  <c r="I232" i="20"/>
  <c r="N232" i="20"/>
  <c r="S232" i="20"/>
  <c r="S233" i="20" s="1"/>
  <c r="S234" i="20" s="1"/>
  <c r="X232" i="20"/>
  <c r="Y108" i="20" l="1"/>
  <c r="Y109" i="20" s="1"/>
  <c r="T108" i="20"/>
  <c r="T109" i="20" s="1"/>
  <c r="W123" i="20"/>
  <c r="V123" i="20"/>
  <c r="Z73" i="20"/>
  <c r="AA123" i="20"/>
  <c r="Q123" i="20"/>
  <c r="R195" i="20"/>
  <c r="H191" i="20"/>
  <c r="R222" i="20"/>
  <c r="H106" i="20"/>
  <c r="H107" i="20" s="1"/>
  <c r="H108" i="20" s="1"/>
  <c r="H109" i="20" s="1"/>
  <c r="M123" i="20"/>
  <c r="Z108" i="20"/>
  <c r="Z109" i="20" s="1"/>
  <c r="Q108" i="20"/>
  <c r="Q109" i="20" s="1"/>
  <c r="I145" i="20"/>
  <c r="P108" i="20"/>
  <c r="P109" i="20" s="1"/>
  <c r="X108" i="20"/>
  <c r="X109" i="20" s="1"/>
  <c r="S104" i="20"/>
  <c r="S108" i="20" s="1"/>
  <c r="S109" i="20" s="1"/>
  <c r="I104" i="20"/>
  <c r="I108" i="20" s="1"/>
  <c r="I109" i="20" s="1"/>
  <c r="Z98" i="20"/>
  <c r="Z99" i="20" s="1"/>
  <c r="V98" i="20"/>
  <c r="AA84" i="20"/>
  <c r="W179" i="20"/>
  <c r="R137" i="20"/>
  <c r="R138" i="20" s="1"/>
  <c r="R132" i="20"/>
  <c r="R121" i="20"/>
  <c r="R122" i="20" s="1"/>
  <c r="J98" i="20"/>
  <c r="H195" i="20"/>
  <c r="H172" i="20"/>
  <c r="H173" i="20" s="1"/>
  <c r="X180" i="20"/>
  <c r="S180" i="20"/>
  <c r="S181" i="20" s="1"/>
  <c r="I170" i="20"/>
  <c r="V108" i="20"/>
  <c r="V109" i="20" s="1"/>
  <c r="L108" i="20"/>
  <c r="L109" i="20" s="1"/>
  <c r="Q98" i="20"/>
  <c r="M98" i="20"/>
  <c r="I123" i="20"/>
  <c r="S98" i="20"/>
  <c r="W84" i="20"/>
  <c r="I73" i="20"/>
  <c r="N123" i="20"/>
  <c r="I233" i="20"/>
  <c r="I234" i="20" s="1"/>
  <c r="H206" i="20"/>
  <c r="H207" i="20" s="1"/>
  <c r="Z123" i="20"/>
  <c r="H121" i="20"/>
  <c r="H122" i="20" s="1"/>
  <c r="R94" i="20"/>
  <c r="R98" i="20" s="1"/>
  <c r="V73" i="20"/>
  <c r="N73" i="20"/>
  <c r="T214" i="20"/>
  <c r="T215" i="20" s="1"/>
  <c r="H232" i="20"/>
  <c r="N233" i="20"/>
  <c r="N234" i="20" s="1"/>
  <c r="W233" i="20"/>
  <c r="W234" i="20" s="1"/>
  <c r="H225" i="20"/>
  <c r="O180" i="20"/>
  <c r="O181" i="20" s="1"/>
  <c r="W165" i="20"/>
  <c r="W166" i="20" s="1"/>
  <c r="P149" i="20"/>
  <c r="P160" i="20" s="1"/>
  <c r="O98" i="20"/>
  <c r="AA73" i="20"/>
  <c r="W73" i="20"/>
  <c r="Q73" i="20"/>
  <c r="V214" i="20"/>
  <c r="V215" i="20" s="1"/>
  <c r="Y214" i="20"/>
  <c r="Y215" i="20" s="1"/>
  <c r="X233" i="20"/>
  <c r="X234" i="20" s="1"/>
  <c r="H212" i="20"/>
  <c r="H213" i="20" s="1"/>
  <c r="R206" i="20"/>
  <c r="R207" i="20" s="1"/>
  <c r="W201" i="20"/>
  <c r="H178" i="20"/>
  <c r="H179" i="20" s="1"/>
  <c r="H180" i="20" s="1"/>
  <c r="Y149" i="20"/>
  <c r="Y160" i="20" s="1"/>
  <c r="T149" i="20"/>
  <c r="T160" i="20" s="1"/>
  <c r="H127" i="20"/>
  <c r="H128" i="20" s="1"/>
  <c r="O84" i="20"/>
  <c r="J84" i="20"/>
  <c r="Z84" i="20"/>
  <c r="V84" i="20"/>
  <c r="I138" i="20"/>
  <c r="I149" i="20" s="1"/>
  <c r="I160" i="20" s="1"/>
  <c r="R134" i="20"/>
  <c r="R135" i="20" s="1"/>
  <c r="AA108" i="20"/>
  <c r="AA109" i="20" s="1"/>
  <c r="W108" i="20"/>
  <c r="W109" i="20" s="1"/>
  <c r="X98" i="20"/>
  <c r="P98" i="20"/>
  <c r="L98" i="20"/>
  <c r="H94" i="20"/>
  <c r="H98" i="20" s="1"/>
  <c r="R60" i="20"/>
  <c r="Q214" i="20"/>
  <c r="Q215" i="20" s="1"/>
  <c r="L214" i="20"/>
  <c r="L215" i="20" s="1"/>
  <c r="Z214" i="20"/>
  <c r="Z215" i="20" s="1"/>
  <c r="P214" i="20"/>
  <c r="P215" i="20" s="1"/>
  <c r="Y233" i="20"/>
  <c r="Y234" i="20" s="1"/>
  <c r="O233" i="20"/>
  <c r="O234" i="20" s="1"/>
  <c r="R227" i="20"/>
  <c r="H187" i="20"/>
  <c r="J180" i="20"/>
  <c r="J181" i="20" s="1"/>
  <c r="M142" i="20"/>
  <c r="H134" i="20"/>
  <c r="H135" i="20" s="1"/>
  <c r="L149" i="20"/>
  <c r="L160" i="20" s="1"/>
  <c r="M108" i="20"/>
  <c r="M109" i="20" s="1"/>
  <c r="O108" i="20"/>
  <c r="O109" i="20" s="1"/>
  <c r="Y98" i="20"/>
  <c r="T98" i="20"/>
  <c r="Y73" i="20"/>
  <c r="T73" i="20"/>
  <c r="O73" i="20"/>
  <c r="H64" i="20"/>
  <c r="I65" i="20"/>
  <c r="Y180" i="20"/>
  <c r="X181" i="20"/>
  <c r="X214" i="20"/>
  <c r="X215" i="20" s="1"/>
  <c r="Q180" i="20"/>
  <c r="Q181" i="20" s="1"/>
  <c r="M180" i="20"/>
  <c r="AA180" i="20"/>
  <c r="AA181" i="20" s="1"/>
  <c r="W180" i="20"/>
  <c r="N180" i="20"/>
  <c r="N181" i="20" s="1"/>
  <c r="R141" i="20"/>
  <c r="R142" i="20" s="1"/>
  <c r="H142" i="20"/>
  <c r="X149" i="20"/>
  <c r="X160" i="20" s="1"/>
  <c r="S149" i="20"/>
  <c r="S160" i="20" s="1"/>
  <c r="H131" i="20"/>
  <c r="H132" i="20" s="1"/>
  <c r="Z149" i="20"/>
  <c r="Z160" i="20" s="1"/>
  <c r="V149" i="20"/>
  <c r="V160" i="20" s="1"/>
  <c r="Q149" i="20"/>
  <c r="Q160" i="20" s="1"/>
  <c r="M149" i="20"/>
  <c r="T123" i="20"/>
  <c r="L123" i="20"/>
  <c r="H113" i="20"/>
  <c r="H115" i="20" s="1"/>
  <c r="H116" i="20" s="1"/>
  <c r="H123" i="20" s="1"/>
  <c r="I97" i="20"/>
  <c r="I98" i="20" s="1"/>
  <c r="X84" i="20"/>
  <c r="S84" i="20"/>
  <c r="Y84" i="20"/>
  <c r="T84" i="20"/>
  <c r="R84" i="20"/>
  <c r="N84" i="20"/>
  <c r="X73" i="20"/>
  <c r="S73" i="20"/>
  <c r="R73" i="20"/>
  <c r="S60" i="20"/>
  <c r="S65" i="20" s="1"/>
  <c r="J214" i="20"/>
  <c r="J215" i="20" s="1"/>
  <c r="R232" i="20"/>
  <c r="I204" i="20"/>
  <c r="R187" i="20"/>
  <c r="V180" i="20"/>
  <c r="V181" i="20" s="1"/>
  <c r="P180" i="20"/>
  <c r="P181" i="20" s="1"/>
  <c r="L180" i="20"/>
  <c r="L181" i="20" s="1"/>
  <c r="N108" i="20"/>
  <c r="N109" i="20" s="1"/>
  <c r="AA98" i="20"/>
  <c r="W98" i="20"/>
  <c r="N98" i="20"/>
  <c r="M73" i="20"/>
  <c r="O214" i="20"/>
  <c r="O215" i="20" s="1"/>
  <c r="AA214" i="20"/>
  <c r="AA215" i="20" s="1"/>
  <c r="N214" i="20"/>
  <c r="N215" i="20" s="1"/>
  <c r="Z180" i="20"/>
  <c r="Z181" i="20" s="1"/>
  <c r="T180" i="20"/>
  <c r="T181" i="20" s="1"/>
  <c r="J108" i="20"/>
  <c r="J109" i="20" s="1"/>
  <c r="Q84" i="20"/>
  <c r="M84" i="20"/>
  <c r="J73" i="20"/>
  <c r="Y181" i="20"/>
  <c r="H227" i="20"/>
  <c r="R191" i="20"/>
  <c r="H84" i="20"/>
  <c r="H220" i="20"/>
  <c r="H222" i="20" s="1"/>
  <c r="W207" i="20"/>
  <c r="I207" i="20"/>
  <c r="S204" i="20"/>
  <c r="M201" i="20"/>
  <c r="M214" i="20" s="1"/>
  <c r="M215" i="20" s="1"/>
  <c r="S191" i="20"/>
  <c r="I176" i="20"/>
  <c r="R172" i="20"/>
  <c r="R173" i="20" s="1"/>
  <c r="R180" i="20" s="1"/>
  <c r="R181" i="20" s="1"/>
  <c r="AA149" i="20"/>
  <c r="AA160" i="20" s="1"/>
  <c r="W149" i="20"/>
  <c r="W160" i="20" s="1"/>
  <c r="N149" i="20"/>
  <c r="N160" i="20" s="1"/>
  <c r="R108" i="20"/>
  <c r="R109" i="20" s="1"/>
  <c r="L73" i="20"/>
  <c r="M227" i="20"/>
  <c r="M233" i="20" s="1"/>
  <c r="M234" i="20" s="1"/>
  <c r="H164" i="20"/>
  <c r="H165" i="20" s="1"/>
  <c r="H166" i="20" s="1"/>
  <c r="M165" i="20"/>
  <c r="M166" i="20" s="1"/>
  <c r="O149" i="20"/>
  <c r="O160" i="20" s="1"/>
  <c r="J149" i="20"/>
  <c r="J160" i="20" s="1"/>
  <c r="P123" i="20"/>
  <c r="P84" i="20"/>
  <c r="L84" i="20"/>
  <c r="P73" i="20"/>
  <c r="H152" i="20"/>
  <c r="H153" i="20" s="1"/>
  <c r="H154" i="20" s="1"/>
  <c r="M153" i="20"/>
  <c r="M154" i="20" s="1"/>
  <c r="X123" i="20"/>
  <c r="S123" i="20"/>
  <c r="O123" i="20"/>
  <c r="J123" i="20"/>
  <c r="Y115" i="20"/>
  <c r="Y116" i="20" s="1"/>
  <c r="Y123" i="20" s="1"/>
  <c r="R113" i="20"/>
  <c r="R115" i="20" s="1"/>
  <c r="R116" i="20" s="1"/>
  <c r="H56" i="20"/>
  <c r="I83" i="20"/>
  <c r="H68" i="20"/>
  <c r="H69" i="20" s="1"/>
  <c r="H73" i="20" s="1"/>
  <c r="R62" i="20"/>
  <c r="R64" i="20" s="1"/>
  <c r="H58" i="20"/>
  <c r="H60" i="20" s="1"/>
  <c r="R54" i="20"/>
  <c r="R56" i="20" s="1"/>
  <c r="I80" i="20"/>
  <c r="R233" i="20" l="1"/>
  <c r="R234" i="20" s="1"/>
  <c r="I180" i="20"/>
  <c r="I181" i="20" s="1"/>
  <c r="AA99" i="20"/>
  <c r="W99" i="20"/>
  <c r="W181" i="20"/>
  <c r="V99" i="20"/>
  <c r="V235" i="20" s="1"/>
  <c r="O99" i="20"/>
  <c r="O235" i="20" s="1"/>
  <c r="R123" i="20"/>
  <c r="H149" i="20"/>
  <c r="H160" i="20" s="1"/>
  <c r="Y99" i="20"/>
  <c r="Y235" i="20" s="1"/>
  <c r="J99" i="20"/>
  <c r="S214" i="20"/>
  <c r="S215" i="20" s="1"/>
  <c r="W214" i="20"/>
  <c r="W215" i="20" s="1"/>
  <c r="R214" i="20"/>
  <c r="R215" i="20" s="1"/>
  <c r="M99" i="20"/>
  <c r="H233" i="20"/>
  <c r="H234" i="20" s="1"/>
  <c r="Q99" i="20"/>
  <c r="Q235" i="20" s="1"/>
  <c r="T99" i="20"/>
  <c r="T235" i="20" s="1"/>
  <c r="H214" i="20"/>
  <c r="H215" i="20" s="1"/>
  <c r="S99" i="20"/>
  <c r="S235" i="20" s="1"/>
  <c r="N99" i="20"/>
  <c r="N235" i="20" s="1"/>
  <c r="R149" i="20"/>
  <c r="R160" i="20" s="1"/>
  <c r="I84" i="20"/>
  <c r="I99" i="20" s="1"/>
  <c r="M181" i="20"/>
  <c r="I214" i="20"/>
  <c r="I215" i="20" s="1"/>
  <c r="H65" i="20"/>
  <c r="H99" i="20" s="1"/>
  <c r="M160" i="20"/>
  <c r="H181" i="20"/>
  <c r="X99" i="20"/>
  <c r="X235" i="20" s="1"/>
  <c r="Z235" i="20"/>
  <c r="AA235" i="20"/>
  <c r="J235" i="20"/>
  <c r="R65" i="20"/>
  <c r="R99" i="20" s="1"/>
  <c r="P99" i="20"/>
  <c r="P235" i="20" s="1"/>
  <c r="L99" i="20"/>
  <c r="L235" i="20" s="1"/>
  <c r="W235" i="20" l="1"/>
  <c r="I235" i="20"/>
  <c r="R235" i="20"/>
  <c r="M235" i="20"/>
  <c r="H235" i="20"/>
  <c r="AA45" i="20"/>
  <c r="Z45" i="20"/>
  <c r="Y45" i="20"/>
  <c r="X45" i="20"/>
  <c r="W45" i="20"/>
  <c r="V45" i="20"/>
  <c r="T45" i="20"/>
  <c r="S45" i="20"/>
  <c r="Q45" i="20"/>
  <c r="P45" i="20"/>
  <c r="O45" i="20"/>
  <c r="N45" i="20"/>
  <c r="M45" i="20"/>
  <c r="L45" i="20"/>
  <c r="J45" i="20"/>
  <c r="I45" i="20"/>
  <c r="R44" i="20"/>
  <c r="H44" i="20"/>
  <c r="R43" i="20"/>
  <c r="H43" i="20"/>
  <c r="AA41" i="20"/>
  <c r="Z41" i="20"/>
  <c r="Y41" i="20"/>
  <c r="X41" i="20"/>
  <c r="W41" i="20"/>
  <c r="V41" i="20"/>
  <c r="T41" i="20"/>
  <c r="S41" i="20"/>
  <c r="Q41" i="20"/>
  <c r="P41" i="20"/>
  <c r="O41" i="20"/>
  <c r="N41" i="20"/>
  <c r="M41" i="20"/>
  <c r="L41" i="20"/>
  <c r="J41" i="20"/>
  <c r="I41" i="20"/>
  <c r="R40" i="20"/>
  <c r="R41" i="20" s="1"/>
  <c r="H40" i="20"/>
  <c r="H41" i="20" s="1"/>
  <c r="AA38" i="20"/>
  <c r="Z38" i="20"/>
  <c r="Y38" i="20"/>
  <c r="X38" i="20"/>
  <c r="W38" i="20"/>
  <c r="V38" i="20"/>
  <c r="T38" i="20"/>
  <c r="S38" i="20"/>
  <c r="Q38" i="20"/>
  <c r="P38" i="20"/>
  <c r="O38" i="20"/>
  <c r="N38" i="20"/>
  <c r="M38" i="20"/>
  <c r="L38" i="20"/>
  <c r="J38" i="20"/>
  <c r="I38" i="20"/>
  <c r="R37" i="20"/>
  <c r="H37" i="20"/>
  <c r="R36" i="20"/>
  <c r="H36" i="20"/>
  <c r="R35" i="20"/>
  <c r="H35" i="20"/>
  <c r="R34" i="20"/>
  <c r="H34" i="20"/>
  <c r="AA32" i="20"/>
  <c r="Z32" i="20"/>
  <c r="Y32" i="20"/>
  <c r="X32" i="20"/>
  <c r="W32" i="20"/>
  <c r="V32" i="20"/>
  <c r="T32" i="20"/>
  <c r="S32" i="20"/>
  <c r="Q32" i="20"/>
  <c r="P32" i="20"/>
  <c r="O32" i="20"/>
  <c r="N32" i="20"/>
  <c r="M32" i="20"/>
  <c r="L32" i="20"/>
  <c r="J32" i="20"/>
  <c r="I32" i="20"/>
  <c r="R31" i="20"/>
  <c r="R32" i="20" s="1"/>
  <c r="H31" i="20"/>
  <c r="H32" i="20" s="1"/>
  <c r="AA29" i="20"/>
  <c r="Z29" i="20"/>
  <c r="Y29" i="20"/>
  <c r="X29" i="20"/>
  <c r="W29" i="20"/>
  <c r="V29" i="20"/>
  <c r="T29" i="20"/>
  <c r="S29" i="20"/>
  <c r="Q29" i="20"/>
  <c r="P29" i="20"/>
  <c r="O29" i="20"/>
  <c r="N29" i="20"/>
  <c r="M29" i="20"/>
  <c r="L29" i="20"/>
  <c r="J29" i="20"/>
  <c r="I29" i="20"/>
  <c r="R28" i="20"/>
  <c r="R29" i="20" s="1"/>
  <c r="H28" i="20"/>
  <c r="H29" i="20" s="1"/>
  <c r="AA26" i="20"/>
  <c r="Z26" i="20"/>
  <c r="Y26" i="20"/>
  <c r="X26" i="20"/>
  <c r="W26" i="20"/>
  <c r="V26" i="20"/>
  <c r="T26" i="20"/>
  <c r="S26" i="20"/>
  <c r="Q26" i="20"/>
  <c r="P26" i="20"/>
  <c r="O26" i="20"/>
  <c r="N26" i="20"/>
  <c r="M26" i="20"/>
  <c r="L26" i="20"/>
  <c r="J26" i="20"/>
  <c r="I26" i="20"/>
  <c r="R25" i="20"/>
  <c r="R26" i="20" s="1"/>
  <c r="H25" i="20"/>
  <c r="H26" i="20" s="1"/>
  <c r="AA23" i="20"/>
  <c r="Z23" i="20"/>
  <c r="Y23" i="20"/>
  <c r="X23" i="20"/>
  <c r="W23" i="20"/>
  <c r="V23" i="20"/>
  <c r="T23" i="20"/>
  <c r="S23" i="20"/>
  <c r="Q23" i="20"/>
  <c r="P23" i="20"/>
  <c r="O23" i="20"/>
  <c r="N23" i="20"/>
  <c r="M23" i="20"/>
  <c r="L23" i="20"/>
  <c r="J23" i="20"/>
  <c r="I23" i="20"/>
  <c r="R22" i="20"/>
  <c r="R23" i="20" s="1"/>
  <c r="H22" i="20"/>
  <c r="H23" i="20" s="1"/>
  <c r="AA18" i="20"/>
  <c r="Z18" i="20"/>
  <c r="Y18" i="20"/>
  <c r="X18" i="20"/>
  <c r="W18" i="20"/>
  <c r="V18" i="20"/>
  <c r="T18" i="20"/>
  <c r="S18" i="20"/>
  <c r="Q18" i="20"/>
  <c r="P18" i="20"/>
  <c r="O18" i="20"/>
  <c r="N18" i="20"/>
  <c r="M18" i="20"/>
  <c r="L18" i="20"/>
  <c r="J18" i="20"/>
  <c r="I18" i="20"/>
  <c r="R17" i="20"/>
  <c r="R18" i="20" s="1"/>
  <c r="H17" i="20"/>
  <c r="H18" i="20" s="1"/>
  <c r="AA15" i="20"/>
  <c r="Z15" i="20"/>
  <c r="Y15" i="20"/>
  <c r="Y19" i="20" s="1"/>
  <c r="X15" i="20"/>
  <c r="W15" i="20"/>
  <c r="V15" i="20"/>
  <c r="T15" i="20"/>
  <c r="T19" i="20" s="1"/>
  <c r="S15" i="20"/>
  <c r="Q15" i="20"/>
  <c r="P15" i="20"/>
  <c r="O15" i="20"/>
  <c r="O19" i="20" s="1"/>
  <c r="N15" i="20"/>
  <c r="M15" i="20"/>
  <c r="L15" i="20"/>
  <c r="J15" i="20"/>
  <c r="J19" i="20" s="1"/>
  <c r="I15" i="20"/>
  <c r="R14" i="20"/>
  <c r="R15" i="20" s="1"/>
  <c r="H14" i="20"/>
  <c r="H15" i="20" s="1"/>
  <c r="R45" i="20" l="1"/>
  <c r="Z19" i="20"/>
  <c r="H45" i="20"/>
  <c r="R19" i="20"/>
  <c r="Q19" i="20"/>
  <c r="W19" i="20"/>
  <c r="AA19" i="20"/>
  <c r="M19" i="20"/>
  <c r="I19" i="20"/>
  <c r="S19" i="20"/>
  <c r="X19" i="20"/>
  <c r="V19" i="20"/>
  <c r="M46" i="20"/>
  <c r="Q46" i="20"/>
  <c r="W46" i="20"/>
  <c r="AA46" i="20"/>
  <c r="R38" i="20"/>
  <c r="R46" i="20" s="1"/>
  <c r="N19" i="20"/>
  <c r="I46" i="20"/>
  <c r="N46" i="20"/>
  <c r="L19" i="20"/>
  <c r="P19" i="20"/>
  <c r="T46" i="20"/>
  <c r="T47" i="20" s="1"/>
  <c r="T48" i="20" s="1"/>
  <c r="Y46" i="20"/>
  <c r="Y47" i="20" s="1"/>
  <c r="Y48" i="20" s="1"/>
  <c r="H38" i="20"/>
  <c r="H46" i="20" s="1"/>
  <c r="S46" i="20"/>
  <c r="X46" i="20"/>
  <c r="L46" i="20"/>
  <c r="P46" i="20"/>
  <c r="V46" i="20"/>
  <c r="Z46" i="20"/>
  <c r="Z47" i="20" s="1"/>
  <c r="Z48" i="20" s="1"/>
  <c r="J46" i="20"/>
  <c r="J47" i="20" s="1"/>
  <c r="J48" i="20" s="1"/>
  <c r="O46" i="20"/>
  <c r="O47" i="20" s="1"/>
  <c r="O48" i="20" s="1"/>
  <c r="H19" i="20"/>
  <c r="R47" i="20" l="1"/>
  <c r="R48" i="20" s="1"/>
  <c r="Q47" i="20"/>
  <c r="Q48" i="20" s="1"/>
  <c r="M47" i="20"/>
  <c r="M48" i="20" s="1"/>
  <c r="I47" i="20"/>
  <c r="I48" i="20" s="1"/>
  <c r="W47" i="20"/>
  <c r="W48" i="20" s="1"/>
  <c r="N47" i="20"/>
  <c r="N48" i="20" s="1"/>
  <c r="S47" i="20"/>
  <c r="S48" i="20" s="1"/>
  <c r="X47" i="20"/>
  <c r="X48" i="20" s="1"/>
  <c r="AA47" i="20"/>
  <c r="AA48" i="20" s="1"/>
  <c r="V47" i="20"/>
  <c r="V48" i="20" s="1"/>
  <c r="P47" i="20"/>
  <c r="P48" i="20" s="1"/>
  <c r="H47" i="20"/>
  <c r="H48" i="20" s="1"/>
  <c r="L47" i="20"/>
  <c r="L48" i="20" s="1"/>
  <c r="W605" i="20" l="1"/>
  <c r="T605" i="20"/>
  <c r="V605" i="20"/>
  <c r="V648" i="20" s="1"/>
  <c r="V668" i="20" l="1"/>
  <c r="R648" i="20"/>
  <c r="AA605" i="20"/>
  <c r="S605" i="20"/>
  <c r="Y605" i="20"/>
  <c r="Z605" i="20"/>
  <c r="X605" i="20"/>
  <c r="R605" i="20"/>
  <c r="V669" i="20" l="1"/>
  <c r="R668" i="20"/>
  <c r="R669" i="20" s="1"/>
  <c r="O605" i="20" l="1"/>
  <c r="I605" i="20" l="1"/>
  <c r="Q605" i="20"/>
  <c r="N605" i="20"/>
  <c r="M605" i="20"/>
  <c r="J605" i="20"/>
  <c r="H605" i="20"/>
  <c r="L605" i="20"/>
  <c r="L648" i="20" s="1"/>
  <c r="P605" i="20"/>
  <c r="I28" i="19"/>
  <c r="M28" i="19"/>
  <c r="I29" i="19"/>
  <c r="J29" i="19"/>
  <c r="N29" i="19"/>
  <c r="M29" i="19" s="1"/>
  <c r="I30" i="19"/>
  <c r="M30" i="19"/>
  <c r="I31" i="19"/>
  <c r="J31" i="19"/>
  <c r="N31" i="19"/>
  <c r="M31" i="19" s="1"/>
  <c r="K32" i="19"/>
  <c r="L32" i="19"/>
  <c r="O32" i="19"/>
  <c r="P32" i="19"/>
  <c r="I34" i="19"/>
  <c r="J34" i="19"/>
  <c r="J35" i="19" s="1"/>
  <c r="J36" i="19" s="1"/>
  <c r="I35" i="19"/>
  <c r="L35" i="19"/>
  <c r="L36" i="19" s="1"/>
  <c r="M35" i="19"/>
  <c r="N35" i="19"/>
  <c r="P35" i="19"/>
  <c r="P36" i="19" s="1"/>
  <c r="K36" i="19"/>
  <c r="O36" i="19"/>
  <c r="I38" i="19"/>
  <c r="M38" i="19"/>
  <c r="M39" i="19" s="1"/>
  <c r="J39" i="19"/>
  <c r="I39" i="19" s="1"/>
  <c r="L39" i="19"/>
  <c r="N39" i="19"/>
  <c r="N42" i="19"/>
  <c r="P39" i="19"/>
  <c r="P42" i="19" s="1"/>
  <c r="I40" i="19"/>
  <c r="M40" i="19"/>
  <c r="J41" i="19"/>
  <c r="L41" i="19"/>
  <c r="M41" i="19"/>
  <c r="N41" i="19"/>
  <c r="P41" i="19"/>
  <c r="K42" i="19"/>
  <c r="O42" i="19"/>
  <c r="M44" i="19"/>
  <c r="J141" i="19"/>
  <c r="I141" i="19" s="1"/>
  <c r="K141" i="19"/>
  <c r="K142" i="19" s="1"/>
  <c r="L141" i="19"/>
  <c r="L142" i="19" s="1"/>
  <c r="N141" i="19"/>
  <c r="O141" i="19"/>
  <c r="O142" i="19" s="1"/>
  <c r="P141" i="19"/>
  <c r="N36" i="19" l="1"/>
  <c r="M36" i="19"/>
  <c r="L42" i="19"/>
  <c r="J32" i="19"/>
  <c r="I32" i="19" s="1"/>
  <c r="L668" i="20"/>
  <c r="H648" i="20"/>
  <c r="M42" i="19"/>
  <c r="P142" i="19"/>
  <c r="N32" i="19"/>
  <c r="M32" i="19" s="1"/>
  <c r="I41" i="19"/>
  <c r="I36" i="19"/>
  <c r="N142" i="19"/>
  <c r="M141" i="19"/>
  <c r="J42" i="19"/>
  <c r="I42" i="19" s="1"/>
  <c r="M142" i="19" l="1"/>
  <c r="L669" i="20"/>
  <c r="H668" i="20"/>
  <c r="H669" i="20" s="1"/>
  <c r="J142" i="19"/>
  <c r="I142" i="19" s="1"/>
</calcChain>
</file>

<file path=xl/sharedStrings.xml><?xml version="1.0" encoding="utf-8"?>
<sst xmlns="http://schemas.openxmlformats.org/spreadsheetml/2006/main" count="4357" uniqueCount="1184">
  <si>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</si>
  <si>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</si>
  <si>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</si>
  <si>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</si>
  <si>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</si>
  <si>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</si>
  <si>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</si>
  <si>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</si>
  <si>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</si>
  <si>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</si>
  <si>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</si>
  <si>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</si>
  <si>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</si>
  <si>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</si>
  <si>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</si>
  <si>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</si>
  <si>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</si>
  <si>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</si>
  <si>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</si>
  <si>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</si>
  <si>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</si>
  <si>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</si>
  <si>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</si>
  <si>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</si>
  <si>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</si>
  <si>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</si>
  <si>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</si>
  <si>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</si>
  <si>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</si>
  <si>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</si>
  <si>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</si>
  <si>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</si>
  <si>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</si>
  <si>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</si>
  <si>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</si>
  <si>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</si>
  <si>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</si>
  <si>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</si>
  <si>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</si>
  <si>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</si>
  <si>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</si>
  <si>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</si>
  <si>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</si>
  <si>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</si>
  <si>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</si>
  <si>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</si>
  <si>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</si>
  <si>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</si>
  <si>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</si>
  <si>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</si>
  <si>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</si>
  <si>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</si>
  <si>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</si>
  <si>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</si>
  <si>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</si>
  <si>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</si>
  <si>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</si>
  <si>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</si>
  <si>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</si>
  <si>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</si>
  <si>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</si>
  <si>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</si>
  <si>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</si>
  <si>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</si>
  <si>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</si>
  <si>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</si>
  <si>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</si>
  <si>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</si>
  <si>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</si>
  <si>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</si>
  <si>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</si>
  <si>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</si>
  <si>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</si>
  <si>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</si>
  <si>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</si>
  <si>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</si>
  <si>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</si>
  <si>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</si>
  <si>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</si>
  <si>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</si>
  <si>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</si>
  <si>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</si>
  <si>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</si>
  <si>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</si>
  <si>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</si>
  <si>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</si>
  <si>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</si>
  <si>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</si>
  <si>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</si>
  <si>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</si>
  <si>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</si>
  <si>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</si>
  <si>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</si>
  <si>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</si>
  <si>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</si>
  <si>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</si>
  <si>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</si>
  <si>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</si>
  <si>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</si>
  <si>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</si>
  <si>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</si>
  <si>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</si>
  <si>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</si>
  <si>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</si>
  <si>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</si>
  <si>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</si>
  <si>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</si>
  <si>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</si>
  <si>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</si>
  <si>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</si>
  <si>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</si>
  <si>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</si>
  <si>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</si>
  <si>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</si>
  <si>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</si>
  <si>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</si>
  <si>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</si>
  <si>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</si>
  <si>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</si>
  <si>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</si>
  <si>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</si>
  <si>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</si>
  <si>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</si>
  <si>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</si>
  <si>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</si>
  <si>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</si>
  <si>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</si>
  <si>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</si>
  <si>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</si>
  <si>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</si>
  <si>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</si>
  <si>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</si>
  <si>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</si>
  <si>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</si>
  <si>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</si>
  <si>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</si>
  <si>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</si>
  <si>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</si>
  <si>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 xml:space="preserve"> TIKSLŲ, UŽDAVINIŲ, PRIEMONIŲ, PRIEMONIŲ IŠLAIDŲ IR KRITERIJŲ SUVESTINĖ</t>
  </si>
  <si>
    <t>Veiklos kodas</t>
  </si>
  <si>
    <t>Programos kodas</t>
  </si>
  <si>
    <t>Indėlio vertinimo kriterijaus</t>
  </si>
  <si>
    <t>SP</t>
  </si>
  <si>
    <t>ES</t>
  </si>
  <si>
    <t>VB</t>
  </si>
  <si>
    <t>KT</t>
  </si>
  <si>
    <t>SB(ĮP)</t>
  </si>
  <si>
    <t>SB(D)</t>
  </si>
  <si>
    <t>Finansavimo lėšos</t>
  </si>
  <si>
    <t>VIP</t>
  </si>
  <si>
    <t>1.</t>
  </si>
  <si>
    <t>2.</t>
  </si>
  <si>
    <t>Tikslas: Pagerinti mokymo, ugdymo ir švietimo paslaugų kokybę.</t>
  </si>
  <si>
    <t>vnt.</t>
  </si>
  <si>
    <t>3.</t>
  </si>
  <si>
    <t>Švietimo ir sporto skyrius</t>
  </si>
  <si>
    <t>4.</t>
  </si>
  <si>
    <t>Uždavinys: Modernizuoti mokymo įstaigų materialinę bazę.</t>
  </si>
  <si>
    <t>Atnaujinti švietimo įstaigų mokymo priemonių bazę</t>
  </si>
  <si>
    <t>Mokymo priemonės mokyklų kabinetams gaunamos iš Švietimo ir mokslo ministerijos</t>
  </si>
  <si>
    <t>Gaunamų priemonių skaičius</t>
  </si>
  <si>
    <t>Dalyvauti „Geltonojo autobusiuko“ programose.</t>
  </si>
  <si>
    <t>Transporto priemonė vienai švietimo įstaigai</t>
  </si>
  <si>
    <t>Planuojamų gauti transporto priemonių skaičius</t>
  </si>
  <si>
    <t>5.</t>
  </si>
  <si>
    <t>Uždavinys: Organizuoti vaikų ir jaunimo ugdymą.</t>
  </si>
  <si>
    <t>Priemonės: Mokinio krepšelio lėšų naudojimo programa</t>
  </si>
  <si>
    <t>Švietimo įstaigos</t>
  </si>
  <si>
    <t>Mokinio krepšelį naudojančių įstaigų skaičius</t>
  </si>
  <si>
    <t>Ūkinių išlaidų naudojimo programa</t>
  </si>
  <si>
    <t>Mokinių pavežėjimo programa</t>
  </si>
  <si>
    <t>Lėšos, atsiskaitymui su vežėjais už mokinių pavežėjimą</t>
  </si>
  <si>
    <t>Švietimo įstaigų vadovai, Švietimo ir sporto skyrius</t>
  </si>
  <si>
    <t>Mokinių, pavežamų maršrutiniu transportu, skaičius</t>
  </si>
  <si>
    <t>6.</t>
  </si>
  <si>
    <t>Rajono reprezentacija mokomųjų dalykų ir neformaliojo ugdymo renginiuose programa</t>
  </si>
  <si>
    <t>Lėšos, skirtos švietimo įstaigų išlaidoms padegti, kurių mokiniai reprezentuoja rajoną įvairiuose renginiuose</t>
  </si>
  <si>
    <t xml:space="preserve">Švietimo ir sporto, biudžeto ir turto skyriai </t>
  </si>
  <si>
    <t>Atstovavusių mokinių skaičius</t>
  </si>
  <si>
    <t>7.</t>
  </si>
  <si>
    <t>Rajoninių renginių (olimpiadų, konkursų, viktorinų, peržiūrų, švenčių, festivalių) organizavimo, švietimo darbuotojų skatinimo, mokinių vasaros poilsio programa</t>
  </si>
  <si>
    <t>Lėšos, skirtos rajoninių renginių organizavimui</t>
  </si>
  <si>
    <t>Suorganizuotų rajoninių renginių skaičius</t>
  </si>
  <si>
    <t>Lėšos, skirtos mokinių vararos poilsio organizavimui</t>
  </si>
  <si>
    <t>Lėšos, skirtos švietimo darbuotojų skatinimui</t>
  </si>
  <si>
    <t>9.</t>
  </si>
  <si>
    <t>Aprūpinti švietimo įstaigas metodine literatūra, mokykline dokumentacija</t>
  </si>
  <si>
    <t>Gaunamų leidinių skaičius</t>
  </si>
  <si>
    <t>Švietimo įstaigų aprūpinimas reikalinga mokyklinę dokumentacija</t>
  </si>
  <si>
    <t>Mokyklinės dokumentacijos leidinių skaičius</t>
  </si>
  <si>
    <t>10.</t>
  </si>
  <si>
    <t>Renginių skaičius</t>
  </si>
  <si>
    <t>Programų skaičius</t>
  </si>
  <si>
    <t>Savivaldybės administracijos (04) Regioninės plėtros ir bendruomeninių iniciatyvų programa</t>
  </si>
  <si>
    <t>Tikslas: užtikrinti  švarią ir saugią aplinką.</t>
  </si>
  <si>
    <t>km</t>
  </si>
  <si>
    <t>Parengtų projektų skaičius</t>
  </si>
  <si>
    <t>Uždavinys: gerinti vandens telkinių būklę.</t>
  </si>
  <si>
    <t>Priežiūros darbų vykdymas (tvenkinio apsaugos juostų) tvarkymas</t>
  </si>
  <si>
    <t xml:space="preserve">Žemės ūkio skyrius </t>
  </si>
  <si>
    <t>ha</t>
  </si>
  <si>
    <t>Vandens tyrimų atlikimų paslauga</t>
  </si>
  <si>
    <t>Vandens tyrimų skaičius</t>
  </si>
  <si>
    <t>Priemonė: įgyvendinti projektą  „Šešupės upės Kudirkos Naumiestyje  būklės gerinimas“</t>
  </si>
  <si>
    <t xml:space="preserve">Sutvarkytų tvenkino pakrančių apsaugos juostų plotas </t>
  </si>
  <si>
    <t>Priemonė: įgyvendinti projektą „Lukšių tvenkinio ant Lenkupio upės būklės gerinimas Šakių rajono savivaldybėje“</t>
  </si>
  <si>
    <t xml:space="preserve">Priemonė: įgyvendinti projektą „Gelgaudiškio dvaro sodybos tvenkinių būklės gerinimas“ </t>
  </si>
  <si>
    <t>Priežiūros darbų vykdymas (tvenkinių apsaugos juostų) tvarkymas</t>
  </si>
  <si>
    <t xml:space="preserve">Sutvarkytų tvenkinių pakrančių apsauginių juostų plotas </t>
  </si>
  <si>
    <t xml:space="preserve">Uždavinys: plėtoti savivaldybės susisiekimo infrastruktūrą. </t>
  </si>
  <si>
    <t>Investicinio projekto pirkimas ir parengimas</t>
  </si>
  <si>
    <t>Regioninės plėtros skyrius</t>
  </si>
  <si>
    <t>Parengtų investicinių projektų skaičius</t>
  </si>
  <si>
    <t>8.</t>
  </si>
  <si>
    <t xml:space="preserve">Uždavinys:  Rengti  bendruosius, detaliuosius ir  specialiuosius planus. </t>
  </si>
  <si>
    <t>Priemonė: atnaujinti Šakių rajono bendrąjį  planą</t>
  </si>
  <si>
    <t>Parengti Šakių rajono teritorijos  bendrojo plano pakeitimo projektą</t>
  </si>
  <si>
    <t>Architektūros ir urbanistikos skyrius</t>
  </si>
  <si>
    <t>Įgyvendintų projektų skaičius</t>
  </si>
  <si>
    <t>Uždavinys: Skatinti investicijas į Šakių rajono ekonomiką.</t>
  </si>
  <si>
    <t xml:space="preserve">Priemonė: Suformuoti sklypą pramoninei zonai </t>
  </si>
  <si>
    <t>Priemonė: bendrafinansuoti vietinių užimtumo iniciatyvų projektus</t>
  </si>
  <si>
    <t>Skatinančių investicijų priemonių skaičius</t>
  </si>
  <si>
    <t>Tikslas: Pagerinti mokymo įstaigų materialinę bazę.</t>
  </si>
  <si>
    <t>Uždavinys: Renovuoti  ir modernizuoti  ugdymo įstaigas.</t>
  </si>
  <si>
    <t>13.</t>
  </si>
  <si>
    <t>Priemonė: Įgyvendinti projektą „Modernių ir saugių erdvių kūrimas Šakių rajono ugdymo įstaigose “</t>
  </si>
  <si>
    <t>Tikslas: Formuoti pilietinę bendruomenę.</t>
  </si>
  <si>
    <t>18.</t>
  </si>
  <si>
    <t>23.</t>
  </si>
  <si>
    <t>Parengtų strategijų skaičius</t>
  </si>
  <si>
    <t>1</t>
  </si>
  <si>
    <t>Uždavinys: Plėtoti tarptautinį bendradarbiavimą.</t>
  </si>
  <si>
    <t>Priemonė: įgyvendinti projektą  “Draugystės parkai -3“</t>
  </si>
  <si>
    <t>19.</t>
  </si>
  <si>
    <t>Parengtų tehninių projektų skaičius</t>
  </si>
  <si>
    <t xml:space="preserve">Tikslas: Plėtoti sporto ir socialinių paslaugų infrastruktūrą. </t>
  </si>
  <si>
    <t>Uždavinys: Plėtoti sporto ir aktyvaus laisvalaikio praleidimo infrastruktūrą.</t>
  </si>
  <si>
    <t>Priemonė: įgyvendinti projektą  “Draugystės parkai - 2“</t>
  </si>
  <si>
    <t>Techninio projekto pirkimas ir parengimas</t>
  </si>
  <si>
    <t xml:space="preserve">Priemonė: įgyvendinti projektą „Šakių kultūros centro pastato rekonstravimas“ </t>
  </si>
  <si>
    <t xml:space="preserve">Rekonstruoti kultūros centro pastatą </t>
  </si>
  <si>
    <t>Rekontruojamų objektų skaičius</t>
  </si>
  <si>
    <t>Priemonė: Įgyvendinti projektą "Lukšių gyvenamosios vietovės atnaujinimas"</t>
  </si>
  <si>
    <t>Priemonė: įgyvendinti projektą "Gelgaudiškio gyvenamosios vietovės atnaujinimas"</t>
  </si>
  <si>
    <t>Uždavinys: Plėtoti socialinių paslaugų infrastruktūrą.</t>
  </si>
  <si>
    <t>Priemonė: įgyvendinti projektą "Šakių rajono savivaldybės socialinio būsto plėtra"</t>
  </si>
  <si>
    <t>Įvertinti ir įsigyti socialinius būstus</t>
  </si>
  <si>
    <t>Įvertintų ir įsigytų būstų skaičius</t>
  </si>
  <si>
    <t>Priemonė:"Miesto stebėjimo sistemos įrengimas"</t>
  </si>
  <si>
    <t>Tikslas: Padidinti savivaldybės valdymo efektyvumą.</t>
  </si>
  <si>
    <t>Uždavinys: užtikrinti Regioninės plėtros programos projektų įgyvendinimą.</t>
  </si>
  <si>
    <t>Priemonė: finansuoti netinkamas Regioninės plėtros programos išlaidas</t>
  </si>
  <si>
    <t>Netinkamų, bet projektų įgyvendinimui būtinų išlaidų finasavimas</t>
  </si>
  <si>
    <t>Vykdomų priemonių netinkamų projektinių išlaidų priemonių skaičius</t>
  </si>
  <si>
    <t>Tikslas: Gerinti kultūros ir turizmo traukos objektų materialinę bazę.</t>
  </si>
  <si>
    <t>Uždavinys: išsaugoti ir pritaikyti viešajam poreikiui kultūros paveldą.</t>
  </si>
  <si>
    <t>Priemonė: įgyvendinti projektą  „Gelgaudiškio dvaro sodybos restauravimas ir kompleksiškas pritaikymas  turizmo reikmėms“</t>
  </si>
  <si>
    <t>Apdrausti projekto  „Gelgaudiškio dvaro sodybos restauravimas ir kompleksiškas pritaikymas  turizmo reikmėms“ investicijas</t>
  </si>
  <si>
    <t>Apdraustų investicijų skaičius</t>
  </si>
  <si>
    <t>Apsaugos paslaugų pirkimas Gelgaudiškio dvaro pagrindiniams rūmams</t>
  </si>
  <si>
    <t>Saugomų pastatų skaičius</t>
  </si>
  <si>
    <t>vnt</t>
  </si>
  <si>
    <t>Priemonė: įgyvendinti projektą  „Mažųjų miestelių turizmo galimybės. Sintautai“.</t>
  </si>
  <si>
    <t>Apdrausti projekto „Mažųjų miestelių turizmo galimybės. Sintautai“ investicijas</t>
  </si>
  <si>
    <t>Nupirktų apsaugos paslaugų skaičius</t>
  </si>
  <si>
    <t>Priemonė: įgyvendinti projektą  „Gelgaudiškio dvaro sodybos restauravimas ir kompleksiškas pritaikymas  turizmo reikmėms“ II etapas.</t>
  </si>
  <si>
    <t>Apdrausti projekto„Gelgaudiškio dvaro sodybos restauravimas ir kompleksiškas pritaikymas  turizmo reikmėms“ II etapo investicijas</t>
  </si>
  <si>
    <t>11.</t>
  </si>
  <si>
    <t>12.</t>
  </si>
  <si>
    <t>Priemonė: „Gelgaudiškio dvaro sodybos  koncesijos teisinės paslaugos“</t>
  </si>
  <si>
    <t>Teisinių paslaugų skaičius</t>
  </si>
  <si>
    <t>Vykdyti tvarkybos darbus Gelgaudiškio  dvaro rūmuose</t>
  </si>
  <si>
    <t>Vykdomų tvarkybos darbų projektų skaičius</t>
  </si>
  <si>
    <t>14.</t>
  </si>
  <si>
    <t>22.</t>
  </si>
  <si>
    <t>Priemonė: įgyvendinti projektą  "Gelgaudiškio dvaro parko sutvarkymas"</t>
  </si>
  <si>
    <t>Priemonė: įgyvendinti projektą „Prioritetinių turizmo plėtros regionų e-rinkodara. Nemuno kelias"</t>
  </si>
  <si>
    <t>Vykdyti rinkodaros projektą</t>
  </si>
  <si>
    <t>Vykdomų projektų skaičius</t>
  </si>
  <si>
    <t>Tikslas: pagerinti dirvožemio kokybę.</t>
  </si>
  <si>
    <t>Uždavinys: užtikrinti efektyvų melioracijos statinių funkcionavimą.</t>
  </si>
  <si>
    <t>Priemonė: įgyvendinti projektą "Šakių rajono savivaldybės Giedručių, Šakių, Girėnų ir Lukšių kadastro vietovėse esančių melioracijos statinių remontas ir rekonstrukcija"</t>
  </si>
  <si>
    <t>Žemės ūkio skyrius</t>
  </si>
  <si>
    <t xml:space="preserve">Pateiktų išvadų skaičius </t>
  </si>
  <si>
    <t>Techninio darbo projekto ekspertizė</t>
  </si>
  <si>
    <t>Tyrinėjimų atlikimas ir melioracijos statinių statybos techninio darbo projekto parengimas</t>
  </si>
  <si>
    <t>Techninių projektų skaičius</t>
  </si>
  <si>
    <t>Projekto viešinimas</t>
  </si>
  <si>
    <t>Straipsnių spaudoje skaičius</t>
  </si>
  <si>
    <t xml:space="preserve">Nekilnojamojo turto statybos ir rekonstrukcijos, sausinimo sistemų ir hidrotechninių statinių rekonstrukcijos išlaidos.  </t>
  </si>
  <si>
    <t>Techninė priežiūra</t>
  </si>
  <si>
    <t>Atliktų techninės priežiūros Liepto remonto darbų skaičius</t>
  </si>
  <si>
    <t>Viešinimas</t>
  </si>
  <si>
    <t>Atliktų liepto remonto darbų skaičius</t>
  </si>
  <si>
    <t>27.</t>
  </si>
  <si>
    <t>Parengtų programų skaičius</t>
  </si>
  <si>
    <t>Savivaldybės administracijos (01) Mokymosi visą gyvenimą ir sporto programa</t>
  </si>
  <si>
    <t>(04) Regioninės plėtros ir bendruomeninių iniciatyvų iš viso programai:</t>
  </si>
  <si>
    <t>SB, KT</t>
  </si>
  <si>
    <t>3</t>
  </si>
  <si>
    <t>9</t>
  </si>
  <si>
    <t>Darbuotojų skaičius</t>
  </si>
  <si>
    <t>proc.</t>
  </si>
  <si>
    <t>Savivaldybės administracijos (08) Darbo rinkos politikos rengimo ir įgyvendinimo programa</t>
  </si>
  <si>
    <t>Tikslas: Sudaryti galimybes bedarbiams įsidarbinti.</t>
  </si>
  <si>
    <t>Uždavinys: Įdarbinti ieškančius darbo asmenis.</t>
  </si>
  <si>
    <t>Priemonė: organizuoti viešuosius darbus</t>
  </si>
  <si>
    <t>Laikinai įdarbinti asmenis viešiesiems darbams atlikti</t>
  </si>
  <si>
    <t>Laikinai įdarbintų asmenų skaičius</t>
  </si>
  <si>
    <t>(08) Darbo rinkos politikos rengimo ir įgyvendinimo iš viso programai:</t>
  </si>
  <si>
    <t xml:space="preserve">Uždavinys: Skatinti jaunimo verslumą. </t>
  </si>
  <si>
    <t xml:space="preserve"> Organizuoti verslumo skatinimo renginius jaunimui: paskaitas, informacinius renginius, praktinius užsiėmimus, konkursus, Money Gyme, MMB ir kitas veiklas </t>
  </si>
  <si>
    <t>Šakių VIC</t>
  </si>
  <si>
    <t xml:space="preserve">Renginių skaičius </t>
  </si>
  <si>
    <t>2</t>
  </si>
  <si>
    <t>Mokyklų karjeros dienose pristatyti rajono verslą, skatinant mokinius pasirinkti rajono verslui reikalingas profesijas</t>
  </si>
  <si>
    <t>Pristatymų, pranešimų skaičius</t>
  </si>
  <si>
    <t>Organizuoti verslumo dieną- konkursą rajono mokyklų mokiniams</t>
  </si>
  <si>
    <t>Organizuoti jaunimo verslumo konkursus verslo idėjoms finansuoti</t>
  </si>
  <si>
    <t>Skelbti  du paraiškų rinkimus paramai iš SVVPF gauti, skatinant jaunimą kurti ir įgyvendinti veslo idėjas, atitinkančias Fondo nuostatų reikalavimus.</t>
  </si>
  <si>
    <t>Šakių VIC, VPT</t>
  </si>
  <si>
    <t>Finansuojamų paraiškų skaičius</t>
  </si>
  <si>
    <t xml:space="preserve">Uždavinys: Informuoti, konsultuoti gyventojus verslo ir turizmo plėtros klausimais </t>
  </si>
  <si>
    <t>Konsultuoti viešųjų paslaugų verslui ir kaimo plėtrai klausimais, organizuojant  informacinius renginius</t>
  </si>
  <si>
    <t>Suorganizuoti informacinius renginius, supažindinant su ES projektų ir kitų verslo plėtros priemonių galimybėmis</t>
  </si>
  <si>
    <t>Teikti informaciją verslui elektroniniais kanalais</t>
  </si>
  <si>
    <t>Atnaujintos informacijos pranešimų skaičius</t>
  </si>
  <si>
    <t xml:space="preserve">Formuoti verslumo aplinką organizuojant Verslininko dieną, konkursą „Sukurta Šakiuose“ ir kt. </t>
  </si>
  <si>
    <t>Organizuoti mugę „Žemei bundant“</t>
  </si>
  <si>
    <t xml:space="preserve">Organizuoti konkursą „Sukurta Šakiuose“, teikiant nominacijas, įvertinančias vietinius gamintojus, paslaugų teikėjus </t>
  </si>
  <si>
    <t>Organizuoti Verslininko dienos šventę- konferenciją</t>
  </si>
  <si>
    <t>Skatinti naujų verslo įmonių augimą ir plėtrą, konsultuojant finansinių šaltinių paieškos, finansų tvarkymo ir kt. klausimais</t>
  </si>
  <si>
    <t xml:space="preserve">Teikti konsultacijų verslo pradžios klausimais paslaugas </t>
  </si>
  <si>
    <t>SB,ES,KT</t>
  </si>
  <si>
    <t>val.</t>
  </si>
  <si>
    <t xml:space="preserve">Teikti konsultacijų verslo plėtros klausimais paslaugas </t>
  </si>
  <si>
    <t>Skatinti naujų darbo vietų kūrimą ir išsaugojimą, iš dalies kompensuojant jų įkūrimo išlaidas, įrangos įsigijimą</t>
  </si>
  <si>
    <t>Skelbti  du paraiškų rinkimus paramai iš SVVPF gauti, skatinant verslo subjektus, atitinkančius Fondo nuostatų reikalavimus, kurti darbo vietas, kompensuojant dalį įmonių įregistravimo išlaidų.</t>
  </si>
  <si>
    <t>Skelbti  du paraiškų rinkimus paramai iš SVVPF gauti, skatinant verslo subjektus, atitinkančius Fondo nuostatų reikalavimus, kurti darbo vietas, kompensuojant dalį įrangos įsigijimo išlaidų.</t>
  </si>
  <si>
    <t>Skatinti dalyvavimą šalies ir tarptautinėse parodose, iš dalies kompensuojant parodos išlaidas</t>
  </si>
  <si>
    <t xml:space="preserve">Skelbti  du paraiškų rinkimus paramai iš SVVPF gauti, skatinant verslo plėtrą, finansuojant dalyvavimą parodose. </t>
  </si>
  <si>
    <t>Skatinti verslo plėtrą iš dalies finansuojant verslo planų, paraiškų, techninių projektų rengimą, buhalterinės apskaitos tvarkymo paslaugų pirkimą</t>
  </si>
  <si>
    <t>Organizuoti reguliarius susitikimus su vietos valdžios atstovais</t>
  </si>
  <si>
    <t>Savivaldybės administracijos (10) Turizmo plėtros programa</t>
  </si>
  <si>
    <t xml:space="preserve">Tikslas: Suformuoti patrauklaus turizmui ir poilsiui krašto įvaizdį. </t>
  </si>
  <si>
    <t>Priemonė: Parengti Šakių rajono turizmo plėtros strategiją 2016-2020 m.</t>
  </si>
  <si>
    <t>Parengti situacijos analizę</t>
  </si>
  <si>
    <t>Šešupės euroregiono TIC</t>
  </si>
  <si>
    <t>Parengtų situacijos analizių skaičius</t>
  </si>
  <si>
    <t xml:space="preserve">Parengti strategiją </t>
  </si>
  <si>
    <t>Parengti paraišką</t>
  </si>
  <si>
    <t>Parengtų paraiškų skaičius</t>
  </si>
  <si>
    <t>Pradėti įgyvendinti projektą</t>
  </si>
  <si>
    <t xml:space="preserve">Pradėtų įgyvendinti projektų skaičius </t>
  </si>
  <si>
    <t xml:space="preserve">Dalyvauti rengiant/koreguojant savivaldybės strateginius veiklos dokumentus turizmo srityje. </t>
  </si>
  <si>
    <t xml:space="preserve">Teikti pasiūlymus strateginio planavimo darbo grupėje </t>
  </si>
  <si>
    <t>Parengti medžiagą</t>
  </si>
  <si>
    <t>Vykdyti pirkimus</t>
  </si>
  <si>
    <t>Įvykdytų pirkimų skaičius</t>
  </si>
  <si>
    <t>Derinti/koreguoti/tvirtinti leidybos maketus</t>
  </si>
  <si>
    <t>Nemokamai teikti informaciją TIC lankytojams apie turizmo išteklius ir paslaugas, atsakyti į gautas užklausas, sudaryti individualias programas atvykstantiems turistams.</t>
  </si>
  <si>
    <t>Atptarnauti TIC lankytojus</t>
  </si>
  <si>
    <t>Atsakyti į užklausas telefonu</t>
  </si>
  <si>
    <t>Atsakyti į el. užklausas</t>
  </si>
  <si>
    <t>Parengti naujienlaiščių informaciją</t>
  </si>
  <si>
    <t>Parengti maketus</t>
  </si>
  <si>
    <t>Išplatinti informaciją</t>
  </si>
  <si>
    <t>Išplatinti informaciją apie parengtus turizmo paslaugų paketus ir maršrutus (turizmo specialistams, TIC‘ams, turizmo įmonėms, organizacijoms, žiniasklaidos atstovams).</t>
  </si>
  <si>
    <t>Parengti pasiūlymų informaciją</t>
  </si>
  <si>
    <t>Organizuoti informacinį turą gidams, kelionių organizatoriams, kitiems turizmo specialistams po Šakių kraštą.</t>
  </si>
  <si>
    <t>Parengti infoturo programą</t>
  </si>
  <si>
    <t>Išplatinti informaciją ir registruoti dalyvius</t>
  </si>
  <si>
    <t>Vesti infoturą</t>
  </si>
  <si>
    <t>Dalyvauti turizmo parodoje ADVENTUR ir pagal galimybes - 1 turizmo parodoje užsienyje.</t>
  </si>
  <si>
    <t>Parengti parodos koncepciją</t>
  </si>
  <si>
    <t>Įsigyti reikiamus rekvizitus, priemones</t>
  </si>
  <si>
    <t>Dalyvauti parodoje</t>
  </si>
  <si>
    <t>Bendradarbiauti su vietos ir šalies žiniasklaida teikiant ir rengiant informaciją apie Šakių krašto turizmo galimybes (žurnalai, žinynai, interneto puslapiai ir kt.).</t>
  </si>
  <si>
    <t>Teikti informaciją ir fotonuotraukas</t>
  </si>
  <si>
    <t>Rengti savo straipnius/nuotraukas</t>
  </si>
  <si>
    <t>Įtraukti vaikus ir jaunimą į Šakių krašto pažinimą per aktyvias turistines veiklas (organizuojant ekskursijas, renginius arba konkursus).</t>
  </si>
  <si>
    <t>Inicijuoti aktyvias turistines veiklas</t>
  </si>
  <si>
    <t>Organizuoti renginius</t>
  </si>
  <si>
    <t>Organizuoti turistinius renginius, skatinančius vietinį turizmą: žygiai arba ekskursijos Šakių rajono gyventojams</t>
  </si>
  <si>
    <t>15.</t>
  </si>
  <si>
    <t>Organizuoti sustikimą turizmo palaugų teikėjams</t>
  </si>
  <si>
    <t>16.</t>
  </si>
  <si>
    <t>Nuolat kelti aktualią informaciją</t>
  </si>
  <si>
    <t>Sukurti naują interneto platformą turizmo informacijai</t>
  </si>
  <si>
    <t>17.</t>
  </si>
  <si>
    <t>Plėtoti TIC - vietinio turizmo organizatoriaus paslaugas, teikiant pasiūlymus pagal užklausas dėl individualių turizmo maršrutų/paketų suformavimo.</t>
  </si>
  <si>
    <t xml:space="preserve"> Kelti TIC darbuotojų kvalifikaciją, dalyvaujant mokymuose, seminaruose, kursuose, pažintiniuose infoturuose.</t>
  </si>
  <si>
    <t>Rinkti statistinę informaciją apie turistų srautus Šakių rajone, ją analizuoti ir teikti valstybinėms institucijoms.</t>
  </si>
  <si>
    <t>Fiksuoti statistinius duomenis</t>
  </si>
  <si>
    <t>Sudaryti statistine ataskaitas</t>
  </si>
  <si>
    <t>Kurti nišinius turizmo produktus.</t>
  </si>
  <si>
    <t>Melioruotos žemės ir melioracijos statinių kompiuterinės apskaitos, centrinės duomenų bazės palaikymo, tobulinimo, duomenų koregavimo, melioracijos darbuotojų apmokymo, operatyvinės mėnesinės informacijos apie atliktus melioracijos darbus surinkimo bei apdorojimo ir respublikinės ir rajoninės melioruotų žemių būklės duomenų bazės palaikymo ir koregavimo paslaugos.</t>
  </si>
  <si>
    <t>Suremontuotų griovių ir juose esančių statinių ilgis</t>
  </si>
  <si>
    <t>Paruoštų techninių darbo projektų skaičius</t>
  </si>
  <si>
    <t xml:space="preserve">Šakių rajono savivaldybės Gelgaudiškio ir Šakių seniūnijose Daukantiškių ir Ritinių k.v. griovio J-1 ir jo statinių remontas.  </t>
  </si>
  <si>
    <t>Liepalotų kadastrinė vietovė.</t>
  </si>
  <si>
    <t>Atliktų griovių priežiūros darbų plotas</t>
  </si>
  <si>
    <t>Daukantiškių kadastrinė vietovė.</t>
  </si>
  <si>
    <t>Plokščių kadastrinė vietovė.</t>
  </si>
  <si>
    <t>Griškabūdžio kadastrinė vietovė.</t>
  </si>
  <si>
    <t>Gotlybiškių kadastrinė vietovė.</t>
  </si>
  <si>
    <t>Kidulių kadastrinė vietovė.</t>
  </si>
  <si>
    <t>Sintautų kadastrinė vietovė.</t>
  </si>
  <si>
    <t>Lukšių kadastrinė vietovė.</t>
  </si>
  <si>
    <t>Girėnų kadastrinė vietovė.</t>
  </si>
  <si>
    <t>Panovių kadastrinė vietovė.</t>
  </si>
  <si>
    <t>Voverių kadastrinė vietovė.</t>
  </si>
  <si>
    <t>Melioracijos projektų M1:2000 planinės medžiagos (griovių, rinktuvų, hidrotechnikos statinių, pylimų, užtvankų, tvenkinių) vektorizavimas ir atributinių duomenų rinkinio parengimas pagal MelGIS specifikaciją.</t>
  </si>
  <si>
    <t>Nusausintų plotų duomenų rinkinio parengimo, pagal MelGIS specifikaciją, plotas</t>
  </si>
  <si>
    <t>Užtikrinti tinkamą žemės ūkio funkcijų vykdymą seniūnijose</t>
  </si>
  <si>
    <t>Seniūnijų žemės ūkio specialistų kanceliarinių prekų, ryšių ir transporto išlaidos</t>
  </si>
  <si>
    <t>Suteiktų konsultacijų, paslaugų skaičius</t>
  </si>
  <si>
    <t>Skatinti žemės ūkio produkcijos perdirbimą rajone</t>
  </si>
  <si>
    <t>Uždavinys: Šviesti gyventojus aplinkosaugos ir atliekų tvarkymo klausimais.</t>
  </si>
  <si>
    <t>Skatinti gyventojų ekologinį švietimą</t>
  </si>
  <si>
    <t>SB(AA)</t>
  </si>
  <si>
    <t>Ūkio skyrius</t>
  </si>
  <si>
    <t>Rengti seminarus aplinkosaugos klausimais visuomenei,  užsakyti aplinkosauginius leidinius</t>
  </si>
  <si>
    <t>Organizuoti seminarus, mokymus aplinkosaugine tematika</t>
  </si>
  <si>
    <t>Surengtų aplinkosauginių renginių skaičius</t>
  </si>
  <si>
    <t xml:space="preserve"> Užprenumeruoti rajono mokykloms žurnalą "Miškai"</t>
  </si>
  <si>
    <t>Prenumeruota aplinkosauginių  leidinių komplektų</t>
  </si>
  <si>
    <t>Savivaldybės visuomenės sveikatos rėmimo specialiajai programai įgyvendinti</t>
  </si>
  <si>
    <t>Skirti lėšas savivaldybės visuomenės sveikatos rėmimo specialiajai programai įgyvendinti</t>
  </si>
  <si>
    <t>Skirta lėšų aplinkos apsaugos rėmimo specialiosios programos</t>
  </si>
  <si>
    <t>Vykdyti bešeimininkių atliekų tvarkymą</t>
  </si>
  <si>
    <t>Surinktas ir išvežtas  bešeimininkių atliekų kiekis, tonomis</t>
  </si>
  <si>
    <t>t</t>
  </si>
  <si>
    <t>Organizuoti bešeimininkių padangų  išvežimo utilizuoti  darbus</t>
  </si>
  <si>
    <t>Išvežtas padangų kiekis, tonomis</t>
  </si>
  <si>
    <t xml:space="preserve">Marijampolės  regioninės komunalinių atliekų tvarkymo sistemos finansavimas iš  surinktos vietinės rinkliavos už komunalinių atliekų tvarkymą </t>
  </si>
  <si>
    <t>Surinkti  vietinę rinkliavą už atliekų tvarkymą</t>
  </si>
  <si>
    <t>UAB MAATC</t>
  </si>
  <si>
    <t>Vartotojų, kuriems suteikta paslauga skaičius</t>
  </si>
  <si>
    <t>Biudžetinių įmonių pajamos</t>
  </si>
  <si>
    <t>Surinkti spec.lėšų už  paslaugas</t>
  </si>
  <si>
    <t>Seniūnijos</t>
  </si>
  <si>
    <t>Aptarnautų  gyventojų skaičius</t>
  </si>
  <si>
    <t xml:space="preserve">vnt. </t>
  </si>
  <si>
    <t>Pastatyti stiklo ir plastiko atliekų surinkimo konteinerius</t>
  </si>
  <si>
    <t xml:space="preserve">Nupirkti ir išdalinti individualioms namų valdoms stiklo ir plastiko atliekų surinkimo konteinerius </t>
  </si>
  <si>
    <t>SB (D)</t>
  </si>
  <si>
    <t>UAB  MAATC, Ūkio skyrius</t>
  </si>
  <si>
    <t>Nupirktų ir pastatytų konteinerių skaičius</t>
  </si>
  <si>
    <t>11 994</t>
  </si>
  <si>
    <t>Kurti rekreacines miestų ir miestelių  zonas- želdinių įsigyjimas</t>
  </si>
  <si>
    <t xml:space="preserve">Pagal  seniūnų pateiktas paraiškas nupirkti ir išdalinti medelių ir krūmų sodinukus </t>
  </si>
  <si>
    <t>SB, SB(AA)</t>
  </si>
  <si>
    <t>Želdiniais apsodintų visuomeninių teritorijų skaičius</t>
  </si>
  <si>
    <t>Kompensuoti medžiojamų gyvūnų daromos žalos prevencinių priemonių diegimo išlaidas.</t>
  </si>
  <si>
    <t>Medžioklės plotų, kuriuose įdiegtos  medžiojamų gyvūnų daromos žalos prevencinės priemonės  skaičius</t>
  </si>
  <si>
    <t>Avarinių padarinių likvidavimas</t>
  </si>
  <si>
    <t>Susidarius avarinei aplinkosauginei situacijai,  likviduoti padarinius</t>
  </si>
  <si>
    <t>Likviduotų avarinių situacijų skaičius</t>
  </si>
  <si>
    <t>pagal poreikį</t>
  </si>
  <si>
    <t>Avarinių medžių likvidavimas</t>
  </si>
  <si>
    <t>Pagal seniūnų pateiktas paraiškas nupirkti avarinių medžių likvidavimo paslaugą, priimti atliktus darbus, išrašyti leidimus</t>
  </si>
  <si>
    <t>Ūkio skyrius, seniūnijos</t>
  </si>
  <si>
    <t xml:space="preserve">Pašalinta avarinių medžių </t>
  </si>
  <si>
    <t>Aplinkotvarkos darbai seniūnijose</t>
  </si>
  <si>
    <t>Pagal nustatytus kriterijus (seniūnijos plotą, gyventojų skaičių) paskirstyti  aplinkotvarkos lėšas pagal seniūnijas</t>
  </si>
  <si>
    <t>Seniūnijų, kurioms skirtos  lėšos aplinkotvarkai skaičius</t>
  </si>
  <si>
    <t>Atlyginti vilkų padarytą žalą ūkiniams gyvūnams</t>
  </si>
  <si>
    <t>Komisijoje išnagrinėti gyventojų prašymus dėl patirtos žalos atlyginimo ir priimti atitinkamą sprendimą</t>
  </si>
  <si>
    <t>Atvejų, kai atlyginta vilkų padaryta žala ūkiniams gyvūnams, skaičius</t>
  </si>
  <si>
    <t>Bešeimininkių gyvūnų gaudymo karantinavimo, globos ir eutanazijos paslaugos</t>
  </si>
  <si>
    <t xml:space="preserve">Pagal gyventojų bei pareigūnų signalus iškviesti  VšĮ "Mindraja"  bešeimininkių gyvūnų gaudymo karantinavimo, globos ir eutanazijos paslaugoms atlikti </t>
  </si>
  <si>
    <t>Iškvietimų skaičius</t>
  </si>
  <si>
    <t>Tamponuoti neveikiančius artezinius gręžinius</t>
  </si>
  <si>
    <t>Atlikti bešeimininkių artezinių gręžinių tamponavimo paslaugos pirkimo procedūras, priimti atliktus darbus</t>
  </si>
  <si>
    <t>Tamponuotų gręžinių skaičius</t>
  </si>
  <si>
    <t>Ūkio skyrius, UAB "Šakių vandenys"</t>
  </si>
  <si>
    <t>Vykdyti perduoto vandentvarkos turto (lietaus tinklų)  priežiūrą ir remontą</t>
  </si>
  <si>
    <t xml:space="preserve">Teikti paviršinio vandens nuotekų  (lietaus)  tvarkymo paslaugas </t>
  </si>
  <si>
    <t xml:space="preserve">Aptarnaujamų paviršinio vandens nuotekų tinklų ilgis, kilometrais </t>
  </si>
  <si>
    <t>Investicinių projektų  ir konsultacijų  pirkimas</t>
  </si>
  <si>
    <t>Atlikti reikiamus investicijų projektų ir konsultacijų pirkimus</t>
  </si>
  <si>
    <t>Nupirkta investicnių  projektų ir konsultacijų skaičius</t>
  </si>
  <si>
    <t>Taisyti ir tiesti miestų, miestelių gatves.</t>
  </si>
  <si>
    <t>Statyti ir atnaujinti kelio ženklus ir diegti kitas eismo saugumo priemones.</t>
  </si>
  <si>
    <t>Renovuoti gatvių apšvietimo tinklus miestuose ir miesteliuose.</t>
  </si>
  <si>
    <t>Įrengti ir atnaujinti apšvietimo tinklus rajono keliuose ir gatvėse</t>
  </si>
  <si>
    <t>Ūkio skyrius, seniūnai</t>
  </si>
  <si>
    <t>Renovuotų apšvietimo tinklų ilgis, kilometrais</t>
  </si>
  <si>
    <t>Vietinės reikšmės kelių priežiūra</t>
  </si>
  <si>
    <t>Pagal nustatytus kriterijus paskirstyti  vietinės reikšmės kelių priežiūros  lėšas pagal seniūnijas</t>
  </si>
  <si>
    <t xml:space="preserve">Ūkio skyrius, seniūnai </t>
  </si>
  <si>
    <t>Kelių, kuriuose bus atlikti priežiūros darbai ilgis, kilometrais</t>
  </si>
  <si>
    <t>Žiemos tarnyba (miestams smėlio - druskos mišinio įsigyjimas)</t>
  </si>
  <si>
    <t>Organizuoti vietinės reikšmės gatvių bei jų priklausinių, esančių Šakių, Kudirkos Naumiesčio ir Gelgaudiškio miestuose, priežiūrą žiemos laikotarpiu</t>
  </si>
  <si>
    <t>Sunaudota smėlio-druskos mišinio kiekis, tonomis</t>
  </si>
  <si>
    <t xml:space="preserve">Pėsčiųjų ir  dviračių takų rekostravimo ir įrengimo  darbai  Šakių mieste </t>
  </si>
  <si>
    <t xml:space="preserve">Atlikti pėsčiųjų ir dviračių takų rekostravimo ir įrengimo darbus Šakių mieste </t>
  </si>
  <si>
    <t>Sutvarkytų takų, šaligatvių ilgis, kilometrais</t>
  </si>
  <si>
    <t>Dalyvauti daugiabučių gyvenamųjų namų renovavimo programoje ( investicinių projektų ir energinio naudingumo sertifikatų rengimas)</t>
  </si>
  <si>
    <t>Pagal gyventojų prašymus atlikti daugiabučių namų modernizavimo investicijų planų koregavimo ar rengimo naujai paslaugos pirkimo procedūras.</t>
  </si>
  <si>
    <t>Ūkio skyrius, UAB "Šakių komunalinis ūkis"</t>
  </si>
  <si>
    <t xml:space="preserve">Parengtų investicijų planų skaičius </t>
  </si>
  <si>
    <t>Savivaldybės administracijos (12) Švarios ir sveikos aplinkos ir energijos taupymo  programa</t>
  </si>
  <si>
    <t>(12) Švarios ir sveikos aplinkos ir energijos taupymo iš viso programai:</t>
  </si>
  <si>
    <t>Tikslas: Užtikrinti  socialinį saugumą rajono gyventojams.</t>
  </si>
  <si>
    <t>Uždavinys. Užtikrinti teikiamų socialinių paslaugų prieinamumą, kokybę ir įvairovę.</t>
  </si>
  <si>
    <t>Priemonė: Plėsti dienos socialinės globos  paslaugas.</t>
  </si>
  <si>
    <t>Socialinės paramos skyrius</t>
  </si>
  <si>
    <t xml:space="preserve">Asmenų, gavusių  integralios pagalbos paslaugas, skaičius </t>
  </si>
  <si>
    <t xml:space="preserve">Teikti Integralios pagalbos namuose paslaugas. Paslaugų teikėjas - UAB D. Zaleskienės abbulatorija </t>
  </si>
  <si>
    <t xml:space="preserve">Priemonė: Teikti  darbinio užimtumo paslaugas sutrikusio intelekto  asmenims  </t>
  </si>
  <si>
    <t>Teikti socialinės globos paslaugas. Paslaugų teikėjas - Vaikų globos namų dienos užimtumo centras.</t>
  </si>
  <si>
    <t>Asmenų, gavusių darbinio užimtumo paslaugas, skaičius</t>
  </si>
  <si>
    <t xml:space="preserve">Teikti socialinės globos paslaugas. Paslaugų teikėjas - Gelgaudiškio "Šaltinio specialiojo ugdymo centro" dienos centras </t>
  </si>
  <si>
    <t>Asmenų gavusių darbinio užimtumo paslaugas skaičius</t>
  </si>
  <si>
    <t>Priemonė. Teikti  laikino apgyvendinimo paslaugas socialiai pažeidžiamiems asmenims. "Vilties žiedas"</t>
  </si>
  <si>
    <t>Teikti socialinės priežiūros paslaugas, socialinės rizikos šeimoms ir jų nariams ir suaugusiems asmenims su negalia</t>
  </si>
  <si>
    <t>Asmenų, gavusių socialinės priežiūros  paslaugas skaičius</t>
  </si>
  <si>
    <t xml:space="preserve">Priemonė. Teikti ilgalaikės ir trumpalaikės globos paslaugas socialinės rizikos šeimų  vaikams </t>
  </si>
  <si>
    <t>Ilgalaikės ir trumpalaikės globos paslaugų teikimas socialinės rizikos šeimų  vaikams - Paslaugų teikėjas - VšĮ Šakių vaikų globos namai.</t>
  </si>
  <si>
    <t>Vaikų, gavusių ilgalaikės ir trumpalaikės  globos  paslaugas, skaičius.</t>
  </si>
  <si>
    <t xml:space="preserve">Priemonė. Teikti ilgalaikės ir trumpalaikės globos paslaugas socialinės rizikos šeimų  vaikams šeimynose                                                                        </t>
  </si>
  <si>
    <t>Lėšos, skirtos šeimynos dalyvių (4 asm.) išlaikymui</t>
  </si>
  <si>
    <t>Šeimynos dalyvių, gavusių paramą, skaičius</t>
  </si>
  <si>
    <t>Etatų skaičius</t>
  </si>
  <si>
    <t>Pagalbos pinigai, skirti   šeimoms ir šeimynoms, globojantiems vaikus</t>
  </si>
  <si>
    <t>Globojamų vaikų, gavusių paramą,   skaičius</t>
  </si>
  <si>
    <t>Priemonė. Plėsti bendradrbiavimą su nevyriausybinių organizacijų įsteigtais socialinės globos namais .</t>
  </si>
  <si>
    <t>Ilgalaikės globos paslaugų teikimas neįgaliems, vienišiems rajono gyventojams - Paslaugų teikėjas  K. Naumiesčio globos namai</t>
  </si>
  <si>
    <t>Ilgalaikės globos paslaugų teikimas neįgaliems, vienišiems rajono gyventojams - Paslaugų teikėjas Šakių parapijos globos namai</t>
  </si>
  <si>
    <t>Asmenų,  gavusių ilgalaikės ir trumpalaikės  globos  paslaugas skaičius</t>
  </si>
  <si>
    <t>Priemonė: Organizuoti  socialinį  darbą  seniūnijose</t>
  </si>
  <si>
    <t>Socialinį darbą dirbantys asmenys</t>
  </si>
  <si>
    <t>Priemonė: Plėtoti dienos centrų tinklą socialiai remtiniems asmenims.</t>
  </si>
  <si>
    <t>Vaikų dienos centrų  veiklos finansavimas kol bus gautas finansavimas iš SADM.</t>
  </si>
  <si>
    <t>Priemonė. Suteikti rajono gyventojams socialinio būsto paslaugas</t>
  </si>
  <si>
    <t>Teikti rajono gyventojams socialinio būsto paslaugas</t>
  </si>
  <si>
    <t>Biudžeto ir turto skyrius; Socialinės paramos skyrius</t>
  </si>
  <si>
    <t>Priemonė. Teikti socialinės globos paslaugas imigrantų šeimoms</t>
  </si>
  <si>
    <t>Teikti socialinės globos paslaugas imigrantų šeimoms</t>
  </si>
  <si>
    <t>Šeimų, gavusių socialinės globos paslaugas, skaičius</t>
  </si>
  <si>
    <t>Uždavinys. Remti  neįgaliųjų asmenų  medicininę, profesinę, socialinę integraciją.</t>
  </si>
  <si>
    <t>Priemonė. Teikti specialaus transporto paslaugas neįgaliesiems</t>
  </si>
  <si>
    <t>Spec. transporto paslaugų teikimas neįgaliems asmenims. Paslaugų teikėjas- Šakių r. neįgaliųjų draugija</t>
  </si>
  <si>
    <t>Asmenų, gavusių spec. transporto paslaugas, skaičius</t>
  </si>
  <si>
    <t>Spec. transporto paslaugų teikimas neįgaliems asmenims. Paslaugų teikėjas - Šakių r. žmonių su negalia sąjunga</t>
  </si>
  <si>
    <t>Priemonė. Pritaikyti  būsto aplinką neįgaliesiems</t>
  </si>
  <si>
    <t xml:space="preserve"> Pritaikyti  būsto aplinką neįgaliesiems jų namuose.</t>
  </si>
  <si>
    <t>Asmenų, kuriems pritaikytas būstas, skaičius</t>
  </si>
  <si>
    <t>Priemonė. Organizuoti neįgaliųjų savarankiško gyvenimo įgūdžių  formavimo stovyklas</t>
  </si>
  <si>
    <t>Kompensuoti cukriniu diabetu susirgusiems asmenims mokomąsias stovyklas</t>
  </si>
  <si>
    <t>Asmenų, dalyvausių stovyklose, skaičius</t>
  </si>
  <si>
    <t>Priemonė. Remti tikslines socialinių paslaugų  teikimo žmonėms su negalia programas</t>
  </si>
  <si>
    <t>NVO organizacijų programų rėmimas</t>
  </si>
  <si>
    <t>Organizacijų, gavusių paramą, skaičius</t>
  </si>
  <si>
    <t xml:space="preserve"> Ilgalaikės globos paslaugų finansavimas rajono gyventojams, gyvenantiems valstybinėse ir kitose socialinų paslaugų įstaigose.            </t>
  </si>
  <si>
    <t>Asmenų,  gavusių ilgalaikės globos  paslaugas, skaičius</t>
  </si>
  <si>
    <t>Priemonė.Teikti paramą laidojimo namams  pervežant ekspertizei žuvusius asmenis</t>
  </si>
  <si>
    <t>Paramos teikimas UAB Šakių laidojimo namams</t>
  </si>
  <si>
    <t>Socialinės paramos skyrius; UAB Šakių laidojimo namai</t>
  </si>
  <si>
    <t>Priemonė. Finansuoti socialinės reabilitacijospaslaugų neįgaliesiems bendruomenėje projektų įgyvendinimą(funkcija iš SADMNDT perduota savivaldybėms nuo 2012.01.01.</t>
  </si>
  <si>
    <t xml:space="preserve">Socialinės reabilitacijos paslaugų neįgaliesiems bendruomenėje projektų finansavimas. </t>
  </si>
  <si>
    <t xml:space="preserve"> Finansuotų projektų skaičius</t>
  </si>
  <si>
    <t>Priemonė. Organizuoti priešgaisrinės gelbėjimo tarnybos paslaugas seniūnijose</t>
  </si>
  <si>
    <t xml:space="preserve">Priešgaisrinėje gelbėjimo tarnyboje dirbančių asmenų skaičius </t>
  </si>
  <si>
    <t>Socialinės paramos skyrius; Priešgaisrinė tarnyba</t>
  </si>
  <si>
    <t>Priešgaisrinėje gelbėjimo tarnyboje dirbančių asmenų skaičius</t>
  </si>
  <si>
    <t>Priemonė. Stiprinti  NVO materialinę bazę.</t>
  </si>
  <si>
    <t>Bažnyčių rėmimas</t>
  </si>
  <si>
    <t>Bažnyčių, gavusių paramą, skaičius</t>
  </si>
  <si>
    <t>Priemonė. Remti naujas NVO  iniciatyvas (Labdaros valgykla)</t>
  </si>
  <si>
    <t>Asmenų, gavusių paramą, skaičius</t>
  </si>
  <si>
    <t>Uždavinys. Mokėti socialines išmokas  rajono gyventojams</t>
  </si>
  <si>
    <t xml:space="preserve">Priemonė.Teikti piniginę socialinę paramą rajono gyventojams </t>
  </si>
  <si>
    <t>Socialinių pašalpų, šildymo kompensacijų, laidojimo pašalpų mokėjimas rajono gyventojams.</t>
  </si>
  <si>
    <t>Gyventojų, gavusių piniginę socialinę paramą, skaičius</t>
  </si>
  <si>
    <t>Vienkartinių pašalpų mokėjimas raj. gyventojams stichinių nelaimių , gaisro ir kt.  atvejais</t>
  </si>
  <si>
    <t>Gyventojų, gavusių vienkartines išmokas  skurdo  ir kt.  atvejais, skaičius</t>
  </si>
  <si>
    <t>Priemonė. Mokėti žalos atlyginimą įstatymų nustatyta tvarka</t>
  </si>
  <si>
    <t>Žalos atlyginimo mokėjimas</t>
  </si>
  <si>
    <t>Asmenų, gavusių žalos atlyginimą, skaičius</t>
  </si>
  <si>
    <t>Priemonė. Teikti paramą ES maisto iš intervencinių atsargų  tiekimo programai</t>
  </si>
  <si>
    <t>ES paramos teikimas labiausiai skurstantiems rajono asmenims.</t>
  </si>
  <si>
    <t>Priemonė. Teikti transporto išlaidų kompensacijas</t>
  </si>
  <si>
    <t>Transporto išlaidų dalies kompensavimas neįgaliems asmenims.</t>
  </si>
  <si>
    <t xml:space="preserve">Asmenų, gavusių transporto išlaidų  kompensacijas,  skaičius </t>
  </si>
  <si>
    <t>Savivaldybės administracijos (14) Sveikatos apsaugos programa</t>
  </si>
  <si>
    <t>Priemonė: Skleisti informaciją ir vykdyti mokymus (sveikatos pamokas) apie sveiką gyvenseną ir ligų prevenciją</t>
  </si>
  <si>
    <t>Privalomasis pirmosios pagalbos (vnt. 300), higienos įgūdžių (vnt.500), alkoholio ir narkotikų žalos žmogaus sveikatai mokymas (vnt. 90)</t>
  </si>
  <si>
    <t>Šakių rajono savivaldybės visuomenės sveikatos biuras</t>
  </si>
  <si>
    <t>Stendai, plakatai, brošiūros, knygos, atmintinės, lankstinukai ir kiti leidiniai (unikalūs vienetai 19)</t>
  </si>
  <si>
    <t>Straipsniai, informaciniai pranešimai, publikacijos periodiniuose leidiniuose ir internete (unikalūs vienetai 23) - 2000</t>
  </si>
  <si>
    <t xml:space="preserve">Pranešimai, paskaitos, pamokos, diskusijos, debatai, konkursai, viktorinos, varžybos ir kiti vieši renginiai </t>
  </si>
  <si>
    <t>Darbo užmokestis</t>
  </si>
  <si>
    <t>Socialinio draudimo įmokos</t>
  </si>
  <si>
    <t>Komunalinės paslaugos</t>
  </si>
  <si>
    <t>Priemonė: Vykdyti sveikatos priežiūrą ir sveikos gyvensenos mokymą mokyklose</t>
  </si>
  <si>
    <t>Numatomas renginių skaičius</t>
  </si>
  <si>
    <t>Stendai, plakatai, brošiūros, knygos, atmintinės, lankstinukai ir kiti leidiniai</t>
  </si>
  <si>
    <t xml:space="preserve">Straipsniai, informaciniai pranešimai, publikacijos periodiniuose leidiniuose ir internete </t>
  </si>
  <si>
    <t>Priemonė: įgyvendinti projektą "Saugok sveikatą, kol jaunas!”</t>
  </si>
  <si>
    <t>Sukurti ir įdiegti jaunimui palankių sveikatos priežiūros paslaugų teikimo modelį, atsižvelgiant į savivaldybės poreikius</t>
  </si>
  <si>
    <t xml:space="preserve"> (14) Sveikatos apsaugos iš viso programai:</t>
  </si>
  <si>
    <t>Savivaldybės administracijos (13) Socialinė apsaugos programa</t>
  </si>
  <si>
    <t>(13) Socialinė apsaugos iš viso programai:</t>
  </si>
  <si>
    <t>TURIZMO PLĖTROS PROGRAMOS (NR.10)</t>
  </si>
  <si>
    <t>Savivaldybės administracijos (11) Žemės ūkio plėtros programa</t>
  </si>
  <si>
    <t>ŽEMĖS ŪKIO PLĖTROS PROGRAMOS (NR.11)</t>
  </si>
  <si>
    <t>ŠVARIOS IR SVEIKOS APLINKOS IR ENERGIJOS TAUPYMO PROGRAMOS (NR.12)</t>
  </si>
  <si>
    <t>SOCIALINĖ APSAUGOS PROGRAMOS (NR.13)</t>
  </si>
  <si>
    <t>SVEIKATOS APSAUGOS PROGRAMOS (NR.14)</t>
  </si>
  <si>
    <t>DARBO RINKOS POLITIKOS RENGIMO IR ĮGYVENDINIMO PROGRAMOS (NR.8)</t>
  </si>
  <si>
    <t>VERSLO PLĖTROS PROGRAMOS (NR.9)</t>
  </si>
  <si>
    <t>MOKYMOSI VISĄ GYVENIMĄ IR SPORTO PROGRAMOS (NR.1)</t>
  </si>
  <si>
    <t>REGIONINĖS PLĖTROS IR BENDRUOMENINIŲ INICIATYVŲ PROGRAMOS (NR.4)</t>
  </si>
  <si>
    <t>SP, ES</t>
  </si>
  <si>
    <t>Parengtos medžiagos komplektų skaičius</t>
  </si>
  <si>
    <t>(01) Mokymosi visą gyvenimą ir sporto iš viso programai:</t>
  </si>
  <si>
    <t>Uždavinys: Gerinti kultūros ir turizmo paslaugų kokybę.</t>
  </si>
  <si>
    <t>Pateiktų pasiūlymų komplektų skaičius</t>
  </si>
  <si>
    <t>Suderintų leidybos maketų skaičius</t>
  </si>
  <si>
    <t>Organizuoti tarptautinės gido dienos ir tarptautinės  turizmo dienos renginius ir renginį Šakių rajono turizmo paslaugų teikėjams, aptariant problemas, perspektyvas.</t>
  </si>
  <si>
    <t>(10) Turizmo plėtros iš viso programai:</t>
  </si>
  <si>
    <t>Parengtų informacijos komplektų skaičius</t>
  </si>
  <si>
    <t>Parengtų maketų skaičius</t>
  </si>
  <si>
    <t>Tikslinių adresatų, kuries išplatinta informacija, skaičius</t>
  </si>
  <si>
    <t>Atsakytų užklausų skaičius</t>
  </si>
  <si>
    <t>Atsakyų užklausų skaičius</t>
  </si>
  <si>
    <t>Aptarnautų lankytųjų skaičius</t>
  </si>
  <si>
    <t>Tikslinių adresatų, kuries išplatinta informacija skaičius</t>
  </si>
  <si>
    <t>Organizuotų infoturų ir renginių skaičius</t>
  </si>
  <si>
    <t>Parengtų konepcijų skaičius</t>
  </si>
  <si>
    <t>Įsigytų rekvizitų komplektų skaičius</t>
  </si>
  <si>
    <t>Dalyvautų parodų skaičius</t>
  </si>
  <si>
    <t>Parengtų publikacijų, straipsnių skaičius</t>
  </si>
  <si>
    <t>Inicijuotų veiklų skaičius</t>
  </si>
  <si>
    <t>Sudarytų ir pateiktų statistinių ataskaitų skaičius</t>
  </si>
  <si>
    <t>Fiksuotų duomenų komplektų skaičius</t>
  </si>
  <si>
    <t>Dalyvautų mokymų skaičius</t>
  </si>
  <si>
    <t>Sudarytų individualių maršrutų pasiūlymų skaičius</t>
  </si>
  <si>
    <t>Organizuotų susitikimų skaičius</t>
  </si>
  <si>
    <t>Organizuotų renginių skaičius</t>
  </si>
  <si>
    <t>Parengtos informacijos komplektų skaičius</t>
  </si>
  <si>
    <t>Registruotų dalyvių skaičius</t>
  </si>
  <si>
    <t>Duomenų bazės palaikymo ir koregavimo plotas</t>
  </si>
  <si>
    <t>Didinti žemės ūkio konkurencingumą.</t>
  </si>
  <si>
    <t xml:space="preserve"> Užtikrinti efektyvų melioracijos statinių funkcionavimą.</t>
  </si>
  <si>
    <t>Tikslas: Užtikrinti švarią ir saugią aplinką.</t>
  </si>
  <si>
    <t>Uždavinys: Spręsti atliekų tvarkymo problemas.</t>
  </si>
  <si>
    <t>Uždavinys: Gerinti vandens kokybę.</t>
  </si>
  <si>
    <t>Tikslas: Plėtoti savivaldybės  kelių ir transporto infrastruktūrą.</t>
  </si>
  <si>
    <t>Uždavinys: Plėtoti kelių ir gatvių infrastruktūrą.</t>
  </si>
  <si>
    <t>Uždavinys: Plėtoti pėsčiųjų ir  dviračių takų infrastruktūrą.</t>
  </si>
  <si>
    <t>Tikslas: Modernizuoti  ir plėtoti urbanistinę infrastruktūrą.</t>
  </si>
  <si>
    <t>Uždavinys: Atnaujinti gyvenamųjų daugiabučių namų infrastruktūrą.</t>
  </si>
  <si>
    <t>Plėtoti komunikacijų ir energetikos infrastruktūrą.</t>
  </si>
  <si>
    <t>Uždavinys: Rekonstruoti ir modernizuoti energetikos ūkį.</t>
  </si>
  <si>
    <t>SB, SB(D)</t>
  </si>
  <si>
    <t xml:space="preserve"> SB(ĮP)</t>
  </si>
  <si>
    <t xml:space="preserve"> SB(D)</t>
  </si>
  <si>
    <t xml:space="preserve"> SB, ES, VB</t>
  </si>
  <si>
    <t>Lėšos, skirtos 0,5 etato asmeninio asistento išlaikymui (Paslaugų teikėjas - Dobilevičiūtės)</t>
  </si>
  <si>
    <t>Asmenų, gavusių socialinį būstą, skaičius</t>
  </si>
  <si>
    <t>Priemonė. Finansuoti ilgalaikės socialinės globos paslaugas  asmenims, kuriems paslaugas teikia  valstybinės ir kitos  socialinių  paslaugų įstaigos.</t>
  </si>
  <si>
    <t xml:space="preserve">Staiga mirusių asmenų, gabenimų į teismo medicinos instituto įstaigas, skaičius </t>
  </si>
  <si>
    <t>Priemonė. Mokėti vienkartines išmokas rajono gyventojams stichinių nelaimių, gaisro,  skurdo atvejais</t>
  </si>
  <si>
    <t>SB(AA)*</t>
  </si>
  <si>
    <t>SB(AA)* - Savivaldybės aplinkos apsaugos rėmimo specialiosios programos lėšos apskaitomos tik (12) Švarios ir sveikos aplinkos ir energijos taupymo programoje.</t>
  </si>
  <si>
    <t>Tikslas: Užtikrinti geros kokybės sveikatos priežiūros paslaugų teikimą Šakių rajono gyventojams.</t>
  </si>
  <si>
    <t>Uždavinys: Formuoti rajono gyventojų sveikos gyvensenos ir sveikatos apsaugos nuostatas.</t>
  </si>
  <si>
    <t>Mokymų skaičius</t>
  </si>
  <si>
    <t>Planuojamų išleisti viešinimo priemonių skaičius</t>
  </si>
  <si>
    <t>Informavimo priemonių skaičius</t>
  </si>
  <si>
    <t>Įstaigų skaičius</t>
  </si>
  <si>
    <t>Sukurtų ir įdiegtų modelių skaičius</t>
  </si>
  <si>
    <t>Įgyvendinti projektą</t>
  </si>
  <si>
    <t>Uždavinys: Apsaugoti biologinį gamtos paveldą.</t>
  </si>
  <si>
    <t>Išpirktų kelialapių skaičius</t>
  </si>
  <si>
    <t>Surengtų išvykų skaičius</t>
  </si>
  <si>
    <t>Priemonė: įgyvendinti projektą "Šakių miesto susisiekimo infrastruktūros modernizavimas".</t>
  </si>
  <si>
    <t>Parengtų techninių projektų skaičius</t>
  </si>
  <si>
    <t>Priemonė: Plėtoti Geoinformacinės sistemos kūrimą Šakių rajono savivaldybės teritorijoje</t>
  </si>
  <si>
    <t>Įdiegti Geoinformacinės sistemos pagrindus, skaitmenizuojant plančetus, Šakių rajono savivaldybės teritorijoje</t>
  </si>
  <si>
    <t>Skaitmenizuotų plančetų sistemų  skaičius</t>
  </si>
  <si>
    <t>Priemonė: Įgyvendinti projektą „Šakių miesto su priemiesčiais bendrojo plano su GIS sistema koregavimas“</t>
  </si>
  <si>
    <t>Bendrojo plano su GIS sistema koregavimas</t>
  </si>
  <si>
    <t>Pakoreguotų bendrųjų planų su GIS sistema skaičius</t>
  </si>
  <si>
    <t>Uždavinys: Plėtoti paramą verslui</t>
  </si>
  <si>
    <t>Priemonė: "Šakių rajono verslo plėtros strategijos sukūrimas"</t>
  </si>
  <si>
    <t>Šakių rajono verslo plėtros strategijos sukūrimo pirkimas</t>
  </si>
  <si>
    <t>Nupirktų paslaugų skaičius</t>
  </si>
  <si>
    <t>Priemonė: Įgyvendinti projektą „Šakių rajono savivaldybės mokyklų tinklo efektyvumo didinimas“</t>
  </si>
  <si>
    <t xml:space="preserve">Rekonstruoti  Šakių miesto skverą </t>
  </si>
  <si>
    <t>Rekonstruojamų objektų skaičius</t>
  </si>
  <si>
    <t>Priemonė: įgyvendinti projektą "Kudirkos Naumiesčio gyvenamosios vietovės atnaujinimas"</t>
  </si>
  <si>
    <t>Atnaujinti stebėjimo sistemos įrangą</t>
  </si>
  <si>
    <t>Atnaujintų stebėjimo sistemų įrangų skaičius</t>
  </si>
  <si>
    <t>Uždavinys: Tobulinti savivaldybės administracijos valdymo kokybę.</t>
  </si>
  <si>
    <t>Priemonė: Parengti Šakių rajono savivaldybės 2018-2024 metų plėtros strateginį planą. Ekonominės ir socialinės situacijos tyrimas.</t>
  </si>
  <si>
    <t>Ekonominės ir socialinės situacijos tyrimas</t>
  </si>
  <si>
    <t xml:space="preserve">Atliktų tyrimų skaičius </t>
  </si>
  <si>
    <t xml:space="preserve">Priemonė: įgyvendinti priemonės "Kaimo atnaujinimas ir plėtra" projektą "Griškabūdžio atnaujinimas ir plėtra" </t>
  </si>
  <si>
    <t>Priemonė: įgyvendinti priemonės "Kaimo atnaujinimas ir plėtra" projektą "Lekėčių atnaujinimas ir plėtra"</t>
  </si>
  <si>
    <t>Priemonė: įgyvendinti priemonės "Kaimo atnaujinimas ir plėtra" projektą "Kriūkų atnaujinimas ir plėtra"</t>
  </si>
  <si>
    <t>Apsaugos paslaugų pirkimas  projekto „Mažųjų miestelių turizmo galimybės. Sintautai“ pastatams</t>
  </si>
  <si>
    <t xml:space="preserve">Apsaugos paslaugų pirkimas Gelgaudiškio dvaro sodybos pastatams (oranžerija, kumetynas, karlijonas) </t>
  </si>
  <si>
    <t>Nupirkti Gelgaudiškio dvaro sodybos  koncesijos pakeitimo į nuomą teisines paslaugas</t>
  </si>
  <si>
    <t>SB, ES</t>
  </si>
  <si>
    <t>26.</t>
  </si>
  <si>
    <t>Priemonė: „Elektros energijos tiekimas Gelgaudiškio dvaro sodyboje“</t>
  </si>
  <si>
    <t xml:space="preserve">Elektros paslaugų pirkimas </t>
  </si>
  <si>
    <t>Sudarytų elektros paslaugų pirkimo sutarčių skaičius</t>
  </si>
  <si>
    <t>Priemonė:"Šakių miesto riboženklių įrengimas"</t>
  </si>
  <si>
    <t>Įrengti Šakių miesto riboženklius</t>
  </si>
  <si>
    <t xml:space="preserve">Priemonė: įgyvendinti projektą ,,Šakių rajono savivaldybės Baltrušių, Barzdų, Patašinės ir Paluobių kadastro vietovėse esančių melioracijos statinių remontas ir rekonstrukcija“ </t>
  </si>
  <si>
    <t>20.</t>
  </si>
  <si>
    <t xml:space="preserve"> Tilslas: Skatinti gyventojų verslumą.</t>
  </si>
  <si>
    <t>Organizuoti verslumo idėjų sklaidos paskatas, informacinius renginius vyresniųjų klasių mokiniams, darbo biržos jaunimo centro klientams</t>
  </si>
  <si>
    <t>Konkursų skaičius</t>
  </si>
  <si>
    <t>Plėtoti paramą verslui</t>
  </si>
  <si>
    <t>Skatinti verslo plėtrą.</t>
  </si>
  <si>
    <t>Skelbti  du paraiškų rinkimus paramai iš SVVPF gauti, skatinant verslo subjektus, atitinkančius Fondo nuostatų reikalavimus, kompensuotis verslo planų, paraiškų, techninių projektų rengimą, buhalterinės apskaitos, darbų saugos organizavimo išlaidas.</t>
  </si>
  <si>
    <t>Skatinti verslo plėtrą suteikiant beprocentes paskolas verslo subjektams</t>
  </si>
  <si>
    <t>Skelbti  du paraiškų rinkimus paramai iš SVVPF gauti, skatinant verslo subjektus naudotis beprocentėmis paskolomis verslo pradžiai bei plėtrai</t>
  </si>
  <si>
    <t>Suteikta paskolų</t>
  </si>
  <si>
    <t>Skatinti verslo bendruomenės, vietos savivaldos iniciatyvas, bendrus projektus</t>
  </si>
  <si>
    <t>Suorganizuoti 4 Šakių  verslo klubo, Kauno PPAR Šakių atstovybės ir neasocijuotų verslininkų susitikimus su valdžios atstovais</t>
  </si>
  <si>
    <t>SB,KT</t>
  </si>
  <si>
    <t>Skatinti gaminamos produkcijos ir teikiamų paslaugų eksportą</t>
  </si>
  <si>
    <t>Organizuoti informacinius renginius, teikti informaciją apie paramos priemones potencialiems eksportuotojams</t>
  </si>
  <si>
    <t xml:space="preserve">Suorganizuoti 2 informacinus renginius potencialiems eksportuotojams </t>
  </si>
  <si>
    <t xml:space="preserve"> Skatinti investicijas  į Šakių rajono ekonomiką</t>
  </si>
  <si>
    <t>Parengti  investicijų pritraukimo strategiją ir pasirengti jos įgyvendinimui</t>
  </si>
  <si>
    <t xml:space="preserve">Dalyvauti strategijos rengime, renkant statistinę informaciją, organizuojant focus grupių susitikimus, derinant projekto svarstymą. </t>
  </si>
  <si>
    <t>Surinkti reikalingą statistinę informaciją</t>
  </si>
  <si>
    <t>Organizuoti focus grupių susirinkimus strategijos kūrimui.</t>
  </si>
  <si>
    <t>Susitikimų skaičius</t>
  </si>
  <si>
    <t>Suorganizuoti projekto pristatymo, svarstymo renginius</t>
  </si>
  <si>
    <t>01.</t>
  </si>
  <si>
    <t>Griovių valymo, drenažo žiočių ir pralaidų remonto darbai.</t>
  </si>
  <si>
    <t xml:space="preserve">Šakių rajono savivaldybės Kidulių seniūnijos Voverių k.v. griovių K-3-1, K-3-1-3 ir jų statinių remontas.  </t>
  </si>
  <si>
    <t xml:space="preserve">Šakių rajono savivaldybės Kidulių seniūnijos Kidulių k.v. griovio Nr.2 (up. Višiupiškė) ir jo statinių remontas.  </t>
  </si>
  <si>
    <t xml:space="preserve">Šakių rajono savivaldybės Gelgaudiškio seniūnijos Šimkų k., upelio Juodupis griovių Nr.3 ir Nr.4 ir jų statinių remontas.  </t>
  </si>
  <si>
    <t xml:space="preserve">Šakių rajono Lekėčių seniūnijos kanalizuoto Žiegždrio upelio įrenginių remontas. </t>
  </si>
  <si>
    <t>02.</t>
  </si>
  <si>
    <t>Techninių darbo projektų paruošimo paslaugos.</t>
  </si>
  <si>
    <t xml:space="preserve">Techninių darbo projektų paruošimo paslaugos.   </t>
  </si>
  <si>
    <t>Techninių darbo projektų ekspertizės paslaugos.</t>
  </si>
  <si>
    <t xml:space="preserve">Techninių darbo projektų ekspertizės paslaugos.   </t>
  </si>
  <si>
    <t xml:space="preserve">Paruoštų techninių darbo projektų ekspertizių skaičius </t>
  </si>
  <si>
    <t xml:space="preserve">Melioruotų žemių ir melioracijos statinių apskaita. </t>
  </si>
  <si>
    <t xml:space="preserve">Valstybei nuosavybės teise priklausančių tvenkinių hidrotechnikos statinių priežiūra (išskyrus išnuomotus ar kitaip perleistus kitiems naudotojams) įskaitant sargšulių bei apsauginių turėklų atnaujinimą. </t>
  </si>
  <si>
    <t xml:space="preserve">Valstybei nuosavybės teise priklausančių melioracijos ir hidrotechnikos statinių avarinių gedimų remontas. </t>
  </si>
  <si>
    <t>Patenkintų prašymų skaičius</t>
  </si>
  <si>
    <t>06.</t>
  </si>
  <si>
    <t xml:space="preserve">Valstybei nuosavybės teise priklausančių melioracijos griovių ir jų statinių priežiūra. </t>
  </si>
  <si>
    <t>07.</t>
  </si>
  <si>
    <t xml:space="preserve">                                                                            Gerdžiūnų kadastrinė vietovė.</t>
  </si>
  <si>
    <t>Tvenkinių, kuriuose bus atlikti priežiūros darbai skaičius</t>
  </si>
  <si>
    <t>Bublelių kadastrinė vietovė</t>
  </si>
  <si>
    <t>Ritinių kadastrinė vietovė.</t>
  </si>
  <si>
    <t xml:space="preserve">Valstybei nuosavybės teise priklausančių melioracijos statinių remontas gyvenvietėse.  </t>
  </si>
  <si>
    <t xml:space="preserve">Valstybei nuosavybės teise priklausančių melioracijos statinių remontas gyvenvietėse </t>
  </si>
  <si>
    <t xml:space="preserve">Gyvenviečių, kuriose bus atlikti melioracijos statinių remonto darbai, skaičius </t>
  </si>
  <si>
    <t xml:space="preserve">Valstybei nuosavybės teise priklausančių melioracijos griovių ir jų statinių remontas ir priežiūra.  </t>
  </si>
  <si>
    <t xml:space="preserve">Valstybei nuosavybės teise priklausančių melioracijos griovių ir jų statinių remontas ir priežiūra (dugno valymas iki projektinio gylio sąnašų kaupimosi vietose, drenažo žiočių keitimas, pralaidų remontas nekeičiant vamzdžio, tiltų remontas ir priežiūra) </t>
  </si>
  <si>
    <t>Suremontuota pralaidų, tiltų skaičius</t>
  </si>
  <si>
    <t>Ūkinių subjektų konsultavimas pasėlių deklaravimo, žemės ūkio ir kaimo valdos įregistravimo, išmokų už pieną ir ūkinius gyvūnus ir kitais klausimais</t>
  </si>
  <si>
    <t>Įgyvendinti rajono žemės ūkio produkcijos perdirbimo ir rinkodaros strategiją</t>
  </si>
  <si>
    <t>Seminaro-lauko dienos skirtos pristatyti  KPP 2014–2020 m. programos priemones ir jų įgyvendinimo gerosios praktikos pavyzdžius , organizavimas</t>
  </si>
  <si>
    <t>Suorganizuotų seminarų-lauko dienų skaičius</t>
  </si>
  <si>
    <t>Organizuoti renginius skirtus pristatyti ūkininkų pagamintą produkciją</t>
  </si>
  <si>
    <t xml:space="preserve">Rudens derliaus šventės-mugės organizavimas </t>
  </si>
  <si>
    <t>Suorganizuotų švenčių-mugių skaičius</t>
  </si>
  <si>
    <t>Lėšos, naudojamos egzaminų vykdymui, tarif. Atlygių koeficientų skirt. išlyginti, mažiau pasirenkamų užsienio kalbų mokymosi finansavimui</t>
  </si>
  <si>
    <t>Valstybės biudžeto lėšos, neformaliajam ugdymui</t>
  </si>
  <si>
    <t>Neformaliojo ugdymo tiekėjai</t>
  </si>
  <si>
    <t>Lėšos, skirtos kolektyvų pasirengimui respublikinei dainų šventei</t>
  </si>
  <si>
    <t>Švietimo įstaigų smulkaus remonto programa</t>
  </si>
  <si>
    <t>Įgyvendimanų švietimo įstaigų smuklaus remonto programa</t>
  </si>
  <si>
    <t>Remontuojamų programų skaičius</t>
  </si>
  <si>
    <t>Įgyvendinti žemės paėmimo visuomenės poreikiams projektą</t>
  </si>
  <si>
    <t xml:space="preserve">Priemonė: įgyvendinti projektą  "Gelgaudiškio dvaro sodybos rūmų, Parko g. 5, Gelgaudiškis, Šakių r., (unikalus kodas Kultūros vertybių registre 586) 111,118,115 patalpų interjerų tvarkybos (remonto, restauravimo) darbai" (lipdybos darbai). </t>
  </si>
  <si>
    <t>Regioninės plėtros skyrius, VšĮ Šešupės euroregiono turizmo informacijos centras</t>
  </si>
  <si>
    <t>Šakių miesto riboženklių  bei riboženklių pagrindų skaičius</t>
  </si>
  <si>
    <t>Priemonė: įgyvendinti projektą ,,Šakių rajono savivaldybės Būblelių ir Žvirgždaičių kadastro vietovėse esančių melioracijos statinių rekonstravimas“</t>
  </si>
  <si>
    <t xml:space="preserve">Savivaldybės administracijos (09) Verslo plėtros programa </t>
  </si>
  <si>
    <t>Konsultacijų skaičius</t>
  </si>
  <si>
    <t>Pateiktų statistinės informacijos strategijos rengėjams komplektų skaičius</t>
  </si>
  <si>
    <t>Pagal 2017-2019 m. regioninės plėtros bendruomenės iniciatyvų programą vykdyti priemonę ,,Prioritetinių turizmo plėtros regiono e-rinkodara. Nemuno kelias".</t>
  </si>
  <si>
    <t>Lėšos apskaitomos Regioninės plėtros ir bendruomenių iniciatyvų programoje.</t>
  </si>
  <si>
    <t>Parengti paraišką InteregVA Lietuvos-Lenkijos bendradarbiavimo programos II-ajam kvietimui (smulkiesiems projektams)</t>
  </si>
  <si>
    <t>Parengti ir įgyvendinti leidybinius projektus</t>
  </si>
  <si>
    <t>Formuoti Šakių rajono turizmo reprezentacinį įvaizdį publikuojamą viešojoje erdvėje</t>
  </si>
  <si>
    <t>Sukurti reprezentuojančias priemones</t>
  </si>
  <si>
    <t>Sukurtų priemonių skaičius</t>
  </si>
  <si>
    <t>Derinti/koreguoti/tvirtinti reprezentacines priemones</t>
  </si>
  <si>
    <t>Suderintų  maketų skaičius</t>
  </si>
  <si>
    <t xml:space="preserve">Parengti ir tikslinimas adresatams (turizmo specialistams, TIC‘ams,  žiniasklaidos atstovams išplatinti 12 elektroninių naujienlaiškių, pristatančių Šakių krašto turizmo galimybes ir naujoves. </t>
  </si>
  <si>
    <t>Pateiktos informacijos komplektų skaičius</t>
  </si>
  <si>
    <t>Organizuoti turizmo apdovanojimus</t>
  </si>
  <si>
    <t>Atverti muziejų duris nemokamam lankymui gido dienos proga</t>
  </si>
  <si>
    <t>Muziejų skaičius</t>
  </si>
  <si>
    <t xml:space="preserve">Palaikyti ir nuolat atnaujinti informacijos srautą Šakių rajono turizmo informacinėje svetainėje http://www.sakiaitic.lt, naujos informacijos srautą Šešupės euroregiono TIC </t>
  </si>
  <si>
    <t>Palaikomų interneto svetainių skaičius</t>
  </si>
  <si>
    <t>Sukurtų ir administruojamų interneto profilių skaičius</t>
  </si>
  <si>
    <t>Sudaryti individualius maršrutus/paketus</t>
  </si>
  <si>
    <t>Dalyvauti VTD, LTICA, partnerių, kvalifikacijos kėlimo ir kt. mokymuose, infoturuose</t>
  </si>
  <si>
    <t>Rengti rinkodaros mokymus turizmo paslaugų tiekėjams vietinio ir atvykstamojo turizmo skatnimui</t>
  </si>
  <si>
    <t>Organizuotų mokymų skaičius</t>
  </si>
  <si>
    <t>21.</t>
  </si>
  <si>
    <t>Rengti Kaimynų dienos renginį, skatinant komunikaciją tarp turizmo atstovų</t>
  </si>
  <si>
    <t>Surengti renginį ir konferencijas</t>
  </si>
  <si>
    <t>Surengtų renginių ir konferencijų skaičius</t>
  </si>
  <si>
    <t>Parengti Šakių turizmą pristatančius video, nufotografuoti reprezentuojančius objektus</t>
  </si>
  <si>
    <t>Parengtų rinkodaros priemonių skaičius</t>
  </si>
  <si>
    <t>Rinkodaros priemonių skaičius</t>
  </si>
  <si>
    <t>Sudarytų turistinių kelių</t>
  </si>
  <si>
    <t>Sukurti el.parduotuvę www.sakiaitic.lt</t>
  </si>
  <si>
    <t xml:space="preserve">Sukurti el. parduotuvę </t>
  </si>
  <si>
    <t>Sukurtų el. parduotuvių skaičius</t>
  </si>
  <si>
    <t>Sukurti suvenyrus reprezentuojančius Šakių rajoną ir juos platinti</t>
  </si>
  <si>
    <t>Užmegzti kontaktus su potencialiais kūrėjais, suderinti maketus, pakuotes, gamybos vietas</t>
  </si>
  <si>
    <t>Sukurtų suvenyrų skaičius</t>
  </si>
  <si>
    <t xml:space="preserve">Teikti Integralios pagalbos namuose paslaugas. Paslaugų teikėjas - Socialinių paslaugų centras </t>
  </si>
  <si>
    <t xml:space="preserve">Teikti socialinės globos paslaugas. Paslaugų tiekėjas- dienos užimtumo centras prie Paluobių daugiafunkcio centro </t>
  </si>
  <si>
    <t>Priemonė. Organizuoti socialinių paslaugų pirkimą viešojo konkurso būdu.</t>
  </si>
  <si>
    <t xml:space="preserve">Pirkti socialines paslaugas, kurių neteikia mūsų rajone veikiančios  įstaigos. </t>
  </si>
  <si>
    <t xml:space="preserve"> SB</t>
  </si>
  <si>
    <t>Asmenų, gavusių socialinės priežiūras paslaugas, skaičius</t>
  </si>
  <si>
    <t>Priemonė. Pritaikyti neįgaliesiems visuomeninės paskirties objektus, gatves, stovėjimo vietas.</t>
  </si>
  <si>
    <t>Iš dalies finansuoti visuomeninės paskirties objektų, gatvių, stovėjimo vietų  pritaikymą neįgaliesiems .</t>
  </si>
  <si>
    <t xml:space="preserve">SB </t>
  </si>
  <si>
    <t>Pritaikytų objektų skaičius.</t>
  </si>
  <si>
    <t>Priemonė. Socialinio būsto remontas</t>
  </si>
  <si>
    <t xml:space="preserve">Savivaldybės administracija prisideda prie rajono socialinio būsto remonto. </t>
  </si>
  <si>
    <t>Suremontuotų  socialinių būstų skaičius</t>
  </si>
  <si>
    <t>Priemonė.Teikti trumpalaikės globos paslaugas vaikams, likusiems be tėvų globos.</t>
  </si>
  <si>
    <t>Teikti  trumpalaikės globos paslaugas vaikams, likusiems be tėvų globos.</t>
  </si>
  <si>
    <t>Priemonė. Mokėti kitas socialines išmokas rajono gyventojams( išmokas vaikams, valstybines šalpos išmokas, transporto išlaidų kompensacijas)</t>
  </si>
  <si>
    <t>Kitų išmokų, t.y. vaikams, valstybinių  šalpos išmokų transporto kompensacijų mokėjimas.</t>
  </si>
  <si>
    <t>Socialinio (budinčio) globėjo išlaikymui, etatų skaičius</t>
  </si>
  <si>
    <t>Įsigyti fotoaparatą su reikiama įranga</t>
  </si>
  <si>
    <t>Įrengti naujus gręžinius su vandens gerinimo įranga</t>
  </si>
  <si>
    <t>Vandentvarkos objektų projektavimo ir remonto darbams</t>
  </si>
  <si>
    <t xml:space="preserve">Atlikti paviršinio vandens nuvedimo sistemų įrengimą </t>
  </si>
  <si>
    <t>Įrengta paviršinio vandens nuvedimo sistemų</t>
  </si>
  <si>
    <t xml:space="preserve">Daugiabučių namų rėmimo fondui (UAB "Šakių komunalinis ūkis" ) </t>
  </si>
  <si>
    <t>Daugiabučių namų savininkams atliktų konsultacijų ir  techninių priežiūrų skaičius</t>
  </si>
  <si>
    <t xml:space="preserve">Švietimo įstaigų modernizavimas </t>
  </si>
  <si>
    <t xml:space="preserve">Atlikti Kriūkų mokyklos, Lukšių V. Grybo gimnazijos, Kudirkos Naumiesčio V. Kudirkos gimnazijos modernizavimą </t>
  </si>
  <si>
    <t>Šakių miesto tualeto įrengimui</t>
  </si>
  <si>
    <t xml:space="preserve">Įrengti Šakių miesto viešąjį tualetą </t>
  </si>
  <si>
    <t xml:space="preserve">Įtengta viešųjų tualetų </t>
  </si>
  <si>
    <t>Sudarytų turistinių kelių, skaičius</t>
  </si>
  <si>
    <t>Tautinių kostiumų komplektai</t>
  </si>
  <si>
    <t>Priemonė: įgyvendinti projektą "Neformaliojo švietimo infrastruktūros tobulinimas Šakių mieste"</t>
  </si>
  <si>
    <t>Priemokų prie atlyginimo išmokėjimas už papildomą darbą dėl privalomųjų biologinio saugumo priemonių neversliniuose kiaulininkystės ūkiuose taikymo įvertinimo</t>
  </si>
  <si>
    <t>Aplankytų mažų kiaulininkystės ūkių skaičius</t>
  </si>
  <si>
    <t>Žemės ūkio technikos  įregistravimas, išregistravimas, duomenų keitimas, techninių  apžiūrų rengimas</t>
  </si>
  <si>
    <t>Žemės ūkio technikos techninės apžiūros talonų ir registracijos liudijimų įsigijimas</t>
  </si>
  <si>
    <t>Atliktų žemės ūkio technikos registravimo, techninių apžiūrų paslaugų skaičius</t>
  </si>
  <si>
    <t>Atlikti rajono kelių programoje numatytų miestelių ir miestų gatvių remonto ir statybos darbus</t>
  </si>
  <si>
    <t>Asmenų, dirbantčių socialinį darbą,   skaičius</t>
  </si>
  <si>
    <t>SB(ĮP), SB(D)</t>
  </si>
  <si>
    <r>
      <t>Paaiškinimai:</t>
    </r>
    <r>
      <rPr>
        <sz val="10"/>
        <color theme="1"/>
        <rFont val="Times New Roman"/>
        <family val="1"/>
        <charset val="186"/>
      </rPr>
      <t xml:space="preserve">
</t>
    </r>
    <r>
      <rPr>
        <i/>
        <sz val="10"/>
        <color theme="1"/>
        <rFont val="Times New Roman"/>
        <family val="1"/>
        <charset val="186"/>
      </rPr>
      <t xml:space="preserve">Tikslai ir uždaviniai </t>
    </r>
    <r>
      <rPr>
        <sz val="10"/>
        <color theme="1"/>
        <rFont val="Times New Roman"/>
        <family val="1"/>
        <charset val="186"/>
      </rPr>
      <t xml:space="preserve">– iš strateginio veiklos plano perkeliami atitinkamos programos tikslai ir uždaviniai;
</t>
    </r>
    <r>
      <rPr>
        <i/>
        <sz val="10"/>
        <color theme="1"/>
        <rFont val="Times New Roman"/>
        <family val="1"/>
        <charset val="186"/>
      </rPr>
      <t>Priemonės</t>
    </r>
    <r>
      <rPr>
        <sz val="10"/>
        <color theme="1"/>
        <rFont val="Times New Roman"/>
        <family val="1"/>
        <charset val="186"/>
      </rPr>
      <t xml:space="preserve"> – perkeliamos atitinkamiems metams aktualios savivaldybės strateginio veiklos plano priemonės; 
</t>
    </r>
    <r>
      <rPr>
        <i/>
        <sz val="10"/>
        <color theme="1"/>
        <rFont val="Times New Roman"/>
        <family val="1"/>
        <charset val="186"/>
      </rPr>
      <t>Veiklos</t>
    </r>
    <r>
      <rPr>
        <sz val="10"/>
        <color theme="1"/>
        <rFont val="Times New Roman"/>
        <family val="1"/>
        <charset val="186"/>
      </rPr>
      <t xml:space="preserve"> – priemonių įgyvendinimas detalizuojamas nurodant konkrečius jų įgyvendinimo būdus – veiklas; veiklos gali būti nustatomos numatomų vykdyti projektų ar veiksmų pagrindu;
</t>
    </r>
    <r>
      <rPr>
        <i/>
        <sz val="10"/>
        <color theme="1"/>
        <rFont val="Times New Roman"/>
        <family val="1"/>
        <charset val="186"/>
      </rPr>
      <t>Asignavimai</t>
    </r>
    <r>
      <rPr>
        <sz val="10"/>
        <color theme="1"/>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color theme="1"/>
        <rFont val="Times New Roman"/>
        <family val="1"/>
        <charset val="186"/>
      </rPr>
      <t>Indėlio ir proceso vertinimo kriterijai</t>
    </r>
    <r>
      <rPr>
        <sz val="10"/>
        <color theme="1"/>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color theme="1"/>
        <rFont val="Times New Roman"/>
        <family val="1"/>
        <charset val="186"/>
      </rPr>
      <t>Atsakingi vykdytojai</t>
    </r>
    <r>
      <rPr>
        <sz val="10"/>
        <color theme="1"/>
        <rFont val="Times New Roman"/>
        <family val="1"/>
        <charset val="186"/>
      </rPr>
      <t xml:space="preserve"> – prie veiklų nurodomi už jų vykdymą atsakingi vykdytojai; kaip vykdytojai gali būti nurodomi savivaldybės administracijos struktūriniai padaliniai arba darbuotojai.
</t>
    </r>
    <r>
      <rPr>
        <i/>
        <sz val="10"/>
        <color theme="1"/>
        <rFont val="Times New Roman"/>
        <family val="1"/>
        <charset val="186"/>
      </rPr>
      <t>Įvykdymo terminas</t>
    </r>
    <r>
      <rPr>
        <sz val="10"/>
        <color theme="1"/>
        <rFont val="Times New Roman"/>
        <family val="1"/>
        <charset val="186"/>
      </rPr>
      <t xml:space="preserve"> – galutinis priemonės įvykdymo terminas (nurodoma data (tiksli arba mėnuo, arba ketvirtis)). 
</t>
    </r>
    <r>
      <rPr>
        <b/>
        <sz val="10"/>
        <rFont val="Times New Roman"/>
        <family val="1"/>
        <charset val="186"/>
      </rPr>
      <t/>
    </r>
  </si>
  <si>
    <r>
      <t>Finansavimo šaltinių sutrumpinimai:</t>
    </r>
    <r>
      <rPr>
        <sz val="10"/>
        <color theme="1"/>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</si>
  <si>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Priemonė:"Remti bendruomeninę veiklą savivaldybėse" 2017 metais</t>
  </si>
  <si>
    <t>Įgyvendinti nevyriausybinių organizacijų ir bendruomeninės veiklos stiprinimo projektus</t>
  </si>
  <si>
    <t>Danutė Jurgutienė</t>
  </si>
  <si>
    <t>Įgyvendintų  projektų skaičius</t>
  </si>
  <si>
    <t>Administruotų priemonių skaičius</t>
  </si>
  <si>
    <t>Uždavinys: Modernizuoti sveikatos priežiūros ir socialines įstaigas</t>
  </si>
  <si>
    <t xml:space="preserve">Priemonė: įgyvendinti projektą „Šakių rajono  pirminės asmens  sveikatos priežiūros  veiklos efektyvumo didinimas“ Nr. 08.1.3.-CPVA-R-609“ </t>
  </si>
  <si>
    <t>Savivaldybės administracija</t>
  </si>
  <si>
    <t>Uždavinys:Įgyvendinti bendruomenių iniciatyvas</t>
  </si>
  <si>
    <t>Darbo užmokestis ir socialinio draudimo įmokos priemonės administravimui</t>
  </si>
  <si>
    <t>UAB "Šakių šilumos tinklai" įstatinio kapitalo didinimui</t>
  </si>
  <si>
    <t>Padidintas UAB "Šakių šilumos tinklai" įstatinis kapitalas</t>
  </si>
  <si>
    <t>Išleistų paprastų vardinių akcijų skaičius</t>
  </si>
  <si>
    <t>Daugiabučių gyvenamųjų namų rėmimo fondas. UAB Šakių komunalinis ūkis.</t>
  </si>
  <si>
    <t xml:space="preserve">Šakių rajono savivaldybės gyvenviečių melioracijos statinių remonto darbai. </t>
  </si>
  <si>
    <t>Priemonė: įgyvendinti projektą „Pėsčiųjų ir dviračių takų įrengimas teritorijoje tarp V. Kudirkos ir Kęstučio gatvių Šakiuose“.</t>
  </si>
  <si>
    <t xml:space="preserve">Projekto kartografijos, architektūros, inžinerijos, tyrinėjimų paslaugos pirkimas </t>
  </si>
  <si>
    <t>Suteiktų paslaugų skaičius</t>
  </si>
  <si>
    <t xml:space="preserve">Pramonės teritorijos dalies tarp Kęstučio ir Griškabūdžio gatvių Šakių mieste paviršinio vandens nuvedimo techninio darbo projekto parengimas ir paviršinio vandens sutvarkymo darbų pirkimas </t>
  </si>
  <si>
    <t>Parengtų techninio darbo projekto skaičius</t>
  </si>
  <si>
    <t>Priemonė:"Rekonstruoti Žiburio gimnazijos stadioną"</t>
  </si>
  <si>
    <t>SB, SP</t>
  </si>
  <si>
    <t xml:space="preserve"> SP</t>
  </si>
  <si>
    <r>
      <t xml:space="preserve">Švietimo įstaigų aprūpinimas Švietimo ir mokslo ministerijos skiriamais leidiniais </t>
    </r>
    <r>
      <rPr>
        <b/>
        <sz val="10"/>
        <rFont val="Times New Roman"/>
        <family val="1"/>
        <charset val="186"/>
      </rPr>
      <t xml:space="preserve">  </t>
    </r>
  </si>
  <si>
    <t xml:space="preserve">Socialinės paramos skyrius; </t>
  </si>
  <si>
    <t>SB, SB(D), SP</t>
  </si>
  <si>
    <t>Faktinė reikšmė</t>
  </si>
  <si>
    <t>Nukrypimų nuo plano priežastys ir tolesni veiksmai, komentarai</t>
  </si>
  <si>
    <t>Pigesni kelialapiai</t>
  </si>
  <si>
    <t>įrengtas 1-nas sutvirtinimas/pagrindas Šakių miesto riboženkliui.</t>
  </si>
  <si>
    <t>Projekto  palaikymui pirkta tik apasuga.</t>
  </si>
  <si>
    <t>patikslintas esamas techninis projektas pagal finansavimo sąlygų aprašą ir pritaikytas projektui.</t>
  </si>
  <si>
    <t>Planuoto techninio projekto pirkimas ir parengimas nukeltas į 2018 m.</t>
  </si>
  <si>
    <t>Nupirktos 6 kameros, bei jų pajungimo darbai prie stebėjimo sistemos.</t>
  </si>
  <si>
    <t>Techninio projekto pirkimas nukeltas į 2018 m., nupirktas tik investicinis projektas</t>
  </si>
  <si>
    <t>Iš keturių pateiktų projektų paraiškų,   2 įmonių paraiškos darbo biržos buvo įvertintos neigiamai.</t>
  </si>
  <si>
    <t>Techninio projekto pirkimas nukeltas į 2018 m.</t>
  </si>
  <si>
    <t>JAUNIMO IR NEVYRIAUSYBINIŲ ORGANIZACIJŲ PROGRAMOS (NR.5)</t>
  </si>
  <si>
    <t>Savivaldybės administracijos (05) Jaunimo ir nevyriausybinių organizacijų programa</t>
  </si>
  <si>
    <t>Uždavinys: Skatinti ir palaikyti jaunimo iniciatyvas.</t>
  </si>
  <si>
    <t>Priemonė: Skatinti jaunimo organizacijų, neformalių jaunimo grupių ir organizacijų dirbančių su jaunimu patirties mainų, mokymų, seminarų organizavimą ir kitas iniciatyvas</t>
  </si>
  <si>
    <t>Parengti ir įgyvendinti projektai</t>
  </si>
  <si>
    <t xml:space="preserve">Šakių rajono savivaldybės administracijos vyriausioji specialistė (jaunimo reikalų koordinatorė) D.Jurgutienė
</t>
  </si>
  <si>
    <t>Parengtų ir įgyvendintų projektų skaičius</t>
  </si>
  <si>
    <t>Tiek gauta ir finansuota  kokybiškų projektų</t>
  </si>
  <si>
    <t>Priemonė: Viešinti ir populiarinti sėkmingai veikiančias jaunimo organizacijas, jų tikslus, motyvuoti jaunimą dalyvauti jaunimo veikloje, skirti bendrafinansavimą nacionaliniams ir tarptautiniams projektams</t>
  </si>
  <si>
    <t>Suorganizuoti renginiai</t>
  </si>
  <si>
    <t xml:space="preserve">Šakių rajono savivaldybės administracijos vyriausioji specialistė (aunimo reikalų koordinatorė) D.Jurgutienė
</t>
  </si>
  <si>
    <t>Suorganizuotų renginių skaičius</t>
  </si>
  <si>
    <t>Priemonė: Remti gabius jaunuolius, neturinčius galimybių studijuoti dėl materialinių sunkumų</t>
  </si>
  <si>
    <t>Skirti stipendijas</t>
  </si>
  <si>
    <t>Skirtų stipendijų skaičius</t>
  </si>
  <si>
    <t>Tiek gauta studentų prašymų</t>
  </si>
  <si>
    <t xml:space="preserve"> (05) Jaunimo ir nevyriausybinių organizacijų iš viso programai:</t>
  </si>
  <si>
    <t>SB, SP, ES,VB</t>
  </si>
  <si>
    <t>KULTŪROS PLĖTROS PROGRAMOS (NR.06)</t>
  </si>
  <si>
    <t>Savivaldybės administracijos (06) Kultūros plėtros programa</t>
  </si>
  <si>
    <t xml:space="preserve"> Saugoti krašto kultūrinį identitetą.</t>
  </si>
  <si>
    <t>Saugoti  krašto etnokultūrą ir rūpintis jos sklaida.</t>
  </si>
  <si>
    <t>Išleisti etninės kultūros  leidinius</t>
  </si>
  <si>
    <t>Išleisti etninės kultūros leidinius</t>
  </si>
  <si>
    <t>Kultūros ir turizmo  skyrius</t>
  </si>
  <si>
    <t>Išleistų leidinių skaičius</t>
  </si>
  <si>
    <t>Gauta lėšų iš LKT pagal paregtą projektą</t>
  </si>
  <si>
    <t>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</si>
  <si>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Organizuoti ir dalyvauti renginiuose</t>
  </si>
  <si>
    <t>Kultūros ir turizmo skyrius</t>
  </si>
  <si>
    <t>Organizuotų  ir sudalyvautų renginių skaičius</t>
  </si>
  <si>
    <t>Įsigyti  tautinių kostiumų,  liaudies muzikos instrumentus</t>
  </si>
  <si>
    <t>Įsigyti tautinių kostiumų</t>
  </si>
  <si>
    <t>Įsigytų tautinių kostiumų skaičius</t>
  </si>
  <si>
    <t xml:space="preserve">atsižvelgiant į didelį poreikį ir pavykus sutaupyti kitose pozicijose, buvo perkeltos lėšos į šią eilutę </t>
  </si>
  <si>
    <t>Parengti  subjektų tradicinės kultūros vertybių registro bylas</t>
  </si>
  <si>
    <t>Parengti tradicinės kultūros vertybių bylas</t>
  </si>
  <si>
    <t>Parengtų bylų skaičius</t>
  </si>
  <si>
    <t xml:space="preserve">Organizuoti kalendorines šventes, tautodailės parodas ir kitus renginius  </t>
  </si>
  <si>
    <t>Organizuoti  kalendorines šventes, parodas ir kt. renginius</t>
  </si>
  <si>
    <t>Suorganizuotų kalendorinių švenčių, parodų, renginių skaičius</t>
  </si>
  <si>
    <t xml:space="preserve">Kasmet organizuoti po 1 ekspediciją </t>
  </si>
  <si>
    <t>Suorganizuoti ekspediciją</t>
  </si>
  <si>
    <t>Suorganizuotų ekspedicijų skaičius</t>
  </si>
  <si>
    <t>Išsaugoti ir pritaikyti viešąjam poreikiui kultūros paveldą</t>
  </si>
  <si>
    <t>Priemonės: Atlikti kumetyno (amatininkų namo) (u.k 24745) )  avarinės būklės likvidavimo darbus  (Zyplių dvaras)</t>
  </si>
  <si>
    <t>II etapo amatininkų namo  avarinės būklės likvidavimo darbai</t>
  </si>
  <si>
    <t>SB, VB</t>
  </si>
  <si>
    <t>Atliktų avarinės būklės likvidavimo darbų skaičius</t>
  </si>
  <si>
    <t xml:space="preserve">Pasikeitus KPD finansavimo taisyklėms skirtos 24 tūkst. papildomos lėšos objekto avarinės būklės likvidavimui  </t>
  </si>
  <si>
    <t>Oficinos avarinės būklės dokumentacijos rengimas ir avarinės būklės likvidavimo darbai  (Kidulių dvaras)</t>
  </si>
  <si>
    <t>I etapo svirno avarinės būklės likvidavimo darbai</t>
  </si>
  <si>
    <t xml:space="preserve">3,025 Eur įsigytos Kidulių dvaro sodybos svirno tvarkybos darbų projekto koregavimo paslaugos 0,340 Eur projekto ekspertizės paslaugos </t>
  </si>
  <si>
    <t>Objektų vertingųjų savybių nustatymas</t>
  </si>
  <si>
    <t>Nustatyti  objekto vertingas  savybes</t>
  </si>
  <si>
    <t>Nustatytų  objekto vertingų  savybių skaičius</t>
  </si>
  <si>
    <t xml:space="preserve"> Įvykdyta 0,450 Eur. atlikusios lėšos</t>
  </si>
  <si>
    <t>Paveldo objektų priežiūros darbai</t>
  </si>
  <si>
    <t>Atlikti priežiūros darbus paveldo objektams</t>
  </si>
  <si>
    <t>Atliktų priežiūros darbų NKP objektuose, skaičius</t>
  </si>
  <si>
    <t>Atlikti piliakalnių priežiūros ir laiptelių bei informacinių ženklų atnaujinimo  darbus</t>
  </si>
  <si>
    <t>Paveldo objektai, kuriems atlikti priežiūros darbai, skaičius</t>
  </si>
  <si>
    <t>Lėšos perkeltos į 3 priemonę Zyplių amatininkų namo avarinės būklės likvidavimui</t>
  </si>
  <si>
    <t>Lietuvos valstybės atkūrimo  100-mečio  programa</t>
  </si>
  <si>
    <t>Įgyvenditi programą skirtą Lietuvos valstybės atkūrimo 100-mečiui</t>
  </si>
  <si>
    <t>Įgyvendintų programų skaičius</t>
  </si>
  <si>
    <t>Suformuoti patrauklaus turizmui ir poilsiui krašto įvaizdį.</t>
  </si>
  <si>
    <t>Gerinti kultūros ir turizmo paslaugų kokybę.</t>
  </si>
  <si>
    <t xml:space="preserve"> Klasikinės muzikos festivalis ,,Beatričės vasaros“</t>
  </si>
  <si>
    <t>Festivalio viešinimas</t>
  </si>
  <si>
    <t>Viešinimo priemonių skaičius</t>
  </si>
  <si>
    <t>Koncertai</t>
  </si>
  <si>
    <t>VB, KT</t>
  </si>
  <si>
    <t xml:space="preserve"> Suorganizuotų koncertų skaičius</t>
  </si>
  <si>
    <t>Remti naujų kolektyvų, palaikančių dainų švenčių kūrimąsi (apmokant autorines sutartis kolektyvų vadovams)</t>
  </si>
  <si>
    <t>Šakių orkestro vadovo sutartis</t>
  </si>
  <si>
    <t>Pasirašytų sutarčių skaičius</t>
  </si>
  <si>
    <t>Šakių choro vadovo sutartis</t>
  </si>
  <si>
    <t>4</t>
  </si>
  <si>
    <t>Dalyvauti žandriniuose respublikiniuose konkursuose, tarptautiniuose, respublikiniuose festivaliuose ir renginiuose, suteikiant transportą</t>
  </si>
  <si>
    <t xml:space="preserve"> Transporto  paslaugos</t>
  </si>
  <si>
    <t>Renginių, kuriuose sudalyvauta, skaičius</t>
  </si>
  <si>
    <t>Lėšos perkeltos į 2.1.5 priemonę</t>
  </si>
  <si>
    <t>5</t>
  </si>
  <si>
    <t>Organizuoti  tradicinius  renginius ir šventes</t>
  </si>
  <si>
    <t>Organizavimo išlaidos</t>
  </si>
  <si>
    <t>6</t>
  </si>
  <si>
    <t>Paremtų vertinigiausių leidinių, reprezentuojančių krašto autorių kūrybą ir patį kraštą</t>
  </si>
  <si>
    <t xml:space="preserve"> Leidybos paslaugos </t>
  </si>
  <si>
    <t>Finanasuotų leidinių skaičius</t>
  </si>
  <si>
    <t>Papildomai atkelta 3,27 Eur iš Paveldo sutaupytų lėšų</t>
  </si>
  <si>
    <t>Kasmetinė kultūros darbuotojų premija</t>
  </si>
  <si>
    <t>Kasmetinės darbuotojų premijos</t>
  </si>
  <si>
    <t>Paskirtų darbuotojų premijų skaičius</t>
  </si>
  <si>
    <t xml:space="preserve"> Dailininkų pleneras ,, Kalbanti žemė”</t>
  </si>
  <si>
    <t>Medžiagų  įsigijimas plenerui</t>
  </si>
  <si>
    <t>Įsigytų medžiagų komplektų, skaičius</t>
  </si>
  <si>
    <t>Apgyvendinimo paslauga plenero dalyviams</t>
  </si>
  <si>
    <t>Apgyvendintų dalyvių, skaičius</t>
  </si>
  <si>
    <t>Koncertinių rūbų ir muzikos instrumentų įsigijimas</t>
  </si>
  <si>
    <t>Koncertinių rūbų pirkimas</t>
  </si>
  <si>
    <t>Koncertinių rūbų komplektų skaičius</t>
  </si>
  <si>
    <t xml:space="preserve"> Koofinansavimo lėšos kultūros įstaigų  projektams</t>
  </si>
  <si>
    <t>Koofinansuota projektų</t>
  </si>
  <si>
    <t>Koofinansuotų projektų skaičius</t>
  </si>
  <si>
    <t>(06) Kultūros plėtros iš viso programai:</t>
  </si>
  <si>
    <t>Alaus daryklos avarinės būklės likvidavimo paslaugos, Kidulių dvaro lietvamzdžių sutvarkymas,V. Kudirkos paminklas</t>
  </si>
  <si>
    <t>Įgyvendinta programa  (11 atminimo lentų)</t>
  </si>
  <si>
    <t>Perduotos lėšos Šakių KC 2,861 Eur, apmokėti sutartį.</t>
  </si>
  <si>
    <t>SAVIVALDYBĖS PAGRINDINIŲ FUNKCIJŲ PROGRAMOS (NR.7)</t>
  </si>
  <si>
    <t>Savivaldybės administracijos (07) Savivaldybės pagrindinių funkcijų programa</t>
  </si>
  <si>
    <t>Tikslas: Sukurti efektyviai veikiančią savivaldybės funkcijų vykdymo strategiją.</t>
  </si>
  <si>
    <t>Uždavinys: užtikrinti efektyvų savivaldybės funkcijų vykdymą.</t>
  </si>
  <si>
    <t>Priemonė: užtikrinti savivaldybės tarybos darbo funkcionalumą</t>
  </si>
  <si>
    <t>Priemonės skirtos tarybos narių  kokybiško darbo užtikrinimui (Darbo užmokestis, išmokos, kvalifikacijos kėlimas, komandiruotės)</t>
  </si>
  <si>
    <t>Tarybos sekretorius, Bendrasis skyrius, Centralizuotos buhalterijos skyrius</t>
  </si>
  <si>
    <t>Tarybos narių, kėlusių kvalifikaciją skaičius</t>
  </si>
  <si>
    <t>Priemonė: užtikrinti kontrolės ir audito tarnybos darbo funkcionalumą</t>
  </si>
  <si>
    <t>Priemonės skirtos kontrolės ir audito tarnybos darbuotojų  kokybiško darbo užtikrinimui (Darbo užmokestis, darbo priemonės, kvalifikacijos kėlimas, komandiruotės)</t>
  </si>
  <si>
    <t>Kontrolės ir audito tarnyba, Bendrasis skyrius, Centralizuotos buhalterijos skyrius</t>
  </si>
  <si>
    <t>Kontrolės ir audito tarnybos darbuotojų, kėlusių kvalifikaciją skaičius</t>
  </si>
  <si>
    <t>Priemonė: užtikrinti savivaldybės administracijos darbo funkcionalumą</t>
  </si>
  <si>
    <t>Priemonės skirtos savivaldybės administracijos darbuotojų, kurių išlaikymo išlaidos apskaitomos pagal patvirtintas bendrų valstybės paslaugų valstybės funkcijas,  kokybiško darbo užtikrinimui (Darbo užmokestis, darbo priemonės, kvalifikacijos kėlimas, komandiruotės, administracijos darbuotojų funkcijų atlikimui būtinų paslaugų įsigijimas )</t>
  </si>
  <si>
    <t>Bendrasis skyrius, Centralizuotos buhalterijos skyrius</t>
  </si>
  <si>
    <t>Administracijos darbuotojų, kėlusių kvalifikaciją skaičius</t>
  </si>
  <si>
    <t>Priemonės skirtos savivaldybės administracijos darbuotojų, kurių išlaikymo išlaidos apskaitomos pagal gynybos valstybės funkcijas,  kokybiško darbo užtikrinimui (Darbo užmokestis, darbo priemonės, kvalifikacijos kėlimas, komandiruotės, administracijos darbuotojų funkcijų atlikimui būtinų paslaugų įsigijimas)</t>
  </si>
  <si>
    <t>Specialistai, atliekantys civilinės saugos,darbų saugos, karo prievolės ir administravimo funkcijas, Bendrasis skyrius, Centralizuotos buhalterijos skyrius</t>
  </si>
  <si>
    <t>Priemonės skirtos savivaldybės administracijos darbuotojų, kurių išlaikymo išlaidos apskaitomos pagal patvirtintas poilsio, kultūros ir religijos valstybės funkcijas,  kokybiško darbo užtikrinimui (Darbo užmokestis, darbo priemonės, kvalifikacijos kėlimas, komandiruotės, administracijos darbuotojų funkcijų atlikimui būtinų paslaugų įsigijimas )</t>
  </si>
  <si>
    <t>Kultūros ir turizmo skyrius, Bendrasis skyrius, Centralizuotos buhalterijos skyrius</t>
  </si>
  <si>
    <t>Priemonės skirtos savivaldybės administracijos darbuotojų, kurių išlaikymo išlaidos apskaitomos pagal patvirtintas švietimo valstybės funkcijas,  kokybiško darbo užtikrinimui (Darbo užmokestis, darbo priemonės, kvalifikacijos kėlimas, komandiruotės, administracijos darbuotojų funkcijų atlikimui būtinų paslaugų įsigijimas )</t>
  </si>
  <si>
    <t>Švietimo ir sporto skyrius, Bendrasis skyrius Centralizuotos buhalterijos skyrius</t>
  </si>
  <si>
    <t>Priemonės skirtos savivaldybės administracijos darbuotojų, kurių išlaikymo išlaidos apskaitomos pagal patvirtintas socialinės apsaugos valstybės funkcijas,  kokybiško darbo užtikrinimui (Darbo užmokestis, darbo priemonės, kvalifikacijos kėlimas, komandiruotės, administracijos darbuotojų funkcijų atlikimui būtinų paslaugų įsigijimas)</t>
  </si>
  <si>
    <t>Socialinės paramos skyrius, Bendrasis skyrius, Centralizuotos buhalterijos skyrius</t>
  </si>
  <si>
    <t>Priemonė: užtikrinti savivaldybės administracijos struktūrinių teritorinių padalinių darbo funkcionalumą</t>
  </si>
  <si>
    <t>Priemonės skirtos savivaldybės administracijos padalinių - seniūnijų darbutojų, kurių išlaikymo išlaidos apskaitomos pagal patvirtintas bendrų valstybės paslaugų valstybės funkcijas,  kokybiško darbo užtikrinimui (darbo priemonės, kvalifikacijos kėlimas, komandiruotės, administracijos darbuotojų funkcijų atlikimui būtinų paslaugų įsigijimas)</t>
  </si>
  <si>
    <t>Seniūnai</t>
  </si>
  <si>
    <t>Seniūnijos darbuotojų kvalifikacijos kėlimas</t>
  </si>
  <si>
    <t>Priemonės skirtos savivaldybės administracijos padalinių - seniūnijų pajamų uždirbimui (patalpų nuoma, turto pardavimas ir kt.)</t>
  </si>
  <si>
    <t>Pajamų plano įvykdymas</t>
  </si>
  <si>
    <t>Uždavinys: užtikrinti efektyvų valstybinių (perduotų savivaldybėms funkcijų vykdymą).</t>
  </si>
  <si>
    <t>Priemonė: vykdyti valstybines (perduotas savivaldybėsms) funkcijas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</si>
  <si>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gyventojų registro tvarkymas ir duomenų valstybės registrui teikimas, civilinės būklės aktų registravimas, valstybinės kalbos vartojimo ir taisyklingumo kontrolė, archyvinių dokumentų tvarkymas, pirminė teisinė pagalba, gyvenamosios vietos deklaravimas, duomenų teikimas valstybės suteiktos pagalbos registrui</t>
  </si>
  <si>
    <t>Civilinės metrikacijos, Bendrasis, Centralizuotos buhalterijos skyriai</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</si>
  <si>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civilinės saugos organizavimas, karo prievolės ir mobilizacijos administravimas</t>
  </si>
  <si>
    <t>Specialistai, atliekantys civilinės saugos, karo prievolės funcijas, Bendrasis, Centralizuotos buhalterijos skyrius</t>
  </si>
  <si>
    <t xml:space="preserve">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žemės ūkio valstybės (deleguotą savivaldybėms) funkciją </t>
  </si>
  <si>
    <t>Žemės ūkio skyrius, Bendrasis skyrius, Centralizuotos buhalterijos skyrius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</si>
  <si>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socialinių paslaugų, socialinių išmokų ir kompensacijų skaičiavimo ir mokėjimo, būsto nuomos ar išperkamosios būsto nuomos mokesčio dalies kompensavimo, vaikų teisių apsaugos, jaunimo teisių apsaugos</t>
  </si>
  <si>
    <t>Socialinės apsaugos, Vaiko teisių apsaugos, Bendrasis, Centralizuotos buhalterijos skyriai, specialistas, vykdantis jaunimo teisių apsaugos funkciją</t>
  </si>
  <si>
    <t>Uždavinys: Užtikrinti efektyvų priskirtųjų (ribotai savarankiškų) savivaldybių funkcijų vykdymą.</t>
  </si>
  <si>
    <t>Priemonė: Organizuoti keleivių vežimą vietiniais maršrutais</t>
  </si>
  <si>
    <t>Priemonės skirtos kompensuoti nuostolius, patirtus vykdant keleivinio kelių transporto viešųjų paslaugų įsipareigjimus, vykdyti pavėžėjimo kontrolės funkciją</t>
  </si>
  <si>
    <t>Biudžeto ir turto, Ūkio skyriai</t>
  </si>
  <si>
    <t>Keleivių vežimo vietinio (priemiestinio) reguliaraus susisiekimo autobusais savikaina</t>
  </si>
  <si>
    <t>Eur/km</t>
  </si>
  <si>
    <t>Uždavinys: Formuoti savivaldybės veiklos įvaizdį.</t>
  </si>
  <si>
    <t>Priemonė: Organizuoti reprezentacijas ir dalyvauti švenčių ir renginių organizavime</t>
  </si>
  <si>
    <t>Priemonės skirtos savivaldybės reprezentacijai, švenčių ir renginių organizavimui</t>
  </si>
  <si>
    <t>Bendrasis, Centralizuotos buhalterijos skyriai</t>
  </si>
  <si>
    <t>Reprezentacinių renginių skaičius</t>
  </si>
  <si>
    <t>Reprezentacinis pavėžėjimas</t>
  </si>
  <si>
    <t>Uždavinys: Nenumatytų reikmių finansavimas.</t>
  </si>
  <si>
    <t>Priemonė: Ekstremalių situacijų padarinių likvidavimas</t>
  </si>
  <si>
    <t xml:space="preserve">Priemonės, skirtos ekstremalių situacijų likvidavimui ( padėtis, kuri atsiranda dėl gamtinio, techninio, ekologinio ar socialinio pobūdžio priežasčių ar karo veiksmų ir sąlygoja staigų bei didelį pavojų žmonių gyvybei ar sveikatai, turtui, gamtai arba žmonių žūtį, sužalojimą ar turtinius nuostolius)
</t>
  </si>
  <si>
    <t>Specialistas, vykdantis civilinės saugos funkciją</t>
  </si>
  <si>
    <t>Prašymų skaičius</t>
  </si>
  <si>
    <t>Tikslas: Užtikrinti efektyvų savivaldybės turto valdymą ir disponavimą juo.</t>
  </si>
  <si>
    <t>Uždavinys: Dengti su savivaldybės turto disponavimu ir įteisinimu susijusias išlaidas.</t>
  </si>
  <si>
    <t>Priemonė: Organizuoti savivaldybės nekilnojamojo turto įteisinimą, kadastrinių matavimų ir detaliųjų planų rengimą, nekilnojamojo turto vertinimą, užtikrinti žemėtvarkos projektų rengimo ir įgyvendinimo darbų apmokėjimą.</t>
  </si>
  <si>
    <t>Priemonės, skirtos organizuoti savivaldybės nekilnojamojo turto įteisinimą, kadastrinių matavimų ir detaliųjų planų rengimą, nekilnojamojo turto vertinimą, užtikrinti žemėtvarkos projektų rengimo ir įgyvendinimo darbus.</t>
  </si>
  <si>
    <t>Biudžeto ir turto skyrius</t>
  </si>
  <si>
    <t>Užsakymų skaičius</t>
  </si>
  <si>
    <t>Tikslas: Valdyti prisiimtus finansinius įsipareigojimus.</t>
  </si>
  <si>
    <t>Uždavinys: Užtikrinti finansinių įsipareigojimų vykdymą.</t>
  </si>
  <si>
    <t>Priemonė: Grąžinti paskolas</t>
  </si>
  <si>
    <t>Priemonė skirta savalaikiam paskolų grąžinimui</t>
  </si>
  <si>
    <t>Finansinių įsipareigojimų vykdymas (paskolų grąžinimas pagal grafiką)</t>
  </si>
  <si>
    <t>Priemonė: Mokėti palūkanas</t>
  </si>
  <si>
    <t>Priemonė skirta savalaikiam paskolų palūkanų padengimui</t>
  </si>
  <si>
    <t>Finansinių įsipareigojimų vykdymas (paskolų palūkanų mokėjimas pagal grafiką)</t>
  </si>
  <si>
    <t>Tikslas: Padidinti savivaldybės valdymo efektyvumą</t>
  </si>
  <si>
    <t>Uždavinys: Tobulinti savivaldybės administracijos valdymo kokybę</t>
  </si>
  <si>
    <t>Priemonė: Administracinės naštos mažinimo priemonės</t>
  </si>
  <si>
    <t xml:space="preserve">Dokumentų valdymo sistemos (DVS), su strateginio planavimo ir biudžeto sudarymo moduliu, jos diegimo ir garantinia priežiūra pirkimas </t>
  </si>
  <si>
    <t xml:space="preserve">Bendrasis skyrius </t>
  </si>
  <si>
    <t>Įsigytų licenzijų skaičius</t>
  </si>
  <si>
    <t>Įgyvendinti Savivaldybės administracijos struktūrinių padalinių keitimosi turima informacija ir duomenimis supaprastinimo priemones</t>
  </si>
  <si>
    <t>Savivaldybės administracijos padaliniai</t>
  </si>
  <si>
    <t>Naujai įdiegtų viešųjų pirkimų sistemų skaičius</t>
  </si>
  <si>
    <t>Reguliariai peržiūrėti ir, jei reikia, koreguoti administracinių paslaugų aprašymus, teikti juos www.lietuva.gov.lt</t>
  </si>
  <si>
    <t xml:space="preserve">Savivaldybės interneto svetainėje sudėti nukreipiančias nuorodas į www.epaslaugos.lt  </t>
  </si>
  <si>
    <t>Svarstymų skaičius</t>
  </si>
  <si>
    <t>Licencijų, leidimų išdavimas procentais per optimaliai trumpiausią laiką, neviršijant teisės aktuose nurodytų terminų</t>
  </si>
  <si>
    <t>Ūkio skyrius, Architerktūros ir urbanistikos skyrius</t>
  </si>
  <si>
    <t>℅</t>
  </si>
  <si>
    <t>Skelbimai Savivaldybės interneto svetainėje skatinant fizinius ir juridinius asmenis naudotis elektroninėmis paslaugomis</t>
  </si>
  <si>
    <t xml:space="preserve">Savivaldybės teisės aktus skelbti Savivaldybės tinkalalpyje, o norminius aktus Teisės aktų registre (TAR) </t>
  </si>
  <si>
    <t>Interneto tinklalapių skaičius</t>
  </si>
  <si>
    <t>Pateikti informaciją Šakių rajono savivaldybės administracijos Centralizuotas savivaldybės vidaus audito skyriui</t>
  </si>
  <si>
    <t>Pateiktų ataskaitų skaičius</t>
  </si>
  <si>
    <t>Vertinti administracinės naštos mažinimo priemonių vykdymą ir pateikti informaciją savivaldybės administracijos direktoriui</t>
  </si>
  <si>
    <t>Centralizuotas savivaldybės vidaus audito skyrius</t>
  </si>
  <si>
    <t>Atlikti administracinės naštos mažinimo priemonių stebėseną</t>
  </si>
  <si>
    <t xml:space="preserve"> (07) Savivaldybės pagrindinių funkcijų programai  iš viso programai:</t>
  </si>
  <si>
    <t xml:space="preserve">Transliuoti svarbių klausimų aptarimus, internetu pristatymas. Pasitarimų, projektų svarstymų transliacija </t>
  </si>
  <si>
    <t>Pradėta transliuoti papildomai, kas mėnesį, vadovų konferencija</t>
  </si>
  <si>
    <t xml:space="preserve">Administracijos direktoriaus 2017 -02-15  įsakymu Nr.AT-167 ir 2017-07-07 įsakymu Nr. AT-607 patvirtinti atrinkti darbdaviai: seniūnijos, švietimo, kultūros ir kitos įstaigos, bendrovės. </t>
  </si>
  <si>
    <t>negauta paraiškų</t>
  </si>
  <si>
    <t>verslo subjektai nukreipti į kitų institucijų renginius, nes besidominčių mažai</t>
  </si>
  <si>
    <t>papildomai vykdytos veiklos kuriant savivaldybės strateginį plėtros planą</t>
  </si>
  <si>
    <t>Po konkursų pravedimo įkainiai sumažėjo 25 procentais, bei padidinus atliekamiems darbams lėšas atlikusias nuo kitų konkursų</t>
  </si>
  <si>
    <t>Atlikus dedalius tyrinėjimus ir pašalinus defektus sutaupytos lėšos buvo panaudotosa melioracijos  defektams pašalinti dar dviejose gyvenvietėse</t>
  </si>
  <si>
    <t>Suteikta daugiau konsultacijų, paslaugų nei planuota, nes kreipėsi daugiau ūkio subjektų</t>
  </si>
  <si>
    <t xml:space="preserve">Užtikrinti tinkamą žemės ūkio funkcijų vykdymą savivaldybeje                  
</t>
  </si>
  <si>
    <t>Atlikta daugiau nei planuota, nes daugiau kreipėsi žemės ūkio subjektų</t>
  </si>
  <si>
    <t xml:space="preserve"> (11) Žemės ūkio plėtros  programai iš viso:</t>
  </si>
  <si>
    <t>Įsigyta fotogtafavimo ir viešinimo įranga</t>
  </si>
  <si>
    <t>nebuvo poreikio</t>
  </si>
  <si>
    <t>Organizuoti akcijos "Darom 2016" metu  surinktų bešeimininkų  atliekų surinkimo ir pristatymo į regioninį sąvartyną darbus</t>
  </si>
  <si>
    <t>Įrengti komunalinių atliekų bei antrinių žaliavų surinkimo konteinerių išdėstymo aikšteles.</t>
  </si>
  <si>
    <t>,</t>
  </si>
  <si>
    <t>Įrengtų, sutvarkytų aikštelių skaičius</t>
  </si>
  <si>
    <t xml:space="preserve"> neįgyvendinta</t>
  </si>
  <si>
    <t>pagal seniūnų pateiktas paraiškas nupirkta .avarinių medžių likvidavimo paslauga</t>
  </si>
  <si>
    <t>priemonė neįgyvendinta, nes numatytą tamponuoti gręžinį įsigijo žemės savininkas</t>
  </si>
  <si>
    <t>Įrengta snaujas gręžinys su vandens gerinimo įranga Gelgaudiškio sen. Pajotijo k.</t>
  </si>
  <si>
    <t>Įrengtų naujų gręžinių skaičius</t>
  </si>
  <si>
    <t xml:space="preserve"> priemonė bus įgyvendinama 2018 m.</t>
  </si>
  <si>
    <t>priemonė bus įgyvendinama 2018 m.</t>
  </si>
  <si>
    <t>Suremontuotų gatvių ilgis, kilometrais</t>
  </si>
  <si>
    <t>Organizuoti Šakių rajono Eismo saugumo komisijoje  patvirtintų  pastatyti  ženklų pirkimo ir pastatymo darbus</t>
  </si>
  <si>
    <t>Pastatytų kelio ženklų skaičius</t>
  </si>
  <si>
    <t>Šiaurės g. Šakių miesto melioracijos atstatymas (įsiskolinimas už 2016 m.)</t>
  </si>
  <si>
    <t>Padengtas įsiskolinimas už melioracijos atstatymo darbus Šiaurės g. Šakių mieste</t>
  </si>
  <si>
    <t xml:space="preserve">Ūkio skyrius </t>
  </si>
  <si>
    <t>Suremontuota pravažiavimo kelių ilgis, kilometrais</t>
  </si>
  <si>
    <t>+A147</t>
  </si>
  <si>
    <t xml:space="preserve">dėl susidariusių nepalankių oro sąlygų kelių priežiūros poreikis  žiemos laikotarpiu buvo didesnis </t>
  </si>
  <si>
    <t>Modernizuotų mokyklų skaičius skaičius</t>
  </si>
  <si>
    <t>Modernizuojamų mokyklų ekspertizė ir techninė priežiūra</t>
  </si>
  <si>
    <t>Atlikti modernizuojamų mokyklų ekspertizės ir techninės priežiūros parengimo paslaugų pirkimą</t>
  </si>
  <si>
    <t>Atliktų ekspertizių ir techninių priežiūrų skaičius</t>
  </si>
  <si>
    <t>Uždavinys: Plėtoti ekologinę energetiką</t>
  </si>
  <si>
    <t>Rodikliai viršyti dėl gyventojų mirtingumo</t>
  </si>
  <si>
    <t>Atsisakė paslaugų vienas  paslaugos gavėjas</t>
  </si>
  <si>
    <t>Dėl įstaigos pertvarkos</t>
  </si>
  <si>
    <t>Asmenų, gavusių ilgalaikės ir trumpalaikės  globos  paslaugas,skaičius vnt.</t>
  </si>
  <si>
    <t>SB, SB(ĮP), SB(D)</t>
  </si>
  <si>
    <t>Dienos centrų, gavusių finansavimą, skaičius</t>
  </si>
  <si>
    <t>Poreikis tik vienam asmeniui.</t>
  </si>
  <si>
    <t>Skirta papildomai lėšų</t>
  </si>
  <si>
    <t>10,0</t>
  </si>
  <si>
    <t>7,0</t>
  </si>
  <si>
    <t>Nebuvo poreikio.</t>
  </si>
  <si>
    <t>Padidėjo poreikis.</t>
  </si>
  <si>
    <t>Iš NRD gavo naują automobilį.</t>
  </si>
  <si>
    <t>Padidėjo mirusių asmenų, kuriems reikėjo atlikti ekspertizę, skaičius.</t>
  </si>
  <si>
    <t>Priemonė.Organizuoti seminarus ir kt. renginius socialiniams darbuotojams, bendruomenėms slaugytojams, šeimoms, auginančioms neįgalius vaikus, pensinio amžiaus neįgaliems asmenims.</t>
  </si>
  <si>
    <t>Seminarų ir kitų renginių organizavimas, paramos teikimas, siekiant apsaugoti paslaugas teikiančius socialinius darbuotojus nuo galimos rizikos, jiems lankantis klientų namuose.</t>
  </si>
  <si>
    <t>Uždavinys. Uždavinys. Plėsti tarpžinybinį bendradarbiavimą  su kitomis visuomenės saugumą užtikrinančiomis institucijomis</t>
  </si>
  <si>
    <t>Papildomai skirta lėšų Kudirkos Naumiesčio šv. Kryžiaus Atradimo   bažnyčiai.</t>
  </si>
  <si>
    <t>Teikti paramą VšĮ "Šakių Vaišnavų kultūros centrui" Paslaugų teikėjas (Įsteigę labdaros valgyklą nepasiturintiems  rajono gyventojams).</t>
  </si>
  <si>
    <t xml:space="preserve">Socialinės paramos skyrius; VšĮ "Šakių Vaišnavų kultūros centras" </t>
  </si>
  <si>
    <t>Sumažėjo asmenų, gavusių paramą, skaičius.</t>
  </si>
  <si>
    <t>Pakako lėšų didesniam amenų skaičiui paremti.</t>
  </si>
  <si>
    <t>Dėl pasikeitusių pajamų,paramos kreipėsi didesnis skaičius asmenų.</t>
  </si>
  <si>
    <t>Padidėjo asmenų, gavusių išmokas, skaičius.</t>
  </si>
  <si>
    <t>Transporto lengvata naudojosi mažiesnis neįgaliųjų skaičius.</t>
  </si>
  <si>
    <t>Partneriai atsisakė projekto.</t>
  </si>
  <si>
    <t xml:space="preserve">Dėl lėšų trukumo nuspręsta dayvauti 1 parodoje. </t>
  </si>
  <si>
    <t>Negauta priemonių</t>
  </si>
  <si>
    <t xml:space="preserve">ŠAKIŲ RAJONO SAVIVALDYBĖS ADMINISTRACIJOS
2017 METŲ VEIKLOS PLANO ATASKAITA
</t>
  </si>
  <si>
    <t>Skirtos lėšos biudžetiniams 2017-iesiems metams, tūkst. Eur</t>
  </si>
  <si>
    <t>Panaudotos lėšos biudžetiniams 2017-iesiems metams, tūkst. Eur</t>
  </si>
  <si>
    <t>Parengtų  investicinių projektų skaičius</t>
  </si>
  <si>
    <t xml:space="preserve">rinkodaros projektas vykdytas toliau, tačiau planuotų lėšų apmokėti neprireikė. </t>
  </si>
  <si>
    <t>8 būstų pritaikymui skirta lėšų iš ministerijos dotacijų, todėl savivaldybes lešos gražintos į sav. biudžetą</t>
  </si>
  <si>
    <t xml:space="preserve">PATVIRTINTA           
Šakių rajono savivaldybės
administracijos direktoriaus
2018 m. balandžio     d. įsakymu Nr. AT-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</si>
</sst>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0"/>
    <numFmt numFmtId="165" formatCode="0.000"/>
    <numFmt numFmtId="166" formatCode="#,##0.0;[Red]#,##0.0"/>
    <numFmt numFmtId="167" formatCode="#,##0.000"/>
    <numFmt numFmtId="168" formatCode="#,##0.0000"/>
    <numFmt numFmtId="169" formatCode="0.00;[Red]0.00"/>
    <numFmt numFmtId="170" formatCode="0;[Red]0"/>
    <numFmt numFmtId="171" formatCode="0.0000"/>
  </numFmts>
  <fonts count="44">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sz val="10"/>
      <color indexed="60"/>
      <name val="Times New Roman"/>
      <family val="1"/>
    </font>
    <font>
      <sz val="10"/>
      <color indexed="60"/>
      <name val="Arial"/>
      <family val="2"/>
      <charset val="186"/>
    </font>
    <font>
      <sz val="8"/>
      <name val="Arial"/>
      <family val="2"/>
      <charset val="186"/>
    </font>
    <font>
      <sz val="11"/>
      <color theme="1"/>
      <name val="Calibri"/>
      <family val="2"/>
      <charset val="186"/>
      <scheme val="minor"/>
    </font>
    <font>
      <sz val="11"/>
      <color theme="1"/>
      <name val="Calibri"/>
      <family val="2"/>
      <scheme val="minor"/>
    </font>
    <font>
      <sz val="10"/>
      <name val="Arial"/>
      <family val="2"/>
      <charset val="186"/>
    </font>
    <font>
      <b/>
      <sz val="10"/>
      <color theme="1"/>
      <name val="Times New Roman"/>
      <family val="1"/>
      <charset val="186"/>
    </font>
    <font>
      <sz val="10"/>
      <color theme="1"/>
      <name val="Times New Roman"/>
      <family val="1"/>
      <charset val="186"/>
    </font>
    <font>
      <b/>
      <sz val="12"/>
      <color theme="1"/>
      <name val="Times New Roman"/>
      <family val="1"/>
      <charset val="186"/>
    </font>
    <font>
      <sz val="8"/>
      <color theme="1"/>
      <name val="Times New Roman"/>
      <family val="1"/>
      <charset val="186"/>
    </font>
    <font>
      <sz val="12"/>
      <color theme="1"/>
      <name val="Times New Roman"/>
      <family val="1"/>
      <charset val="186"/>
    </font>
    <font>
      <i/>
      <sz val="10"/>
      <color theme="1"/>
      <name val="Times New Roman"/>
      <family val="1"/>
      <charset val="186"/>
    </font>
    <font>
      <sz val="8"/>
      <color rgb="FFFF0000"/>
      <name val="Times New Roman"/>
      <family val="1"/>
      <charset val="186"/>
    </font>
    <font>
      <sz val="10"/>
      <color rgb="FFFF0000"/>
      <name val="Times New Roman"/>
      <family val="1"/>
      <charset val="186"/>
    </font>
    <font>
      <b/>
      <sz val="10"/>
      <color rgb="FFFF0000"/>
      <name val="Times New Roman"/>
      <family val="1"/>
      <charset val="186"/>
    </font>
    <font>
      <sz val="10"/>
      <color rgb="FFFF0000"/>
      <name val="Arial"/>
      <family val="2"/>
      <charset val="186"/>
    </font>
    <font>
      <b/>
      <sz val="12"/>
      <name val="Times New Roman"/>
      <family val="1"/>
      <charset val="186"/>
    </font>
    <font>
      <b/>
      <sz val="10"/>
      <color indexed="14"/>
      <name val="Times New Roman"/>
      <family val="1"/>
      <charset val="186"/>
    </font>
    <font>
      <sz val="10"/>
      <color indexed="12"/>
      <name val="Times New Roman"/>
      <family val="1"/>
      <charset val="186"/>
    </font>
    <font>
      <sz val="10"/>
      <color indexed="12"/>
      <name val="Arial"/>
      <family val="2"/>
      <charset val="186"/>
    </font>
    <font>
      <b/>
      <sz val="10"/>
      <color rgb="FFFF00FF"/>
      <name val="Times New Roman"/>
      <family val="1"/>
      <charset val="186"/>
    </font>
    <font>
      <b/>
      <sz val="11"/>
      <name val="Calibri"/>
      <family val="2"/>
      <charset val="186"/>
    </font>
    <font>
      <strike/>
      <sz val="10"/>
      <name val="Times New Roman"/>
      <family val="1"/>
      <charset val="186"/>
    </font>
    <font>
      <sz val="11"/>
      <name val="Times New Roman"/>
      <family val="1"/>
      <charset val="186"/>
    </font>
    <font>
      <sz val="12"/>
      <name val="Times New Roman"/>
      <family val="1"/>
      <charset val="186"/>
    </font>
  </fonts>
  <fills count="1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rgb="FFFFFF00"/>
        <bgColor indexed="64"/>
      </patternFill>
    </fill>
    <fill>
      <patternFill patternType="solid">
        <fgColor rgb="FF99CCFF"/>
        <bgColor indexed="64"/>
      </patternFill>
    </fill>
    <fill>
      <patternFill patternType="solid">
        <fgColor rgb="FFCCFFCC"/>
        <bgColor indexed="64"/>
      </patternFill>
    </fill>
    <fill>
      <patternFill patternType="solid">
        <fgColor theme="0" tint="-0.249977111117893"/>
        <bgColor indexed="64"/>
      </patternFill>
    </fill>
    <fill>
      <patternFill patternType="solid">
        <fgColor rgb="FFC0C0C0"/>
        <bgColor indexed="64"/>
      </patternFill>
    </fill>
    <fill>
      <patternFill patternType="solid">
        <fgColor rgb="FFFFFF99"/>
        <bgColor indexed="64"/>
      </patternFill>
    </fill>
    <fill>
      <patternFill patternType="solid">
        <fgColor indexed="55"/>
        <bgColor indexed="64"/>
      </patternFill>
    </fill>
    <fill>
      <patternFill patternType="solid">
        <fgColor theme="0"/>
        <bgColor indexed="64"/>
      </patternFill>
    </fill>
    <fill>
      <patternFill patternType="solid">
        <fgColor rgb="FFFFFF99"/>
        <bgColor rgb="FF000000"/>
      </patternFill>
    </fill>
    <fill>
      <patternFill patternType="solid">
        <fgColor theme="0" tint="-0.34998626667073579"/>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s>
  <cellStyleXfs count="9">
    <xf numFmtId="0" fontId="0" fillId="0" borderId="0"/>
    <xf numFmtId="0" fontId="23" fillId="0" borderId="0"/>
    <xf numFmtId="0" fontId="14" fillId="0" borderId="0"/>
    <xf numFmtId="0" fontId="12" fillId="0" borderId="0"/>
    <xf numFmtId="0" fontId="22" fillId="0" borderId="0"/>
    <xf numFmtId="0" fontId="13" fillId="0" borderId="0"/>
    <xf numFmtId="0" fontId="12" fillId="0" borderId="0"/>
    <xf numFmtId="9" fontId="24" fillId="0" borderId="0" applyFont="0" applyFill="0" applyBorder="0" applyAlignment="0" applyProtection="0"/>
    <xf numFmtId="0" fontId="12" fillId="0" borderId="0"/>
  </cellStyleXfs>
  <cellXfs count="1134">
    <xf numFmtId="0" fontId="0" fillId="0" borderId="0" xfId="0"/>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4"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4" fillId="0" borderId="8" xfId="1" applyFont="1" applyBorder="1" applyAlignment="1">
      <alignment horizontal="center" vertical="top"/>
    </xf>
    <xf numFmtId="49" fontId="6" fillId="0" borderId="9" xfId="1" applyNumberFormat="1" applyFont="1" applyBorder="1" applyAlignment="1">
      <alignment horizontal="center" vertical="top"/>
    </xf>
    <xf numFmtId="0" fontId="14"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7"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5"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5"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5"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5"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25" fillId="0" borderId="53" xfId="0" applyFont="1" applyFill="1" applyBorder="1" applyAlignment="1">
      <alignment vertical="top" wrapText="1"/>
    </xf>
    <xf numFmtId="165" fontId="25" fillId="0" borderId="60" xfId="0" applyNumberFormat="1" applyFont="1" applyFill="1" applyBorder="1" applyAlignment="1">
      <alignment vertical="top" wrapText="1"/>
    </xf>
    <xf numFmtId="0" fontId="25" fillId="0" borderId="28" xfId="0" applyFont="1" applyFill="1" applyBorder="1" applyAlignment="1">
      <alignment horizontal="center" vertical="top" wrapText="1"/>
    </xf>
    <xf numFmtId="0" fontId="26" fillId="0" borderId="28" xfId="0" applyFont="1" applyBorder="1" applyAlignment="1">
      <alignment horizontal="center" vertical="top"/>
    </xf>
    <xf numFmtId="165" fontId="25" fillId="0" borderId="28" xfId="0" applyNumberFormat="1" applyFont="1" applyFill="1" applyBorder="1" applyAlignment="1">
      <alignment horizontal="center" vertical="top"/>
    </xf>
    <xf numFmtId="165" fontId="26" fillId="0" borderId="28" xfId="0" applyNumberFormat="1" applyFont="1" applyBorder="1" applyAlignment="1">
      <alignment horizontal="center" vertical="top"/>
    </xf>
    <xf numFmtId="165" fontId="25" fillId="4" borderId="28" xfId="0" applyNumberFormat="1" applyFont="1" applyFill="1" applyBorder="1" applyAlignment="1">
      <alignment horizontal="center" vertical="top"/>
    </xf>
    <xf numFmtId="165" fontId="25" fillId="2" borderId="28" xfId="0" applyNumberFormat="1" applyFont="1" applyFill="1" applyBorder="1" applyAlignment="1">
      <alignment horizontal="center" vertical="top"/>
    </xf>
    <xf numFmtId="165" fontId="25" fillId="4" borderId="28" xfId="0" applyNumberFormat="1" applyFont="1" applyFill="1" applyBorder="1" applyAlignment="1">
      <alignment horizontal="center" vertical="top" wrapText="1"/>
    </xf>
    <xf numFmtId="165" fontId="25" fillId="3" borderId="28" xfId="0" applyNumberFormat="1" applyFont="1" applyFill="1" applyBorder="1" applyAlignment="1">
      <alignment horizontal="center" vertical="center" wrapText="1" shrinkToFit="1"/>
    </xf>
    <xf numFmtId="165" fontId="25" fillId="6" borderId="28" xfId="0" applyNumberFormat="1" applyFont="1" applyFill="1" applyBorder="1" applyAlignment="1">
      <alignment horizontal="center" vertical="top"/>
    </xf>
    <xf numFmtId="0" fontId="28" fillId="0" borderId="0" xfId="0" applyFont="1" applyAlignment="1">
      <alignment vertical="top"/>
    </xf>
    <xf numFmtId="0" fontId="26" fillId="0" borderId="0" xfId="0" applyFont="1" applyAlignment="1">
      <alignment vertical="top"/>
    </xf>
    <xf numFmtId="49" fontId="25" fillId="3" borderId="28" xfId="0" applyNumberFormat="1" applyFont="1" applyFill="1" applyBorder="1" applyAlignment="1">
      <alignment horizontal="center" vertical="top" wrapText="1"/>
    </xf>
    <xf numFmtId="0" fontId="25" fillId="0" borderId="60" xfId="0" applyFont="1" applyFill="1" applyBorder="1" applyAlignment="1">
      <alignment vertical="top" wrapText="1"/>
    </xf>
    <xf numFmtId="0" fontId="26" fillId="0" borderId="0" xfId="0" applyFont="1" applyBorder="1" applyAlignment="1">
      <alignment vertical="top"/>
    </xf>
    <xf numFmtId="0" fontId="26" fillId="0" borderId="28" xfId="0" applyFont="1" applyFill="1" applyBorder="1" applyAlignment="1">
      <alignment vertical="top" wrapText="1"/>
    </xf>
    <xf numFmtId="0" fontId="25" fillId="8" borderId="28" xfId="0" applyFont="1" applyFill="1" applyBorder="1" applyAlignment="1">
      <alignment vertical="top"/>
    </xf>
    <xf numFmtId="4" fontId="25" fillId="2" borderId="28" xfId="0" applyNumberFormat="1" applyFont="1" applyFill="1" applyBorder="1" applyAlignment="1">
      <alignment horizontal="center" vertical="top"/>
    </xf>
    <xf numFmtId="2" fontId="25" fillId="3" borderId="28" xfId="0" applyNumberFormat="1" applyFont="1" applyFill="1" applyBorder="1" applyAlignment="1">
      <alignment horizontal="center" vertical="center" wrapText="1" shrinkToFit="1"/>
    </xf>
    <xf numFmtId="4" fontId="25" fillId="6" borderId="28" xfId="0" applyNumberFormat="1" applyFont="1" applyFill="1" applyBorder="1" applyAlignment="1">
      <alignment horizontal="center" vertical="top"/>
    </xf>
    <xf numFmtId="0" fontId="25" fillId="8" borderId="1" xfId="0" applyFont="1" applyFill="1" applyBorder="1" applyAlignment="1">
      <alignment vertical="top"/>
    </xf>
    <xf numFmtId="4" fontId="25" fillId="0" borderId="28" xfId="0" applyNumberFormat="1" applyFont="1" applyFill="1" applyBorder="1" applyAlignment="1">
      <alignment horizontal="center" vertical="top"/>
    </xf>
    <xf numFmtId="2" fontId="25" fillId="4" borderId="28" xfId="0" applyNumberFormat="1" applyFont="1" applyFill="1" applyBorder="1" applyAlignment="1">
      <alignment horizontal="center" vertical="top"/>
    </xf>
    <xf numFmtId="0" fontId="26" fillId="0" borderId="28" xfId="0" applyFont="1" applyBorder="1" applyAlignment="1">
      <alignment vertical="top"/>
    </xf>
    <xf numFmtId="165" fontId="26" fillId="0" borderId="1" xfId="0" applyNumberFormat="1" applyFont="1" applyBorder="1" applyAlignment="1">
      <alignment horizontal="center" vertical="top"/>
    </xf>
    <xf numFmtId="0" fontId="26" fillId="0" borderId="28" xfId="0" applyFont="1" applyBorder="1" applyAlignment="1">
      <alignment horizontal="center" vertical="center" wrapText="1" shrinkToFit="1"/>
    </xf>
    <xf numFmtId="0" fontId="26" fillId="0" borderId="28" xfId="0" applyFont="1" applyBorder="1" applyAlignment="1">
      <alignment vertical="top" wrapText="1"/>
    </xf>
    <xf numFmtId="0" fontId="26" fillId="0" borderId="60" xfId="0" applyFont="1" applyFill="1" applyBorder="1" applyAlignment="1">
      <alignment horizontal="left" vertical="top" wrapText="1" shrinkToFit="1"/>
    </xf>
    <xf numFmtId="0" fontId="26" fillId="0" borderId="28" xfId="0" applyFont="1" applyFill="1" applyBorder="1" applyAlignment="1">
      <alignment horizontal="center" vertical="center" wrapText="1" shrinkToFit="1"/>
    </xf>
    <xf numFmtId="0" fontId="26" fillId="0" borderId="28" xfId="0" applyFont="1" applyFill="1" applyBorder="1" applyAlignment="1">
      <alignment horizontal="center" vertical="center" wrapText="1"/>
    </xf>
    <xf numFmtId="167" fontId="26" fillId="0" borderId="28" xfId="0" applyNumberFormat="1" applyFont="1" applyBorder="1" applyAlignment="1">
      <alignment horizontal="center" vertical="top"/>
    </xf>
    <xf numFmtId="4" fontId="25" fillId="4" borderId="28" xfId="0" applyNumberFormat="1" applyFont="1" applyFill="1" applyBorder="1" applyAlignment="1">
      <alignment horizontal="center" vertical="top" wrapText="1"/>
    </xf>
    <xf numFmtId="167" fontId="26" fillId="0" borderId="1" xfId="0" applyNumberFormat="1" applyFont="1" applyBorder="1" applyAlignment="1">
      <alignment horizontal="center" vertical="top"/>
    </xf>
    <xf numFmtId="2" fontId="26" fillId="0" borderId="28" xfId="0" applyNumberFormat="1" applyFont="1" applyBorder="1" applyAlignment="1">
      <alignment horizontal="center" vertical="top"/>
    </xf>
    <xf numFmtId="49" fontId="25" fillId="0" borderId="55" xfId="0" applyNumberFormat="1" applyFont="1" applyFill="1" applyBorder="1" applyAlignment="1">
      <alignment horizontal="center" vertical="top"/>
    </xf>
    <xf numFmtId="0" fontId="26" fillId="0" borderId="23" xfId="0" applyFont="1" applyBorder="1" applyAlignment="1">
      <alignment horizontal="center" vertical="center" wrapText="1" shrinkToFit="1"/>
    </xf>
    <xf numFmtId="165" fontId="25" fillId="0" borderId="23" xfId="0" applyNumberFormat="1" applyFont="1" applyFill="1" applyBorder="1" applyAlignment="1">
      <alignment horizontal="center" vertical="top"/>
    </xf>
    <xf numFmtId="165" fontId="26" fillId="0" borderId="23" xfId="0" applyNumberFormat="1" applyFont="1" applyBorder="1" applyAlignment="1">
      <alignment horizontal="center" vertical="top"/>
    </xf>
    <xf numFmtId="165" fontId="25" fillId="4" borderId="1" xfId="0" applyNumberFormat="1" applyFont="1" applyFill="1" applyBorder="1" applyAlignment="1">
      <alignment horizontal="center" vertical="top"/>
    </xf>
    <xf numFmtId="165" fontId="25" fillId="0" borderId="53" xfId="0" applyNumberFormat="1" applyFont="1" applyFill="1" applyBorder="1" applyAlignment="1">
      <alignment vertical="top" wrapText="1"/>
    </xf>
    <xf numFmtId="0" fontId="31" fillId="0" borderId="0" xfId="0" applyFont="1" applyAlignment="1">
      <alignment vertical="top"/>
    </xf>
    <xf numFmtId="0" fontId="32" fillId="0" borderId="0" xfId="0" applyFont="1" applyAlignment="1">
      <alignment vertical="top"/>
    </xf>
    <xf numFmtId="0" fontId="32" fillId="0" borderId="0" xfId="0" applyFont="1" applyBorder="1" applyAlignment="1">
      <alignment vertical="top"/>
    </xf>
    <xf numFmtId="0" fontId="9" fillId="0" borderId="0" xfId="0" applyFont="1" applyAlignment="1">
      <alignment vertical="top"/>
    </xf>
    <xf numFmtId="0" fontId="8" fillId="0" borderId="0" xfId="0" applyFont="1" applyBorder="1" applyAlignment="1">
      <alignment vertical="top"/>
    </xf>
    <xf numFmtId="49" fontId="10" fillId="3" borderId="28" xfId="0" applyNumberFormat="1" applyFont="1" applyFill="1" applyBorder="1" applyAlignment="1">
      <alignment horizontal="center" vertical="top" wrapText="1"/>
    </xf>
    <xf numFmtId="49" fontId="8" fillId="7" borderId="1" xfId="0" applyNumberFormat="1" applyFont="1" applyFill="1" applyBorder="1" applyAlignment="1">
      <alignment vertical="top"/>
    </xf>
    <xf numFmtId="0" fontId="10" fillId="8" borderId="28" xfId="0" applyFont="1" applyFill="1" applyBorder="1" applyAlignment="1">
      <alignment vertical="top"/>
    </xf>
    <xf numFmtId="49" fontId="8" fillId="7" borderId="28" xfId="0" applyNumberFormat="1" applyFont="1" applyFill="1" applyBorder="1" applyAlignment="1">
      <alignment vertical="top"/>
    </xf>
    <xf numFmtId="0" fontId="10" fillId="8" borderId="1" xfId="0" applyFont="1" applyFill="1" applyBorder="1" applyAlignment="1">
      <alignment vertical="top"/>
    </xf>
    <xf numFmtId="0" fontId="8" fillId="0" borderId="28" xfId="0" applyFont="1" applyFill="1" applyBorder="1" applyAlignment="1">
      <alignment horizontal="left" vertical="top" wrapText="1"/>
    </xf>
    <xf numFmtId="0" fontId="8" fillId="0" borderId="28" xfId="0" applyFont="1" applyFill="1" applyBorder="1" applyAlignment="1">
      <alignment vertical="top" wrapText="1"/>
    </xf>
    <xf numFmtId="0" fontId="10" fillId="6" borderId="28" xfId="0" applyFont="1" applyFill="1" applyBorder="1" applyAlignment="1">
      <alignment vertical="top"/>
    </xf>
    <xf numFmtId="0" fontId="10" fillId="6" borderId="1" xfId="0" applyFont="1" applyFill="1" applyBorder="1" applyAlignment="1">
      <alignment vertical="top"/>
    </xf>
    <xf numFmtId="0" fontId="8" fillId="0" borderId="28" xfId="0" applyFont="1" applyBorder="1" applyAlignment="1">
      <alignment wrapText="1"/>
    </xf>
    <xf numFmtId="49" fontId="8" fillId="7" borderId="1" xfId="0" applyNumberFormat="1" applyFont="1" applyFill="1" applyBorder="1" applyAlignment="1">
      <alignment horizontal="center" vertical="top"/>
    </xf>
    <xf numFmtId="0" fontId="8" fillId="0" borderId="1" xfId="0" applyFont="1" applyFill="1" applyBorder="1" applyAlignment="1">
      <alignment horizontal="left" vertical="top" wrapText="1"/>
    </xf>
    <xf numFmtId="0" fontId="10" fillId="0" borderId="28" xfId="0" applyFont="1" applyFill="1" applyBorder="1" applyAlignment="1">
      <alignment vertical="top" wrapText="1"/>
    </xf>
    <xf numFmtId="0" fontId="25" fillId="0" borderId="53" xfId="0" applyFont="1" applyFill="1" applyBorder="1" applyAlignment="1">
      <alignment horizontal="center" vertical="center" wrapText="1" shrinkToFit="1"/>
    </xf>
    <xf numFmtId="0" fontId="25" fillId="0" borderId="60" xfId="0" applyFont="1" applyFill="1" applyBorder="1" applyAlignment="1">
      <alignment horizontal="center" vertical="center" wrapText="1" shrinkToFit="1"/>
    </xf>
    <xf numFmtId="0" fontId="26" fillId="0" borderId="28" xfId="0" applyFont="1" applyFill="1" applyBorder="1" applyAlignment="1">
      <alignment horizontal="left" vertical="center" wrapText="1" shrinkToFit="1"/>
    </xf>
    <xf numFmtId="0" fontId="26" fillId="0" borderId="28" xfId="0" applyFont="1" applyFill="1" applyBorder="1" applyAlignment="1">
      <alignment horizontal="center" vertical="center" shrinkToFit="1"/>
    </xf>
    <xf numFmtId="4" fontId="25" fillId="0" borderId="28" xfId="0" applyNumberFormat="1" applyFont="1" applyFill="1" applyBorder="1" applyAlignment="1">
      <alignment horizontal="center" vertical="center" shrinkToFit="1"/>
    </xf>
    <xf numFmtId="4" fontId="26" fillId="0" borderId="53" xfId="0" applyNumberFormat="1" applyFont="1" applyFill="1" applyBorder="1" applyAlignment="1">
      <alignment horizontal="center" vertical="center" shrinkToFit="1"/>
    </xf>
    <xf numFmtId="4" fontId="26" fillId="0" borderId="61" xfId="0" applyNumberFormat="1" applyFont="1" applyFill="1" applyBorder="1" applyAlignment="1">
      <alignment horizontal="center" vertical="center" shrinkToFit="1"/>
    </xf>
    <xf numFmtId="4" fontId="26" fillId="0" borderId="28" xfId="0" applyNumberFormat="1" applyFont="1" applyFill="1" applyBorder="1" applyAlignment="1">
      <alignment horizontal="center" vertical="center" shrinkToFit="1"/>
    </xf>
    <xf numFmtId="0" fontId="25" fillId="0" borderId="28" xfId="0" applyFont="1" applyFill="1" applyBorder="1" applyAlignment="1">
      <alignment horizontal="left" vertical="center" wrapText="1" shrinkToFit="1"/>
    </xf>
    <xf numFmtId="0" fontId="26" fillId="0" borderId="53" xfId="0" applyFont="1" applyFill="1" applyBorder="1" applyAlignment="1">
      <alignment horizontal="center" vertical="center" shrinkToFit="1"/>
    </xf>
    <xf numFmtId="0" fontId="26" fillId="0" borderId="61" xfId="0" applyFont="1" applyFill="1" applyBorder="1" applyAlignment="1">
      <alignment horizontal="center" vertical="center" shrinkToFit="1"/>
    </xf>
    <xf numFmtId="0" fontId="25" fillId="0" borderId="1" xfId="0" applyFont="1" applyFill="1" applyBorder="1" applyAlignment="1">
      <alignment horizontal="left" vertical="center" wrapText="1" shrinkToFit="1"/>
    </xf>
    <xf numFmtId="0" fontId="26" fillId="0" borderId="1" xfId="0" applyFont="1" applyFill="1" applyBorder="1" applyAlignment="1">
      <alignment horizontal="center" vertical="center" shrinkToFit="1"/>
    </xf>
    <xf numFmtId="0" fontId="26" fillId="0" borderId="56" xfId="0" applyFont="1" applyFill="1" applyBorder="1" applyAlignment="1">
      <alignment horizontal="center" vertical="center" shrinkToFit="1"/>
    </xf>
    <xf numFmtId="0" fontId="26" fillId="0" borderId="73" xfId="0" applyFont="1" applyFill="1" applyBorder="1" applyAlignment="1">
      <alignment horizontal="center" vertical="center" shrinkToFit="1"/>
    </xf>
    <xf numFmtId="2" fontId="25" fillId="12" borderId="1" xfId="0" applyNumberFormat="1" applyFont="1" applyFill="1" applyBorder="1" applyAlignment="1">
      <alignment horizontal="center" vertical="center" shrinkToFit="1"/>
    </xf>
    <xf numFmtId="2" fontId="25" fillId="12" borderId="56" xfId="0" applyNumberFormat="1" applyFont="1" applyFill="1" applyBorder="1" applyAlignment="1">
      <alignment horizontal="center" vertical="center" shrinkToFit="1"/>
    </xf>
    <xf numFmtId="0" fontId="26" fillId="0" borderId="60" xfId="0" applyFont="1" applyBorder="1" applyAlignment="1">
      <alignment vertical="top"/>
    </xf>
    <xf numFmtId="0" fontId="25" fillId="0" borderId="61" xfId="0" applyFont="1" applyFill="1" applyBorder="1" applyAlignment="1">
      <alignment horizontal="center" vertical="center" wrapText="1" shrinkToFit="1"/>
    </xf>
    <xf numFmtId="4" fontId="25" fillId="0" borderId="23" xfId="0" applyNumberFormat="1" applyFont="1" applyFill="1" applyBorder="1" applyAlignment="1">
      <alignment horizontal="center" vertical="center" shrinkToFit="1"/>
    </xf>
    <xf numFmtId="4" fontId="26" fillId="0" borderId="55" xfId="0" applyNumberFormat="1" applyFont="1" applyFill="1" applyBorder="1" applyAlignment="1">
      <alignment horizontal="center" vertical="center" shrinkToFit="1"/>
    </xf>
    <xf numFmtId="0" fontId="26" fillId="0" borderId="23" xfId="0" applyFont="1" applyBorder="1" applyAlignment="1">
      <alignment vertical="top"/>
    </xf>
    <xf numFmtId="4" fontId="26" fillId="0" borderId="48" xfId="0" applyNumberFormat="1" applyFont="1" applyFill="1" applyBorder="1" applyAlignment="1">
      <alignment horizontal="center" vertical="center" shrinkToFit="1"/>
    </xf>
    <xf numFmtId="4" fontId="26" fillId="0" borderId="23" xfId="0" applyNumberFormat="1" applyFont="1" applyFill="1" applyBorder="1" applyAlignment="1">
      <alignment horizontal="center" vertical="center" shrinkToFit="1"/>
    </xf>
    <xf numFmtId="0" fontId="26" fillId="0" borderId="23" xfId="0" applyFont="1" applyFill="1" applyBorder="1" applyAlignment="1">
      <alignment horizontal="left" vertical="center" wrapText="1" shrinkToFit="1"/>
    </xf>
    <xf numFmtId="0" fontId="26" fillId="0" borderId="1" xfId="0" applyFont="1" applyFill="1" applyBorder="1" applyAlignment="1">
      <alignment horizontal="left" vertical="center" wrapText="1" shrinkToFit="1"/>
    </xf>
    <xf numFmtId="2" fontId="25" fillId="12" borderId="56" xfId="0" applyNumberFormat="1" applyFont="1" applyFill="1" applyBorder="1" applyAlignment="1">
      <alignment horizontal="center" vertical="center" wrapText="1" shrinkToFit="1"/>
    </xf>
    <xf numFmtId="2" fontId="25" fillId="12" borderId="1" xfId="0" applyNumberFormat="1" applyFont="1" applyFill="1" applyBorder="1" applyAlignment="1">
      <alignment horizontal="center" vertical="center" wrapText="1" shrinkToFit="1"/>
    </xf>
    <xf numFmtId="2" fontId="25" fillId="12" borderId="28" xfId="0" applyNumberFormat="1" applyFont="1" applyFill="1" applyBorder="1" applyAlignment="1">
      <alignment horizontal="center" vertical="center" shrinkToFit="1"/>
    </xf>
    <xf numFmtId="2" fontId="25" fillId="12" borderId="53" xfId="0" applyNumberFormat="1" applyFont="1" applyFill="1" applyBorder="1" applyAlignment="1">
      <alignment horizontal="center" vertical="center" wrapText="1" shrinkToFit="1"/>
    </xf>
    <xf numFmtId="2" fontId="25" fillId="12" borderId="28" xfId="0" applyNumberFormat="1" applyFont="1" applyFill="1" applyBorder="1" applyAlignment="1">
      <alignment horizontal="center" vertical="center" wrapText="1" shrinkToFit="1"/>
    </xf>
    <xf numFmtId="4" fontId="25" fillId="2" borderId="28" xfId="0" applyNumberFormat="1" applyFont="1" applyFill="1" applyBorder="1" applyAlignment="1">
      <alignment horizontal="center" vertical="center" shrinkToFit="1"/>
    </xf>
    <xf numFmtId="4" fontId="25" fillId="12" borderId="28" xfId="0" applyNumberFormat="1" applyFont="1" applyFill="1" applyBorder="1" applyAlignment="1">
      <alignment horizontal="center" vertical="center" wrapText="1" shrinkToFit="1"/>
    </xf>
    <xf numFmtId="2" fontId="25" fillId="12" borderId="61" xfId="0" applyNumberFormat="1" applyFont="1" applyFill="1" applyBorder="1" applyAlignment="1">
      <alignment horizontal="center" vertical="center" wrapText="1" shrinkToFit="1"/>
    </xf>
    <xf numFmtId="2" fontId="26" fillId="0" borderId="61" xfId="0" applyNumberFormat="1" applyFont="1" applyFill="1" applyBorder="1" applyAlignment="1">
      <alignment horizontal="center" vertical="center" wrapText="1" shrinkToFit="1"/>
    </xf>
    <xf numFmtId="4" fontId="25" fillId="0" borderId="61" xfId="0" applyNumberFormat="1" applyFont="1" applyFill="1" applyBorder="1" applyAlignment="1">
      <alignment horizontal="center" vertical="center" wrapText="1" shrinkToFit="1"/>
    </xf>
    <xf numFmtId="4" fontId="25" fillId="10" borderId="28" xfId="0" applyNumberFormat="1" applyFont="1" applyFill="1" applyBorder="1" applyAlignment="1">
      <alignment horizontal="center" vertical="center" shrinkToFit="1"/>
    </xf>
    <xf numFmtId="2" fontId="26" fillId="0" borderId="28" xfId="0" applyNumberFormat="1" applyFont="1" applyFill="1" applyBorder="1" applyAlignment="1">
      <alignment horizontal="center" vertical="center" wrapText="1" shrinkToFit="1"/>
    </xf>
    <xf numFmtId="49" fontId="25" fillId="9" borderId="28" xfId="0" applyNumberFormat="1" applyFont="1" applyFill="1" applyBorder="1" applyAlignment="1">
      <alignment horizontal="center" vertical="top" wrapText="1"/>
    </xf>
    <xf numFmtId="2" fontId="25" fillId="9" borderId="28" xfId="0" applyNumberFormat="1" applyFont="1" applyFill="1" applyBorder="1" applyAlignment="1">
      <alignment horizontal="center" vertical="center" wrapText="1" shrinkToFit="1"/>
    </xf>
    <xf numFmtId="4" fontId="25" fillId="8" borderId="28" xfId="0" applyNumberFormat="1" applyFont="1" applyFill="1" applyBorder="1" applyAlignment="1">
      <alignment horizontal="center" vertical="center" shrinkToFit="1"/>
    </xf>
    <xf numFmtId="49" fontId="25" fillId="9" borderId="28" xfId="0" applyNumberFormat="1" applyFont="1" applyFill="1" applyBorder="1" applyAlignment="1">
      <alignment vertical="top"/>
    </xf>
    <xf numFmtId="49" fontId="25" fillId="2" borderId="28" xfId="0" applyNumberFormat="1" applyFont="1" applyFill="1" applyBorder="1" applyAlignment="1">
      <alignment vertical="top"/>
    </xf>
    <xf numFmtId="49" fontId="25" fillId="0" borderId="45" xfId="0" applyNumberFormat="1" applyFont="1" applyFill="1" applyBorder="1" applyAlignment="1">
      <alignment vertical="top"/>
    </xf>
    <xf numFmtId="49" fontId="25" fillId="0" borderId="23" xfId="0" applyNumberFormat="1" applyFont="1" applyFill="1" applyBorder="1" applyAlignment="1">
      <alignment vertical="top"/>
    </xf>
    <xf numFmtId="0" fontId="27" fillId="0" borderId="0" xfId="0" applyFont="1" applyAlignment="1">
      <alignment horizontal="center" vertical="top" wrapText="1"/>
    </xf>
    <xf numFmtId="49" fontId="32" fillId="0" borderId="0" xfId="0" applyNumberFormat="1" applyFont="1" applyFill="1" applyBorder="1" applyAlignment="1">
      <alignment horizontal="left" vertical="top"/>
    </xf>
    <xf numFmtId="0" fontId="10" fillId="0" borderId="1" xfId="0" applyFont="1" applyFill="1" applyBorder="1" applyAlignment="1">
      <alignment horizontal="left" vertical="top" wrapText="1"/>
    </xf>
    <xf numFmtId="2" fontId="26" fillId="0" borderId="28" xfId="0" applyNumberFormat="1" applyFont="1" applyFill="1" applyBorder="1" applyAlignment="1">
      <alignment horizontal="center" vertical="center" shrinkToFit="1"/>
    </xf>
    <xf numFmtId="0" fontId="26" fillId="0" borderId="28" xfId="0" applyNumberFormat="1" applyFont="1" applyFill="1" applyBorder="1" applyAlignment="1">
      <alignment horizontal="left" vertical="center" wrapText="1" shrinkToFit="1"/>
    </xf>
    <xf numFmtId="0" fontId="8" fillId="0" borderId="28" xfId="0" applyFont="1" applyFill="1" applyBorder="1" applyAlignment="1">
      <alignment horizontal="left" vertical="center" wrapText="1" shrinkToFit="1"/>
    </xf>
    <xf numFmtId="49" fontId="8" fillId="7" borderId="28" xfId="0" applyNumberFormat="1" applyFont="1" applyFill="1" applyBorder="1" applyAlignment="1">
      <alignment horizontal="left" vertical="top"/>
    </xf>
    <xf numFmtId="49" fontId="10" fillId="0" borderId="56" xfId="0" applyNumberFormat="1" applyFont="1" applyFill="1" applyBorder="1" applyAlignment="1">
      <alignment horizontal="center" vertical="top"/>
    </xf>
    <xf numFmtId="0" fontId="8" fillId="0" borderId="60" xfId="0" applyFont="1" applyFill="1" applyBorder="1" applyAlignment="1">
      <alignment horizontal="left" vertical="top" wrapText="1" shrinkToFit="1"/>
    </xf>
    <xf numFmtId="0" fontId="8" fillId="0" borderId="1" xfId="0" applyFont="1" applyFill="1" applyBorder="1" applyAlignment="1">
      <alignment horizontal="left" vertical="center" wrapText="1" shrinkToFit="1"/>
    </xf>
    <xf numFmtId="0" fontId="12" fillId="0" borderId="55" xfId="0" applyFont="1" applyBorder="1"/>
    <xf numFmtId="49" fontId="8" fillId="7" borderId="1" xfId="0" applyNumberFormat="1" applyFont="1" applyFill="1" applyBorder="1" applyAlignment="1">
      <alignment horizontal="left" vertical="top"/>
    </xf>
    <xf numFmtId="0" fontId="8" fillId="0" borderId="28" xfId="0" applyFont="1" applyBorder="1" applyAlignment="1">
      <alignment horizontal="left" vertical="center" wrapText="1" shrinkToFit="1"/>
    </xf>
    <xf numFmtId="0" fontId="8" fillId="0" borderId="23" xfId="0" applyFont="1" applyFill="1" applyBorder="1" applyAlignment="1">
      <alignment horizontal="left" vertical="top" wrapText="1"/>
    </xf>
    <xf numFmtId="0" fontId="27" fillId="0" borderId="0" xfId="0" applyFont="1" applyAlignment="1">
      <alignment horizontal="center" vertical="top" wrapText="1"/>
    </xf>
    <xf numFmtId="0" fontId="26" fillId="0" borderId="28" xfId="0" applyFont="1" applyBorder="1" applyAlignment="1">
      <alignment horizontal="center" vertical="center" wrapText="1"/>
    </xf>
    <xf numFmtId="167" fontId="25" fillId="0" borderId="28" xfId="0" applyNumberFormat="1" applyFont="1" applyFill="1" applyBorder="1" applyAlignment="1">
      <alignment horizontal="center" vertical="top" wrapText="1"/>
    </xf>
    <xf numFmtId="167" fontId="26" fillId="15" borderId="28" xfId="0" applyNumberFormat="1" applyFont="1" applyFill="1" applyBorder="1" applyAlignment="1">
      <alignment horizontal="center" vertical="top"/>
    </xf>
    <xf numFmtId="49" fontId="26" fillId="0" borderId="0" xfId="0" applyNumberFormat="1" applyFont="1" applyFill="1" applyBorder="1" applyAlignment="1">
      <alignment horizontal="left" vertical="top"/>
    </xf>
    <xf numFmtId="0" fontId="10" fillId="8" borderId="28" xfId="0"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10" fillId="2" borderId="28" xfId="0" applyNumberFormat="1" applyFont="1" applyFill="1" applyBorder="1" applyAlignment="1">
      <alignment horizontal="left" vertical="top"/>
    </xf>
    <xf numFmtId="49" fontId="33" fillId="0" borderId="1" xfId="0" applyNumberFormat="1" applyFont="1" applyFill="1" applyBorder="1" applyAlignment="1">
      <alignment horizontal="center" vertical="top"/>
    </xf>
    <xf numFmtId="0" fontId="10" fillId="8" borderId="1" xfId="0" applyFont="1" applyFill="1" applyBorder="1" applyAlignment="1">
      <alignment horizontal="center" vertical="top"/>
    </xf>
    <xf numFmtId="0" fontId="10" fillId="0" borderId="53" xfId="0" applyFont="1" applyFill="1" applyBorder="1" applyAlignment="1">
      <alignment horizontal="left" vertical="top" wrapText="1"/>
    </xf>
    <xf numFmtId="49" fontId="25" fillId="2" borderId="53" xfId="0" applyNumberFormat="1" applyFont="1" applyFill="1" applyBorder="1" applyAlignment="1">
      <alignment horizontal="center" vertical="top"/>
    </xf>
    <xf numFmtId="49" fontId="25" fillId="3" borderId="23" xfId="0" applyNumberFormat="1" applyFont="1" applyFill="1" applyBorder="1" applyAlignment="1">
      <alignment horizontal="center" vertical="top"/>
    </xf>
    <xf numFmtId="49" fontId="25" fillId="2" borderId="23" xfId="0" applyNumberFormat="1" applyFont="1" applyFill="1" applyBorder="1" applyAlignment="1">
      <alignment horizontal="center" vertical="top"/>
    </xf>
    <xf numFmtId="49" fontId="25" fillId="0" borderId="23" xfId="0" applyNumberFormat="1" applyFont="1" applyFill="1" applyBorder="1" applyAlignment="1">
      <alignment horizontal="center" vertical="top"/>
    </xf>
    <xf numFmtId="167" fontId="10" fillId="2" borderId="28" xfId="0" applyNumberFormat="1" applyFont="1" applyFill="1" applyBorder="1" applyAlignment="1">
      <alignment horizontal="left" vertical="top"/>
    </xf>
    <xf numFmtId="0" fontId="10" fillId="2" borderId="28" xfId="0" applyFont="1" applyFill="1" applyBorder="1" applyAlignment="1">
      <alignment horizontal="left" vertical="top" wrapText="1"/>
    </xf>
    <xf numFmtId="49" fontId="25" fillId="3" borderId="28" xfId="0" applyNumberFormat="1" applyFont="1" applyFill="1" applyBorder="1" applyAlignment="1">
      <alignment horizontal="center" vertical="top"/>
    </xf>
    <xf numFmtId="49" fontId="25" fillId="2" borderId="28" xfId="0" applyNumberFormat="1"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10" fillId="2" borderId="28" xfId="0" applyNumberFormat="1" applyFont="1" applyFill="1" applyBorder="1" applyAlignment="1">
      <alignment horizontal="left" vertical="top"/>
    </xf>
    <xf numFmtId="0" fontId="25" fillId="8" borderId="28" xfId="0" applyFont="1" applyFill="1" applyBorder="1" applyAlignment="1">
      <alignment horizontal="center" vertical="top"/>
    </xf>
    <xf numFmtId="49" fontId="25" fillId="9" borderId="28" xfId="0" applyNumberFormat="1" applyFont="1" applyFill="1" applyBorder="1" applyAlignment="1">
      <alignment horizontal="center" vertical="top"/>
    </xf>
    <xf numFmtId="0" fontId="25" fillId="0" borderId="53" xfId="0" applyFont="1" applyFill="1" applyBorder="1" applyAlignment="1">
      <alignment horizontal="center" vertical="top" wrapText="1"/>
    </xf>
    <xf numFmtId="0" fontId="8" fillId="0" borderId="28" xfId="0" applyFont="1" applyBorder="1" applyAlignment="1">
      <alignment vertical="top"/>
    </xf>
    <xf numFmtId="0" fontId="8" fillId="0" borderId="28" xfId="0" applyFont="1" applyBorder="1" applyAlignment="1">
      <alignment horizontal="center" vertical="center" textRotation="90"/>
    </xf>
    <xf numFmtId="49" fontId="10" fillId="3" borderId="28" xfId="0" applyNumberFormat="1" applyFont="1" applyFill="1" applyBorder="1" applyAlignment="1">
      <alignment horizontal="left" vertical="top" wrapText="1"/>
    </xf>
    <xf numFmtId="49" fontId="10" fillId="3" borderId="28" xfId="0" applyNumberFormat="1" applyFont="1" applyFill="1" applyBorder="1" applyAlignment="1">
      <alignment horizontal="left" vertical="top"/>
    </xf>
    <xf numFmtId="165" fontId="10" fillId="4" borderId="28" xfId="0" applyNumberFormat="1" applyFont="1" applyFill="1" applyBorder="1" applyAlignment="1">
      <alignment horizontal="center" vertical="top"/>
    </xf>
    <xf numFmtId="165" fontId="8" fillId="0" borderId="1" xfId="0" applyNumberFormat="1" applyFont="1" applyBorder="1" applyAlignment="1">
      <alignment horizontal="center" vertical="top"/>
    </xf>
    <xf numFmtId="165" fontId="8" fillId="0" borderId="45" xfId="0" applyNumberFormat="1" applyFont="1" applyBorder="1" applyAlignment="1">
      <alignment horizontal="center" vertical="top"/>
    </xf>
    <xf numFmtId="165" fontId="10" fillId="4" borderId="1" xfId="0" applyNumberFormat="1" applyFont="1" applyFill="1" applyBorder="1" applyAlignment="1">
      <alignment horizontal="center" vertical="top"/>
    </xf>
    <xf numFmtId="2" fontId="8" fillId="0" borderId="28" xfId="0" applyNumberFormat="1" applyFont="1" applyBorder="1" applyAlignment="1">
      <alignment horizontal="center" vertical="center"/>
    </xf>
    <xf numFmtId="2" fontId="8" fillId="0" borderId="28" xfId="0" applyNumberFormat="1" applyFont="1" applyBorder="1" applyAlignment="1">
      <alignment horizontal="left" vertical="center" wrapText="1" shrinkToFit="1"/>
    </xf>
    <xf numFmtId="169" fontId="10" fillId="0" borderId="53" xfId="0" applyNumberFormat="1" applyFont="1" applyFill="1" applyBorder="1" applyAlignment="1">
      <alignment vertical="top" wrapText="1"/>
    </xf>
    <xf numFmtId="169" fontId="10" fillId="0" borderId="60" xfId="0" applyNumberFormat="1" applyFont="1" applyFill="1" applyBorder="1" applyAlignment="1">
      <alignment vertical="top" wrapText="1"/>
    </xf>
    <xf numFmtId="169" fontId="8" fillId="7" borderId="1" xfId="0" applyNumberFormat="1" applyFont="1" applyFill="1" applyBorder="1" applyAlignment="1">
      <alignment vertical="top"/>
    </xf>
    <xf numFmtId="169" fontId="8" fillId="0" borderId="28" xfId="0" applyNumberFormat="1" applyFont="1" applyFill="1" applyBorder="1" applyAlignment="1">
      <alignment vertical="top" wrapText="1"/>
    </xf>
    <xf numFmtId="169" fontId="8" fillId="0" borderId="28" xfId="0" applyNumberFormat="1" applyFont="1" applyBorder="1" applyAlignment="1">
      <alignment horizontal="center" vertical="top"/>
    </xf>
    <xf numFmtId="169" fontId="10" fillId="0" borderId="28" xfId="0" applyNumberFormat="1" applyFont="1" applyFill="1" applyBorder="1" applyAlignment="1">
      <alignment horizontal="center" vertical="top"/>
    </xf>
    <xf numFmtId="169" fontId="8" fillId="0" borderId="60" xfId="0" applyNumberFormat="1" applyFont="1" applyFill="1" applyBorder="1" applyAlignment="1">
      <alignment horizontal="left" vertical="top" wrapText="1" shrinkToFit="1"/>
    </xf>
    <xf numFmtId="169" fontId="8" fillId="0" borderId="28" xfId="0" applyNumberFormat="1" applyFont="1" applyBorder="1" applyAlignment="1">
      <alignment horizontal="left" vertical="top" shrinkToFit="1"/>
    </xf>
    <xf numFmtId="169" fontId="8" fillId="0" borderId="28" xfId="0" applyNumberFormat="1" applyFont="1" applyBorder="1" applyAlignment="1">
      <alignment horizontal="center" vertical="center" wrapText="1" shrinkToFit="1"/>
    </xf>
    <xf numFmtId="1" fontId="8" fillId="0" borderId="53" xfId="0" applyNumberFormat="1" applyFont="1" applyBorder="1" applyAlignment="1">
      <alignment horizontal="center" vertical="center" wrapText="1" shrinkToFit="1"/>
    </xf>
    <xf numFmtId="169" fontId="10" fillId="4" borderId="28" xfId="0" applyNumberFormat="1" applyFont="1" applyFill="1" applyBorder="1" applyAlignment="1">
      <alignment horizontal="center" vertical="top"/>
    </xf>
    <xf numFmtId="169" fontId="10" fillId="0" borderId="28" xfId="0" applyNumberFormat="1" applyFont="1" applyFill="1" applyBorder="1" applyAlignment="1">
      <alignment vertical="top" wrapText="1"/>
    </xf>
    <xf numFmtId="169" fontId="8" fillId="0" borderId="28" xfId="0" applyNumberFormat="1" applyFont="1" applyBorder="1" applyAlignment="1">
      <alignment horizontal="left" vertical="top" wrapText="1" shrinkToFit="1"/>
    </xf>
    <xf numFmtId="0" fontId="8" fillId="0" borderId="28" xfId="0" applyFont="1" applyBorder="1" applyAlignment="1">
      <alignment horizontal="center" vertical="center" wrapText="1" shrinkToFit="1"/>
    </xf>
    <xf numFmtId="169" fontId="8" fillId="0" borderId="28" xfId="0" applyNumberFormat="1" applyFont="1" applyFill="1" applyBorder="1" applyAlignment="1">
      <alignment horizontal="center" vertical="center" wrapText="1" shrinkToFit="1"/>
    </xf>
    <xf numFmtId="1" fontId="8" fillId="0" borderId="53" xfId="0" applyNumberFormat="1" applyFont="1" applyFill="1" applyBorder="1" applyAlignment="1">
      <alignment horizontal="center" vertical="center" wrapText="1" shrinkToFit="1"/>
    </xf>
    <xf numFmtId="169" fontId="10" fillId="2" borderId="28" xfId="0" applyNumberFormat="1" applyFont="1" applyFill="1" applyBorder="1" applyAlignment="1">
      <alignment horizontal="center" vertical="top"/>
    </xf>
    <xf numFmtId="169" fontId="10" fillId="4" borderId="28" xfId="0" applyNumberFormat="1" applyFont="1" applyFill="1" applyBorder="1" applyAlignment="1">
      <alignment horizontal="center" vertical="top" wrapText="1"/>
    </xf>
    <xf numFmtId="169" fontId="8" fillId="7" borderId="28" xfId="0" applyNumberFormat="1" applyFont="1" applyFill="1" applyBorder="1" applyAlignment="1">
      <alignment vertical="top"/>
    </xf>
    <xf numFmtId="169" fontId="8" fillId="0" borderId="28" xfId="0" applyNumberFormat="1" applyFont="1" applyFill="1" applyBorder="1" applyAlignment="1">
      <alignment horizontal="center" vertical="top"/>
    </xf>
    <xf numFmtId="2" fontId="10" fillId="4" borderId="28" xfId="0" applyNumberFormat="1" applyFont="1" applyFill="1" applyBorder="1" applyAlignment="1">
      <alignment horizontal="center" vertical="top"/>
    </xf>
    <xf numFmtId="4" fontId="10" fillId="2" borderId="28" xfId="0" applyNumberFormat="1" applyFont="1" applyFill="1" applyBorder="1" applyAlignment="1">
      <alignment horizontal="center" vertical="top"/>
    </xf>
    <xf numFmtId="2" fontId="10" fillId="3" borderId="28" xfId="0" applyNumberFormat="1" applyFont="1" applyFill="1" applyBorder="1" applyAlignment="1">
      <alignment horizontal="center" vertical="center" wrapText="1" shrinkToFit="1"/>
    </xf>
    <xf numFmtId="0" fontId="10" fillId="0" borderId="53" xfId="0" applyFont="1" applyFill="1" applyBorder="1" applyAlignment="1">
      <alignment vertical="top" wrapText="1"/>
    </xf>
    <xf numFmtId="0" fontId="10" fillId="0" borderId="60" xfId="0" applyFont="1" applyFill="1" applyBorder="1" applyAlignment="1">
      <alignment vertical="top" wrapText="1"/>
    </xf>
    <xf numFmtId="0" fontId="10" fillId="0" borderId="60" xfId="0" applyFont="1" applyFill="1" applyBorder="1" applyAlignment="1">
      <alignment horizontal="left" vertical="top" wrapText="1" shrinkToFit="1"/>
    </xf>
    <xf numFmtId="0" fontId="10" fillId="0" borderId="28" xfId="0" applyFont="1" applyFill="1" applyBorder="1" applyAlignment="1">
      <alignment horizontal="left" vertical="top" wrapText="1" shrinkToFit="1"/>
    </xf>
    <xf numFmtId="4" fontId="10" fillId="0" borderId="28" xfId="0" applyNumberFormat="1" applyFont="1" applyFill="1" applyBorder="1" applyAlignment="1">
      <alignment horizontal="center" vertical="top"/>
    </xf>
    <xf numFmtId="2" fontId="8" fillId="0" borderId="28" xfId="0" applyNumberFormat="1" applyFont="1" applyBorder="1" applyAlignment="1">
      <alignment horizontal="center" vertical="top"/>
    </xf>
    <xf numFmtId="0" fontId="8" fillId="0" borderId="28" xfId="0" applyFont="1" applyBorder="1" applyAlignment="1">
      <alignment horizontal="center" vertical="top"/>
    </xf>
    <xf numFmtId="49" fontId="8" fillId="0" borderId="28" xfId="0" applyNumberFormat="1" applyFont="1" applyBorder="1" applyAlignment="1">
      <alignment horizontal="left" vertical="top" wrapText="1" shrinkToFit="1"/>
    </xf>
    <xf numFmtId="0" fontId="8" fillId="0" borderId="28" xfId="0" applyFont="1" applyBorder="1" applyAlignment="1">
      <alignment horizontal="left" vertical="top" shrinkToFit="1"/>
    </xf>
    <xf numFmtId="0" fontId="9" fillId="0" borderId="0" xfId="0" applyFont="1" applyAlignment="1">
      <alignment horizontal="left" vertical="top" shrinkToFit="1"/>
    </xf>
    <xf numFmtId="0" fontId="8" fillId="0" borderId="28" xfId="0" applyFont="1" applyFill="1" applyBorder="1" applyAlignment="1">
      <alignment horizontal="left" vertical="top" wrapText="1" shrinkToFit="1"/>
    </xf>
    <xf numFmtId="0" fontId="8" fillId="0" borderId="61" xfId="0" applyFont="1" applyFill="1" applyBorder="1" applyAlignment="1">
      <alignment horizontal="left" vertical="top" wrapText="1"/>
    </xf>
    <xf numFmtId="0" fontId="8" fillId="0" borderId="53" xfId="0" applyFont="1" applyFill="1" applyBorder="1" applyAlignment="1">
      <alignment horizontal="center" vertical="top" wrapText="1"/>
    </xf>
    <xf numFmtId="0" fontId="8" fillId="0" borderId="28" xfId="0" applyFont="1" applyFill="1" applyBorder="1" applyAlignment="1">
      <alignment horizontal="center" vertical="top" wrapText="1"/>
    </xf>
    <xf numFmtId="2" fontId="8" fillId="0" borderId="28" xfId="0" applyNumberFormat="1" applyFont="1" applyFill="1" applyBorder="1" applyAlignment="1">
      <alignment horizontal="center" vertical="top" wrapText="1"/>
    </xf>
    <xf numFmtId="0" fontId="8" fillId="0" borderId="28" xfId="0" applyFont="1" applyFill="1" applyBorder="1" applyAlignment="1">
      <alignment horizontal="center" vertical="center" wrapText="1" shrinkToFit="1"/>
    </xf>
    <xf numFmtId="0" fontId="8" fillId="0" borderId="28" xfId="0" applyFont="1" applyBorder="1" applyAlignment="1">
      <alignment horizontal="left" vertical="top" wrapText="1" shrinkToFit="1"/>
    </xf>
    <xf numFmtId="4" fontId="10" fillId="6" borderId="28" xfId="0" applyNumberFormat="1" applyFont="1" applyFill="1" applyBorder="1" applyAlignment="1">
      <alignment horizontal="center" vertical="top"/>
    </xf>
    <xf numFmtId="1" fontId="8" fillId="0" borderId="28" xfId="0" applyNumberFormat="1" applyFont="1" applyBorder="1" applyAlignment="1">
      <alignment horizontal="left" vertical="center" wrapText="1" shrinkToFit="1"/>
    </xf>
    <xf numFmtId="165" fontId="10" fillId="0" borderId="28" xfId="0" applyNumberFormat="1" applyFont="1" applyFill="1" applyBorder="1" applyAlignment="1">
      <alignment horizontal="center" vertical="top"/>
    </xf>
    <xf numFmtId="165" fontId="8" fillId="0" borderId="28" xfId="0" applyNumberFormat="1" applyFont="1" applyBorder="1" applyAlignment="1">
      <alignment horizontal="center" vertical="top"/>
    </xf>
    <xf numFmtId="0" fontId="8" fillId="0" borderId="28" xfId="0" applyFont="1" applyBorder="1" applyAlignment="1">
      <alignment horizontal="center" vertical="top" wrapText="1"/>
    </xf>
    <xf numFmtId="49" fontId="10" fillId="0" borderId="55" xfId="0" applyNumberFormat="1" applyFont="1" applyFill="1" applyBorder="1" applyAlignment="1">
      <alignment horizontal="center" vertical="top"/>
    </xf>
    <xf numFmtId="165" fontId="10" fillId="4" borderId="28" xfId="0" applyNumberFormat="1" applyFont="1" applyFill="1" applyBorder="1" applyAlignment="1">
      <alignment horizontal="center" vertical="top" wrapText="1"/>
    </xf>
    <xf numFmtId="165" fontId="10" fillId="2" borderId="28" xfId="0" applyNumberFormat="1" applyFont="1" applyFill="1" applyBorder="1" applyAlignment="1">
      <alignment horizontal="center" vertical="top"/>
    </xf>
    <xf numFmtId="165" fontId="10" fillId="3" borderId="28" xfId="0" applyNumberFormat="1" applyFont="1" applyFill="1" applyBorder="1" applyAlignment="1">
      <alignment horizontal="center" vertical="center" wrapText="1" shrinkToFit="1"/>
    </xf>
    <xf numFmtId="0" fontId="8" fillId="0" borderId="53" xfId="0" applyFont="1" applyFill="1" applyBorder="1" applyAlignment="1">
      <alignment vertical="top" wrapText="1"/>
    </xf>
    <xf numFmtId="164" fontId="10" fillId="4" borderId="28" xfId="0" applyNumberFormat="1" applyFont="1" applyFill="1" applyBorder="1" applyAlignment="1">
      <alignment horizontal="center" vertical="top"/>
    </xf>
    <xf numFmtId="165" fontId="10" fillId="0" borderId="60" xfId="0" applyNumberFormat="1" applyFont="1" applyFill="1" applyBorder="1" applyAlignment="1">
      <alignment vertical="top" wrapText="1"/>
    </xf>
    <xf numFmtId="0" fontId="10" fillId="0" borderId="28" xfId="0" applyFont="1" applyFill="1" applyBorder="1" applyAlignment="1">
      <alignment horizontal="center" vertical="top" wrapText="1"/>
    </xf>
    <xf numFmtId="165" fontId="10" fillId="6" borderId="28" xfId="0" applyNumberFormat="1" applyFont="1" applyFill="1" applyBorder="1" applyAlignment="1">
      <alignment horizontal="center" vertical="top"/>
    </xf>
    <xf numFmtId="49" fontId="10" fillId="2" borderId="53" xfId="0" applyNumberFormat="1" applyFont="1" applyFill="1" applyBorder="1" applyAlignment="1">
      <alignment vertical="top"/>
    </xf>
    <xf numFmtId="49" fontId="10" fillId="2" borderId="60" xfId="0" applyNumberFormat="1" applyFont="1" applyFill="1" applyBorder="1" applyAlignment="1">
      <alignment vertical="top"/>
    </xf>
    <xf numFmtId="49" fontId="10" fillId="2" borderId="61" xfId="0" applyNumberFormat="1" applyFont="1" applyFill="1" applyBorder="1" applyAlignment="1">
      <alignment vertical="top"/>
    </xf>
    <xf numFmtId="49" fontId="10" fillId="3" borderId="53" xfId="0" applyNumberFormat="1" applyFont="1" applyFill="1" applyBorder="1" applyAlignment="1">
      <alignment vertical="top"/>
    </xf>
    <xf numFmtId="49" fontId="10" fillId="3" borderId="60" xfId="0" applyNumberFormat="1" applyFont="1" applyFill="1" applyBorder="1" applyAlignment="1">
      <alignment vertical="top"/>
    </xf>
    <xf numFmtId="49" fontId="10" fillId="3" borderId="61" xfId="0" applyNumberFormat="1" applyFont="1" applyFill="1" applyBorder="1" applyAlignment="1">
      <alignment vertical="top"/>
    </xf>
    <xf numFmtId="167" fontId="10" fillId="0" borderId="60" xfId="0" applyNumberFormat="1" applyFont="1" applyFill="1" applyBorder="1" applyAlignment="1">
      <alignment horizontal="left" vertical="top" wrapText="1"/>
    </xf>
    <xf numFmtId="0" fontId="10" fillId="0" borderId="60" xfId="0" applyFont="1" applyFill="1" applyBorder="1" applyAlignment="1">
      <alignment horizontal="left" vertical="top" wrapText="1"/>
    </xf>
    <xf numFmtId="0" fontId="10" fillId="0" borderId="28" xfId="0" applyFont="1" applyFill="1" applyBorder="1" applyAlignment="1">
      <alignment horizontal="left" vertical="top" wrapText="1"/>
    </xf>
    <xf numFmtId="0" fontId="8" fillId="0" borderId="28" xfId="0" applyFont="1" applyBorder="1" applyAlignment="1">
      <alignment horizontal="left" vertical="top"/>
    </xf>
    <xf numFmtId="167" fontId="10" fillId="0" borderId="28" xfId="0" applyNumberFormat="1" applyFont="1" applyFill="1" applyBorder="1" applyAlignment="1">
      <alignment horizontal="left" vertical="top"/>
    </xf>
    <xf numFmtId="167" fontId="8" fillId="0" borderId="28" xfId="0" applyNumberFormat="1" applyFont="1" applyBorder="1" applyAlignment="1">
      <alignment horizontal="left" vertical="top"/>
    </xf>
    <xf numFmtId="167" fontId="8" fillId="0" borderId="28" xfId="0" applyNumberFormat="1" applyFont="1" applyFill="1" applyBorder="1" applyAlignment="1">
      <alignment horizontal="left" vertical="top"/>
    </xf>
    <xf numFmtId="49" fontId="8" fillId="0" borderId="28" xfId="0" applyNumberFormat="1" applyFont="1" applyBorder="1" applyAlignment="1">
      <alignment horizontal="left" vertical="top" shrinkToFit="1"/>
    </xf>
    <xf numFmtId="164" fontId="8" fillId="0" borderId="28" xfId="0" applyNumberFormat="1" applyFont="1" applyBorder="1" applyAlignment="1">
      <alignment horizontal="left" vertical="top"/>
    </xf>
    <xf numFmtId="2" fontId="8" fillId="0" borderId="28" xfId="0" applyNumberFormat="1" applyFont="1" applyBorder="1" applyAlignment="1">
      <alignment horizontal="left" vertical="top"/>
    </xf>
    <xf numFmtId="0" fontId="37" fillId="0" borderId="0" xfId="0" applyFont="1" applyAlignment="1">
      <alignment vertical="top"/>
    </xf>
    <xf numFmtId="0" fontId="8" fillId="0" borderId="28" xfId="0" applyFont="1" applyBorder="1" applyAlignment="1">
      <alignment horizontal="left" vertical="top" wrapText="1"/>
    </xf>
    <xf numFmtId="167" fontId="8" fillId="0" borderId="1" xfId="0" applyNumberFormat="1" applyFont="1" applyBorder="1" applyAlignment="1">
      <alignment horizontal="left" vertical="top"/>
    </xf>
    <xf numFmtId="167" fontId="8" fillId="0" borderId="1" xfId="0" applyNumberFormat="1" applyFont="1" applyFill="1" applyBorder="1" applyAlignment="1">
      <alignment horizontal="left" vertical="top"/>
    </xf>
    <xf numFmtId="0" fontId="8" fillId="0" borderId="1" xfId="0" applyFont="1" applyBorder="1" applyAlignment="1">
      <alignment horizontal="left" vertical="top"/>
    </xf>
    <xf numFmtId="164" fontId="10" fillId="4" borderId="28" xfId="0" applyNumberFormat="1" applyFont="1" applyFill="1" applyBorder="1" applyAlignment="1">
      <alignment horizontal="left" vertical="top"/>
    </xf>
    <xf numFmtId="49" fontId="8" fillId="0" borderId="53" xfId="0" applyNumberFormat="1" applyFont="1" applyBorder="1" applyAlignment="1">
      <alignment horizontal="left" vertical="top" shrinkToFit="1"/>
    </xf>
    <xf numFmtId="165" fontId="10" fillId="4" borderId="28" xfId="0" applyNumberFormat="1" applyFont="1" applyFill="1" applyBorder="1" applyAlignment="1">
      <alignment horizontal="left" vertical="top"/>
    </xf>
    <xf numFmtId="0" fontId="8" fillId="0" borderId="28" xfId="0" applyFont="1" applyFill="1" applyBorder="1" applyAlignment="1">
      <alignment horizontal="left" vertical="top"/>
    </xf>
    <xf numFmtId="167" fontId="10" fillId="14" borderId="28" xfId="0" applyNumberFormat="1" applyFont="1" applyFill="1" applyBorder="1" applyAlignment="1">
      <alignment horizontal="left" vertical="top"/>
    </xf>
    <xf numFmtId="0" fontId="38" fillId="0" borderId="0" xfId="0" applyFont="1"/>
    <xf numFmtId="0" fontId="8" fillId="0" borderId="0" xfId="0" applyFont="1" applyAlignment="1">
      <alignment horizontal="left" vertical="top"/>
    </xf>
    <xf numFmtId="0" fontId="8" fillId="0" borderId="28" xfId="0" applyNumberFormat="1" applyFont="1" applyBorder="1" applyAlignment="1">
      <alignment horizontal="left" vertical="top" wrapText="1"/>
    </xf>
    <xf numFmtId="0" fontId="8" fillId="0" borderId="1" xfId="0" applyFont="1" applyFill="1" applyBorder="1" applyAlignment="1">
      <alignment horizontal="left" vertical="top"/>
    </xf>
    <xf numFmtId="0" fontId="8" fillId="0" borderId="0" xfId="0" applyFont="1" applyAlignment="1">
      <alignment horizontal="left" vertical="top" wrapText="1"/>
    </xf>
    <xf numFmtId="0" fontId="8" fillId="0" borderId="0" xfId="8" applyFont="1" applyAlignment="1">
      <alignment horizontal="left" vertical="top" wrapText="1"/>
    </xf>
    <xf numFmtId="0" fontId="8" fillId="0" borderId="28" xfId="8" applyFont="1" applyBorder="1" applyAlignment="1">
      <alignment horizontal="left" vertical="top"/>
    </xf>
    <xf numFmtId="167" fontId="8" fillId="0" borderId="28" xfId="0" applyNumberFormat="1" applyFont="1" applyBorder="1" applyAlignment="1">
      <alignment horizontal="left" vertical="top" wrapText="1"/>
    </xf>
    <xf numFmtId="0" fontId="8" fillId="0" borderId="53" xfId="0" applyFont="1" applyFill="1" applyBorder="1" applyAlignment="1">
      <alignment horizontal="left" vertical="top" wrapText="1"/>
    </xf>
    <xf numFmtId="167" fontId="8" fillId="0" borderId="28" xfId="6" applyNumberFormat="1" applyFont="1" applyBorder="1" applyAlignment="1">
      <alignment horizontal="left" vertical="top" wrapText="1" shrinkToFit="1"/>
    </xf>
    <xf numFmtId="167" fontId="8" fillId="0" borderId="28" xfId="6" applyNumberFormat="1" applyFont="1" applyFill="1" applyBorder="1" applyAlignment="1">
      <alignment horizontal="left" vertical="top" wrapText="1" shrinkToFit="1"/>
    </xf>
    <xf numFmtId="167" fontId="10" fillId="4" borderId="28" xfId="0" applyNumberFormat="1" applyFont="1" applyFill="1" applyBorder="1" applyAlignment="1">
      <alignment horizontal="left" vertical="top" wrapText="1"/>
    </xf>
    <xf numFmtId="4" fontId="10" fillId="4" borderId="28" xfId="0" applyNumberFormat="1" applyFont="1" applyFill="1" applyBorder="1" applyAlignment="1">
      <alignment horizontal="left" vertical="top" wrapText="1"/>
    </xf>
    <xf numFmtId="4" fontId="10" fillId="2" borderId="28" xfId="0" applyNumberFormat="1" applyFont="1" applyFill="1" applyBorder="1" applyAlignment="1">
      <alignment horizontal="left" vertical="top"/>
    </xf>
    <xf numFmtId="167" fontId="8" fillId="0" borderId="53" xfId="0" applyNumberFormat="1" applyFont="1" applyFill="1" applyBorder="1" applyAlignment="1">
      <alignment horizontal="left" vertical="top" wrapText="1" shrinkToFit="1"/>
    </xf>
    <xf numFmtId="167" fontId="8" fillId="0" borderId="28" xfId="0" applyNumberFormat="1" applyFont="1" applyFill="1" applyBorder="1" applyAlignment="1">
      <alignment horizontal="left" vertical="top" wrapText="1"/>
    </xf>
    <xf numFmtId="0" fontId="8" fillId="0" borderId="0" xfId="0" applyFont="1" applyAlignment="1">
      <alignment vertical="center"/>
    </xf>
    <xf numFmtId="167" fontId="8" fillId="0" borderId="53" xfId="8" applyNumberFormat="1" applyFont="1" applyFill="1" applyBorder="1" applyAlignment="1">
      <alignment horizontal="left" vertical="top" wrapText="1"/>
    </xf>
    <xf numFmtId="4" fontId="10" fillId="0" borderId="28" xfId="0" applyNumberFormat="1" applyFont="1" applyFill="1" applyBorder="1" applyAlignment="1">
      <alignment horizontal="center" vertical="center" shrinkToFit="1"/>
    </xf>
    <xf numFmtId="4" fontId="8" fillId="0" borderId="53" xfId="0" applyNumberFormat="1" applyFont="1" applyFill="1" applyBorder="1" applyAlignment="1">
      <alignment horizontal="center" vertical="center" shrinkToFit="1"/>
    </xf>
    <xf numFmtId="4" fontId="8" fillId="0" borderId="61" xfId="0" applyNumberFormat="1" applyFont="1" applyFill="1" applyBorder="1" applyAlignment="1">
      <alignment horizontal="center" vertical="center" shrinkToFit="1"/>
    </xf>
    <xf numFmtId="4" fontId="8" fillId="0" borderId="28" xfId="0" applyNumberFormat="1" applyFont="1" applyFill="1" applyBorder="1" applyAlignment="1">
      <alignment horizontal="center" vertical="center" shrinkToFit="1"/>
    </xf>
    <xf numFmtId="0" fontId="8" fillId="0" borderId="53" xfId="0" applyFont="1" applyFill="1" applyBorder="1" applyAlignment="1">
      <alignment horizontal="center" vertical="center" shrinkToFit="1"/>
    </xf>
    <xf numFmtId="0" fontId="8" fillId="0" borderId="61" xfId="0" applyFont="1" applyFill="1" applyBorder="1" applyAlignment="1">
      <alignment horizontal="center" vertical="center" shrinkToFit="1"/>
    </xf>
    <xf numFmtId="0" fontId="8" fillId="0" borderId="28" xfId="0" applyFont="1" applyFill="1" applyBorder="1" applyAlignment="1">
      <alignment horizontal="center" vertical="center" shrinkToFit="1"/>
    </xf>
    <xf numFmtId="0" fontId="8" fillId="0" borderId="56" xfId="0" applyFont="1" applyFill="1" applyBorder="1" applyAlignment="1">
      <alignment horizontal="center" vertical="center" shrinkToFit="1"/>
    </xf>
    <xf numFmtId="0" fontId="8" fillId="0" borderId="73" xfId="0" applyFont="1" applyFill="1" applyBorder="1" applyAlignment="1">
      <alignment horizontal="center" vertical="center" shrinkToFit="1"/>
    </xf>
    <xf numFmtId="0" fontId="8" fillId="0" borderId="1" xfId="0" applyFont="1" applyFill="1" applyBorder="1" applyAlignment="1">
      <alignment horizontal="center" vertical="center" shrinkToFit="1"/>
    </xf>
    <xf numFmtId="2" fontId="10" fillId="12" borderId="1" xfId="0" applyNumberFormat="1" applyFont="1" applyFill="1" applyBorder="1" applyAlignment="1">
      <alignment horizontal="center" vertical="center" shrinkToFit="1"/>
    </xf>
    <xf numFmtId="2" fontId="10" fillId="12" borderId="56" xfId="0" applyNumberFormat="1" applyFont="1" applyFill="1" applyBorder="1" applyAlignment="1">
      <alignment horizontal="center" vertical="center" shrinkToFit="1"/>
    </xf>
    <xf numFmtId="4" fontId="10" fillId="0" borderId="23" xfId="0" applyNumberFormat="1" applyFont="1" applyFill="1" applyBorder="1" applyAlignment="1">
      <alignment horizontal="center" vertical="center" shrinkToFit="1"/>
    </xf>
    <xf numFmtId="4" fontId="8" fillId="0" borderId="55" xfId="0" applyNumberFormat="1" applyFont="1" applyFill="1" applyBorder="1" applyAlignment="1">
      <alignment horizontal="center" vertical="center" shrinkToFit="1"/>
    </xf>
    <xf numFmtId="0" fontId="8" fillId="0" borderId="23" xfId="0" applyFont="1" applyBorder="1" applyAlignment="1">
      <alignment vertical="top"/>
    </xf>
    <xf numFmtId="4" fontId="8" fillId="0" borderId="48" xfId="0" applyNumberFormat="1" applyFont="1" applyFill="1" applyBorder="1" applyAlignment="1">
      <alignment horizontal="center" vertical="center" shrinkToFit="1"/>
    </xf>
    <xf numFmtId="2" fontId="10" fillId="12" borderId="56" xfId="0" applyNumberFormat="1" applyFont="1" applyFill="1" applyBorder="1" applyAlignment="1">
      <alignment horizontal="center" vertical="center" wrapText="1" shrinkToFit="1"/>
    </xf>
    <xf numFmtId="2" fontId="10" fillId="12" borderId="1" xfId="0" applyNumberFormat="1" applyFont="1" applyFill="1" applyBorder="1" applyAlignment="1">
      <alignment horizontal="center" vertical="center" wrapText="1" shrinkToFit="1"/>
    </xf>
    <xf numFmtId="0" fontId="10" fillId="0" borderId="60" xfId="0" applyFont="1" applyFill="1" applyBorder="1" applyAlignment="1">
      <alignment horizontal="center" vertical="center" wrapText="1" shrinkToFit="1"/>
    </xf>
    <xf numFmtId="4" fontId="8" fillId="0" borderId="23" xfId="0" applyNumberFormat="1" applyFont="1" applyFill="1" applyBorder="1" applyAlignment="1">
      <alignment horizontal="center" vertical="center" shrinkToFit="1"/>
    </xf>
    <xf numFmtId="2" fontId="10" fillId="12" borderId="28" xfId="0" applyNumberFormat="1" applyFont="1" applyFill="1" applyBorder="1" applyAlignment="1">
      <alignment horizontal="center" vertical="center" shrinkToFit="1"/>
    </xf>
    <xf numFmtId="2" fontId="10" fillId="12" borderId="53" xfId="0" applyNumberFormat="1" applyFont="1" applyFill="1" applyBorder="1" applyAlignment="1">
      <alignment horizontal="center" vertical="center" wrapText="1" shrinkToFit="1"/>
    </xf>
    <xf numFmtId="2" fontId="10" fillId="12" borderId="28" xfId="0" applyNumberFormat="1" applyFont="1" applyFill="1" applyBorder="1" applyAlignment="1">
      <alignment horizontal="center" vertical="center" wrapText="1" shrinkToFit="1"/>
    </xf>
    <xf numFmtId="4" fontId="10" fillId="2" borderId="28" xfId="0" applyNumberFormat="1" applyFont="1" applyFill="1" applyBorder="1" applyAlignment="1">
      <alignment horizontal="center" vertical="center" shrinkToFit="1"/>
    </xf>
    <xf numFmtId="4" fontId="10" fillId="12" borderId="28" xfId="0" applyNumberFormat="1" applyFont="1" applyFill="1" applyBorder="1" applyAlignment="1">
      <alignment horizontal="center" vertical="center" wrapText="1" shrinkToFit="1"/>
    </xf>
    <xf numFmtId="2" fontId="10" fillId="12" borderId="61" xfId="0" applyNumberFormat="1" applyFont="1" applyFill="1" applyBorder="1" applyAlignment="1">
      <alignment horizontal="center" vertical="center" wrapText="1" shrinkToFit="1"/>
    </xf>
    <xf numFmtId="2" fontId="8" fillId="0" borderId="61" xfId="0" applyNumberFormat="1" applyFont="1" applyFill="1" applyBorder="1" applyAlignment="1">
      <alignment horizontal="center" vertical="center" wrapText="1" shrinkToFit="1"/>
    </xf>
    <xf numFmtId="2" fontId="8" fillId="0" borderId="28" xfId="0" applyNumberFormat="1" applyFont="1" applyFill="1" applyBorder="1" applyAlignment="1">
      <alignment horizontal="center" vertical="center" shrinkToFit="1"/>
    </xf>
    <xf numFmtId="4" fontId="10" fillId="0" borderId="61" xfId="0" applyNumberFormat="1" applyFont="1" applyFill="1" applyBorder="1" applyAlignment="1">
      <alignment horizontal="center" vertical="center" wrapText="1" shrinkToFit="1"/>
    </xf>
    <xf numFmtId="4" fontId="8" fillId="15" borderId="28" xfId="0" applyNumberFormat="1" applyFont="1" applyFill="1" applyBorder="1" applyAlignment="1">
      <alignment horizontal="center" vertical="center" shrinkToFit="1"/>
    </xf>
    <xf numFmtId="4" fontId="10" fillId="10" borderId="28" xfId="0" applyNumberFormat="1" applyFont="1" applyFill="1" applyBorder="1" applyAlignment="1">
      <alignment horizontal="center" vertical="center" shrinkToFit="1"/>
    </xf>
    <xf numFmtId="1" fontId="8" fillId="0" borderId="28" xfId="0" applyNumberFormat="1" applyFont="1" applyFill="1" applyBorder="1" applyAlignment="1">
      <alignment horizontal="center" vertical="top"/>
    </xf>
    <xf numFmtId="2" fontId="25" fillId="0" borderId="61" xfId="0" applyNumberFormat="1" applyFont="1" applyFill="1" applyBorder="1" applyAlignment="1">
      <alignment horizontal="center" vertical="center" wrapText="1" shrinkToFit="1"/>
    </xf>
    <xf numFmtId="2" fontId="10" fillId="15" borderId="61" xfId="0" applyNumberFormat="1" applyFont="1" applyFill="1" applyBorder="1" applyAlignment="1">
      <alignment horizontal="center" vertical="center" wrapText="1" shrinkToFit="1"/>
    </xf>
    <xf numFmtId="2" fontId="10" fillId="0" borderId="61" xfId="0" applyNumberFormat="1" applyFont="1" applyFill="1" applyBorder="1" applyAlignment="1">
      <alignment horizontal="center" vertical="center" wrapText="1" shrinkToFit="1"/>
    </xf>
    <xf numFmtId="2" fontId="10" fillId="9" borderId="28" xfId="0" applyNumberFormat="1" applyFont="1" applyFill="1" applyBorder="1" applyAlignment="1">
      <alignment horizontal="center" vertical="center" wrapText="1" shrinkToFit="1"/>
    </xf>
    <xf numFmtId="4" fontId="10" fillId="8" borderId="28" xfId="0" applyNumberFormat="1" applyFont="1" applyFill="1" applyBorder="1" applyAlignment="1">
      <alignment horizontal="center" vertical="center" shrinkToFit="1"/>
    </xf>
    <xf numFmtId="0" fontId="25" fillId="0" borderId="60" xfId="0" applyFont="1" applyFill="1" applyBorder="1" applyAlignment="1">
      <alignment horizontal="center" vertical="top" wrapText="1"/>
    </xf>
    <xf numFmtId="167" fontId="25" fillId="0" borderId="60" xfId="0" applyNumberFormat="1" applyFont="1" applyFill="1" applyBorder="1" applyAlignment="1">
      <alignment horizontal="center" vertical="top" wrapText="1"/>
    </xf>
    <xf numFmtId="167" fontId="8" fillId="0" borderId="28" xfId="0" applyNumberFormat="1" applyFont="1" applyBorder="1" applyAlignment="1">
      <alignment horizontal="center" vertical="top"/>
    </xf>
    <xf numFmtId="0" fontId="10" fillId="0" borderId="60" xfId="0" applyFont="1" applyFill="1" applyBorder="1" applyAlignment="1">
      <alignment horizontal="center" vertical="top" wrapText="1"/>
    </xf>
    <xf numFmtId="167" fontId="10" fillId="0" borderId="60" xfId="0" applyNumberFormat="1" applyFont="1" applyFill="1" applyBorder="1" applyAlignment="1">
      <alignment horizontal="center" vertical="top" wrapText="1"/>
    </xf>
    <xf numFmtId="49" fontId="8" fillId="16" borderId="1" xfId="0" applyNumberFormat="1" applyFont="1" applyFill="1" applyBorder="1" applyAlignment="1">
      <alignment vertical="top"/>
    </xf>
    <xf numFmtId="167" fontId="10" fillId="0" borderId="28" xfId="0" applyNumberFormat="1" applyFont="1" applyFill="1" applyBorder="1" applyAlignment="1">
      <alignment horizontal="center" vertical="top" wrapText="1"/>
    </xf>
    <xf numFmtId="167" fontId="8" fillId="0" borderId="28" xfId="0" applyNumberFormat="1" applyFont="1" applyFill="1" applyBorder="1" applyAlignment="1">
      <alignment horizontal="center" vertical="top" wrapText="1"/>
    </xf>
    <xf numFmtId="0" fontId="8" fillId="0" borderId="0" xfId="0" applyFont="1" applyAlignment="1">
      <alignment horizontal="left" vertical="top" wrapText="1" shrinkToFit="1"/>
    </xf>
    <xf numFmtId="167" fontId="8" fillId="0" borderId="1" xfId="0" applyNumberFormat="1" applyFont="1" applyBorder="1" applyAlignment="1">
      <alignment horizontal="center" vertical="top"/>
    </xf>
    <xf numFmtId="167" fontId="10" fillId="4" borderId="28" xfId="0" applyNumberFormat="1" applyFont="1" applyFill="1" applyBorder="1" applyAlignment="1">
      <alignment horizontal="center" vertical="top"/>
    </xf>
    <xf numFmtId="4" fontId="10" fillId="15" borderId="28" xfId="0" applyNumberFormat="1" applyFont="1" applyFill="1" applyBorder="1" applyAlignment="1">
      <alignment horizontal="center" vertical="top"/>
    </xf>
    <xf numFmtId="164" fontId="8" fillId="0" borderId="28" xfId="0" applyNumberFormat="1" applyFont="1" applyBorder="1" applyAlignment="1">
      <alignment horizontal="center" vertical="top"/>
    </xf>
    <xf numFmtId="0" fontId="10" fillId="0" borderId="53" xfId="0" applyFont="1" applyFill="1" applyBorder="1" applyAlignment="1">
      <alignment horizontal="center" vertical="top" wrapText="1"/>
    </xf>
    <xf numFmtId="0" fontId="10" fillId="0" borderId="72" xfId="0" applyFont="1" applyFill="1" applyBorder="1" applyAlignment="1">
      <alignment horizontal="center" vertical="top" wrapText="1" shrinkToFit="1"/>
    </xf>
    <xf numFmtId="0" fontId="8" fillId="0" borderId="0" xfId="0" applyFont="1" applyBorder="1" applyAlignment="1">
      <alignment horizontal="center" vertical="top" shrinkToFit="1"/>
    </xf>
    <xf numFmtId="0" fontId="8" fillId="17" borderId="0" xfId="0" applyFont="1" applyFill="1" applyAlignment="1">
      <alignment vertical="top"/>
    </xf>
    <xf numFmtId="0" fontId="8" fillId="0" borderId="0" xfId="0" applyFont="1" applyBorder="1" applyAlignment="1">
      <alignment horizontal="left" vertical="top" shrinkToFit="1"/>
    </xf>
    <xf numFmtId="0" fontId="10" fillId="0" borderId="60" xfId="0" applyFont="1" applyFill="1" applyBorder="1" applyAlignment="1">
      <alignment horizontal="center" vertical="top" wrapText="1" shrinkToFit="1"/>
    </xf>
    <xf numFmtId="0" fontId="8" fillId="0" borderId="28" xfId="0" applyFont="1" applyFill="1" applyBorder="1" applyAlignment="1">
      <alignment horizontal="center" vertical="top" wrapText="1" shrinkToFit="1"/>
    </xf>
    <xf numFmtId="0" fontId="8" fillId="0" borderId="23" xfId="0" applyFont="1" applyBorder="1" applyAlignment="1">
      <alignment horizontal="center" vertical="top"/>
    </xf>
    <xf numFmtId="4" fontId="10" fillId="4" borderId="28" xfId="0" applyNumberFormat="1" applyFont="1" applyFill="1" applyBorder="1" applyAlignment="1">
      <alignment horizontal="center" vertical="top" wrapText="1"/>
    </xf>
    <xf numFmtId="4" fontId="25" fillId="15" borderId="28" xfId="0" applyNumberFormat="1" applyFont="1" applyFill="1" applyBorder="1" applyAlignment="1">
      <alignment horizontal="center" vertical="top"/>
    </xf>
    <xf numFmtId="2" fontId="10" fillId="15" borderId="28" xfId="0" applyNumberFormat="1" applyFont="1" applyFill="1" applyBorder="1" applyAlignment="1">
      <alignment horizontal="center" vertical="top"/>
    </xf>
    <xf numFmtId="164" fontId="8" fillId="0" borderId="28" xfId="0" applyNumberFormat="1" applyFont="1" applyFill="1" applyBorder="1" applyAlignment="1">
      <alignment horizontal="center" vertical="top" wrapText="1" shrinkToFit="1"/>
    </xf>
    <xf numFmtId="49" fontId="8" fillId="0" borderId="28" xfId="0" applyNumberFormat="1" applyFont="1" applyBorder="1" applyAlignment="1">
      <alignment horizontal="center" vertical="top" shrinkToFit="1"/>
    </xf>
    <xf numFmtId="0" fontId="8" fillId="0" borderId="28" xfId="0" applyFont="1" applyBorder="1" applyAlignment="1">
      <alignment horizontal="center" vertical="top" shrinkToFit="1"/>
    </xf>
    <xf numFmtId="167" fontId="10" fillId="0" borderId="61" xfId="0" applyNumberFormat="1" applyFont="1" applyFill="1" applyBorder="1" applyAlignment="1">
      <alignment horizontal="center" vertical="top" wrapText="1"/>
    </xf>
    <xf numFmtId="0" fontId="8" fillId="0" borderId="1" xfId="0" applyFont="1" applyBorder="1" applyAlignment="1">
      <alignment horizontal="left" vertical="top" wrapText="1"/>
    </xf>
    <xf numFmtId="0" fontId="8" fillId="0" borderId="0" xfId="0" applyFont="1" applyBorder="1" applyAlignment="1">
      <alignment horizontal="center" vertical="top"/>
    </xf>
    <xf numFmtId="1" fontId="8" fillId="0" borderId="28" xfId="0" applyNumberFormat="1" applyFont="1" applyBorder="1" applyAlignment="1">
      <alignment horizontal="center" vertical="top"/>
    </xf>
    <xf numFmtId="0" fontId="8" fillId="0" borderId="61" xfId="0" applyFont="1" applyBorder="1" applyAlignment="1">
      <alignment horizontal="center" vertical="top"/>
    </xf>
    <xf numFmtId="1" fontId="8" fillId="0" borderId="61" xfId="0" applyNumberFormat="1" applyFont="1" applyBorder="1" applyAlignment="1">
      <alignment horizontal="center" vertical="top"/>
    </xf>
    <xf numFmtId="1" fontId="8" fillId="0" borderId="28" xfId="8" applyNumberFormat="1" applyFont="1" applyBorder="1" applyAlignment="1">
      <alignment horizontal="center" vertical="top"/>
    </xf>
    <xf numFmtId="3" fontId="8" fillId="0" borderId="28" xfId="0" applyNumberFormat="1" applyFont="1" applyBorder="1" applyAlignment="1">
      <alignment horizontal="center" vertical="top"/>
    </xf>
    <xf numFmtId="3" fontId="8" fillId="0" borderId="28" xfId="0" applyNumberFormat="1" applyFont="1" applyFill="1" applyBorder="1" applyAlignment="1">
      <alignment horizontal="center" vertical="top"/>
    </xf>
    <xf numFmtId="0" fontId="8" fillId="17" borderId="0" xfId="0" applyFont="1" applyFill="1" applyAlignment="1">
      <alignment horizontal="center" vertical="top"/>
    </xf>
    <xf numFmtId="0" fontId="8" fillId="0" borderId="28" xfId="0" applyFont="1" applyBorder="1" applyAlignment="1">
      <alignment horizontal="left" vertical="center" textRotation="90" wrapText="1"/>
    </xf>
    <xf numFmtId="1" fontId="8" fillId="0" borderId="28" xfId="0" applyNumberFormat="1" applyFont="1" applyFill="1" applyBorder="1" applyAlignment="1">
      <alignment horizontal="left" vertical="center" wrapText="1" shrinkToFit="1"/>
    </xf>
    <xf numFmtId="164" fontId="10" fillId="4" borderId="28" xfId="0" applyNumberFormat="1" applyFont="1" applyFill="1" applyBorder="1" applyAlignment="1">
      <alignment horizontal="left" vertical="center" wrapText="1" shrinkToFit="1"/>
    </xf>
    <xf numFmtId="0" fontId="8" fillId="17" borderId="0" xfId="0" applyFont="1" applyFill="1" applyAlignment="1">
      <alignment horizontal="left" vertical="top"/>
    </xf>
    <xf numFmtId="165" fontId="10" fillId="0" borderId="23" xfId="0" applyNumberFormat="1" applyFont="1" applyFill="1" applyBorder="1" applyAlignment="1">
      <alignment horizontal="center" vertical="top"/>
    </xf>
    <xf numFmtId="165" fontId="8" fillId="0" borderId="23" xfId="0" applyNumberFormat="1" applyFont="1" applyBorder="1" applyAlignment="1">
      <alignment horizontal="center" vertical="top"/>
    </xf>
    <xf numFmtId="0" fontId="8" fillId="0" borderId="60" xfId="0" applyFont="1" applyFill="1" applyBorder="1" applyAlignment="1">
      <alignment horizontal="center" vertical="top" wrapText="1"/>
    </xf>
    <xf numFmtId="0" fontId="8" fillId="0" borderId="60" xfId="0" applyFont="1" applyFill="1" applyBorder="1" applyAlignment="1">
      <alignment vertical="top" wrapText="1"/>
    </xf>
    <xf numFmtId="0" fontId="8" fillId="0" borderId="61" xfId="0" applyFont="1" applyFill="1" applyBorder="1" applyAlignment="1">
      <alignment vertical="top" wrapText="1"/>
    </xf>
    <xf numFmtId="0" fontId="8" fillId="0" borderId="23" xfId="0" applyFont="1" applyBorder="1" applyAlignment="1">
      <alignment horizontal="center" vertical="center" wrapText="1" shrinkToFit="1"/>
    </xf>
    <xf numFmtId="0" fontId="8" fillId="0" borderId="62" xfId="0" applyFont="1" applyFill="1" applyBorder="1" applyAlignment="1">
      <alignment horizontal="left" vertical="top" wrapText="1" shrinkToFit="1"/>
    </xf>
    <xf numFmtId="0" fontId="8" fillId="0" borderId="23" xfId="0" applyFont="1" applyBorder="1" applyAlignment="1">
      <alignment horizontal="left" vertical="top" wrapText="1" shrinkToFit="1"/>
    </xf>
    <xf numFmtId="164" fontId="8" fillId="0" borderId="23" xfId="0" applyNumberFormat="1" applyFont="1" applyBorder="1" applyAlignment="1">
      <alignment horizontal="center" vertical="top"/>
    </xf>
    <xf numFmtId="164" fontId="10" fillId="4" borderId="53" xfId="0" applyNumberFormat="1" applyFont="1" applyFill="1" applyBorder="1" applyAlignment="1">
      <alignment vertical="top"/>
    </xf>
    <xf numFmtId="164" fontId="10" fillId="4" borderId="60" xfId="0" applyNumberFormat="1" applyFont="1" applyFill="1" applyBorder="1" applyAlignment="1">
      <alignment vertical="top"/>
    </xf>
    <xf numFmtId="164" fontId="10" fillId="4" borderId="61" xfId="0" applyNumberFormat="1" applyFont="1" applyFill="1" applyBorder="1" applyAlignment="1">
      <alignment vertical="top"/>
    </xf>
    <xf numFmtId="165" fontId="10" fillId="0" borderId="53" xfId="0" applyNumberFormat="1" applyFont="1" applyFill="1" applyBorder="1" applyAlignment="1">
      <alignment vertical="top" wrapText="1"/>
    </xf>
    <xf numFmtId="0" fontId="8" fillId="0" borderId="60" xfId="0" applyFont="1" applyBorder="1" applyAlignment="1">
      <alignment horizontal="left" vertical="top" wrapText="1" shrinkToFit="1"/>
    </xf>
    <xf numFmtId="0" fontId="8" fillId="0" borderId="23" xfId="0" applyFont="1" applyFill="1" applyBorder="1" applyAlignment="1">
      <alignment horizontal="left" vertical="top" wrapText="1" shrinkToFit="1"/>
    </xf>
    <xf numFmtId="0" fontId="8" fillId="0" borderId="23" xfId="0" applyFont="1" applyFill="1" applyBorder="1" applyAlignment="1">
      <alignment horizontal="center" vertical="top" wrapText="1"/>
    </xf>
    <xf numFmtId="165" fontId="10" fillId="4" borderId="53" xfId="0" applyNumberFormat="1" applyFont="1" applyFill="1" applyBorder="1" applyAlignment="1">
      <alignment vertical="top"/>
    </xf>
    <xf numFmtId="165" fontId="10" fillId="4" borderId="60" xfId="0" applyNumberFormat="1" applyFont="1" applyFill="1" applyBorder="1" applyAlignment="1">
      <alignment vertical="top"/>
    </xf>
    <xf numFmtId="165" fontId="10" fillId="4" borderId="61" xfId="0" applyNumberFormat="1" applyFont="1" applyFill="1" applyBorder="1" applyAlignment="1">
      <alignment vertical="top"/>
    </xf>
    <xf numFmtId="49" fontId="10" fillId="6" borderId="53" xfId="0" applyNumberFormat="1" applyFont="1" applyFill="1" applyBorder="1" applyAlignment="1">
      <alignment vertical="top"/>
    </xf>
    <xf numFmtId="49" fontId="10" fillId="6" borderId="60" xfId="0" applyNumberFormat="1" applyFont="1" applyFill="1" applyBorder="1" applyAlignment="1">
      <alignment vertical="top"/>
    </xf>
    <xf numFmtId="49" fontId="10" fillId="6" borderId="61" xfId="0" applyNumberFormat="1" applyFont="1" applyFill="1" applyBorder="1" applyAlignment="1">
      <alignment vertical="top"/>
    </xf>
    <xf numFmtId="2" fontId="8" fillId="0" borderId="28" xfId="0" applyNumberFormat="1" applyFont="1" applyBorder="1" applyAlignment="1">
      <alignment horizontal="left" vertical="top" wrapText="1"/>
    </xf>
    <xf numFmtId="0" fontId="8" fillId="0" borderId="0" xfId="0" applyFont="1" applyFill="1" applyAlignment="1">
      <alignment vertical="top"/>
    </xf>
    <xf numFmtId="2" fontId="10" fillId="12" borderId="28" xfId="0" applyNumberFormat="1" applyFont="1" applyFill="1" applyBorder="1" applyAlignment="1">
      <alignment horizontal="center" vertical="top"/>
    </xf>
    <xf numFmtId="0" fontId="8" fillId="12" borderId="28" xfId="0" applyFont="1" applyFill="1" applyBorder="1" applyAlignment="1">
      <alignment vertical="top"/>
    </xf>
    <xf numFmtId="0" fontId="8" fillId="12" borderId="53" xfId="0" applyFont="1" applyFill="1" applyBorder="1" applyAlignment="1">
      <alignment vertical="top"/>
    </xf>
    <xf numFmtId="0" fontId="8" fillId="12" borderId="60" xfId="0" applyFont="1" applyFill="1" applyBorder="1" applyAlignment="1">
      <alignment vertical="top"/>
    </xf>
    <xf numFmtId="164" fontId="10" fillId="4" borderId="60"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3" borderId="28" xfId="0" applyNumberFormat="1" applyFont="1" applyFill="1" applyBorder="1" applyAlignment="1">
      <alignment horizontal="left" vertical="top"/>
    </xf>
    <xf numFmtId="49" fontId="10" fillId="2" borderId="28" xfId="0" applyNumberFormat="1" applyFont="1" applyFill="1" applyBorder="1" applyAlignment="1">
      <alignment horizontal="left" vertical="top"/>
    </xf>
    <xf numFmtId="49" fontId="10" fillId="2" borderId="23" xfId="0" applyNumberFormat="1" applyFont="1" applyFill="1" applyBorder="1" applyAlignment="1">
      <alignment horizontal="center" vertical="top"/>
    </xf>
    <xf numFmtId="0" fontId="10" fillId="0" borderId="60" xfId="0" applyFont="1" applyFill="1" applyBorder="1" applyAlignment="1">
      <alignment horizontal="left" vertical="top" wrapText="1"/>
    </xf>
    <xf numFmtId="0" fontId="10" fillId="8" borderId="1" xfId="0" applyFont="1" applyFill="1" applyBorder="1" applyAlignment="1">
      <alignment horizontal="center" vertical="top"/>
    </xf>
    <xf numFmtId="0" fontId="10" fillId="8" borderId="23" xfId="0" applyFont="1" applyFill="1" applyBorder="1" applyAlignment="1">
      <alignment horizontal="center" vertical="top"/>
    </xf>
    <xf numFmtId="49" fontId="10" fillId="2" borderId="61" xfId="0" applyNumberFormat="1" applyFont="1" applyFill="1" applyBorder="1" applyAlignment="1">
      <alignment horizontal="left" vertical="top"/>
    </xf>
    <xf numFmtId="164" fontId="10" fillId="4" borderId="61" xfId="0" applyNumberFormat="1" applyFont="1" applyFill="1" applyBorder="1" applyAlignment="1">
      <alignment horizontal="left" vertical="top"/>
    </xf>
    <xf numFmtId="49" fontId="10" fillId="0" borderId="45" xfId="0" applyNumberFormat="1" applyFont="1" applyFill="1" applyBorder="1" applyAlignment="1">
      <alignment horizontal="center" vertical="top"/>
    </xf>
    <xf numFmtId="0" fontId="8" fillId="0" borderId="28" xfId="0" applyFont="1" applyBorder="1" applyAlignment="1">
      <alignment horizontal="center" vertical="top"/>
    </xf>
    <xf numFmtId="0" fontId="10" fillId="8" borderId="28" xfId="0" applyFont="1" applyFill="1" applyBorder="1" applyAlignment="1">
      <alignment horizontal="center" vertical="top"/>
    </xf>
    <xf numFmtId="0" fontId="10" fillId="8" borderId="28" xfId="0" applyFont="1" applyFill="1" applyBorder="1" applyAlignment="1">
      <alignment horizontal="left" vertical="top"/>
    </xf>
    <xf numFmtId="0" fontId="10" fillId="8" borderId="1" xfId="0" applyFont="1" applyFill="1" applyBorder="1" applyAlignment="1">
      <alignment horizontal="left" vertical="top"/>
    </xf>
    <xf numFmtId="0" fontId="10" fillId="6" borderId="28" xfId="0" applyFont="1" applyFill="1" applyBorder="1" applyAlignment="1">
      <alignment horizontal="left" vertical="top"/>
    </xf>
    <xf numFmtId="0" fontId="8" fillId="0" borderId="28" xfId="0" applyNumberFormat="1" applyFont="1" applyBorder="1" applyAlignment="1">
      <alignment horizontal="left" vertical="top" wrapText="1" shrinkToFit="1"/>
    </xf>
    <xf numFmtId="0" fontId="8" fillId="0" borderId="53" xfId="0" applyFont="1" applyFill="1" applyBorder="1" applyAlignment="1">
      <alignment horizontal="center" vertical="center" wrapText="1" shrinkToFit="1"/>
    </xf>
    <xf numFmtId="0" fontId="8" fillId="0" borderId="23" xfId="0" applyFont="1" applyFill="1" applyBorder="1" applyAlignment="1">
      <alignment vertical="top" wrapText="1"/>
    </xf>
    <xf numFmtId="2" fontId="8" fillId="0" borderId="53" xfId="0" applyNumberFormat="1" applyFont="1" applyBorder="1" applyAlignment="1">
      <alignment horizontal="center" vertical="center" wrapText="1" shrinkToFit="1"/>
    </xf>
    <xf numFmtId="2" fontId="8" fillId="0" borderId="28" xfId="0" applyNumberFormat="1" applyFont="1" applyBorder="1" applyAlignment="1">
      <alignment horizontal="center" vertical="center" wrapText="1" shrinkToFit="1"/>
    </xf>
    <xf numFmtId="0" fontId="8" fillId="0" borderId="53" xfId="0" applyFont="1" applyBorder="1" applyAlignment="1">
      <alignment horizontal="center" vertical="center" wrapText="1" shrinkToFit="1"/>
    </xf>
    <xf numFmtId="165" fontId="8" fillId="0" borderId="28" xfId="0" applyNumberFormat="1" applyFont="1" applyBorder="1" applyAlignment="1">
      <alignment horizontal="center" vertical="center" shrinkToFit="1"/>
    </xf>
    <xf numFmtId="49" fontId="10" fillId="0" borderId="4" xfId="0" applyNumberFormat="1" applyFont="1" applyFill="1" applyBorder="1" applyAlignment="1">
      <alignment horizontal="center" vertical="top"/>
    </xf>
    <xf numFmtId="9" fontId="8" fillId="0" borderId="28" xfId="7" applyFont="1" applyFill="1" applyBorder="1" applyAlignment="1">
      <alignment vertical="top" wrapText="1"/>
    </xf>
    <xf numFmtId="9" fontId="8" fillId="0" borderId="28" xfId="7" applyFont="1" applyBorder="1" applyAlignment="1">
      <alignment horizontal="left" vertical="top" wrapText="1" shrinkToFit="1"/>
    </xf>
    <xf numFmtId="9" fontId="8" fillId="0" borderId="28" xfId="7" applyFont="1" applyBorder="1" applyAlignment="1">
      <alignment horizontal="center" vertical="center" wrapText="1" shrinkToFit="1"/>
    </xf>
    <xf numFmtId="1" fontId="8" fillId="0" borderId="53" xfId="7" applyNumberFormat="1" applyFont="1" applyBorder="1" applyAlignment="1">
      <alignment horizontal="center" vertical="center" wrapText="1" shrinkToFit="1"/>
    </xf>
    <xf numFmtId="1" fontId="8" fillId="0" borderId="28" xfId="7" applyNumberFormat="1" applyFont="1" applyBorder="1" applyAlignment="1">
      <alignment horizontal="center" vertical="center" wrapText="1" shrinkToFit="1"/>
    </xf>
    <xf numFmtId="1" fontId="8" fillId="0" borderId="28" xfId="7" applyNumberFormat="1" applyFont="1" applyBorder="1" applyAlignment="1">
      <alignment horizontal="left" vertical="center" wrapText="1" shrinkToFit="1"/>
    </xf>
    <xf numFmtId="0" fontId="8" fillId="0" borderId="1" xfId="0" applyFont="1" applyFill="1" applyBorder="1" applyAlignment="1">
      <alignment vertical="top" wrapText="1"/>
    </xf>
    <xf numFmtId="9" fontId="10" fillId="0" borderId="53" xfId="7" applyFont="1" applyFill="1" applyBorder="1" applyAlignment="1">
      <alignment vertical="top" wrapText="1"/>
    </xf>
    <xf numFmtId="165" fontId="10" fillId="0" borderId="60" xfId="7" applyNumberFormat="1" applyFont="1" applyFill="1" applyBorder="1" applyAlignment="1">
      <alignment vertical="top" wrapText="1"/>
    </xf>
    <xf numFmtId="9" fontId="8" fillId="0" borderId="0" xfId="7" applyFont="1" applyBorder="1" applyAlignment="1">
      <alignment vertical="top"/>
    </xf>
    <xf numFmtId="9" fontId="8" fillId="7" borderId="1" xfId="7" applyFont="1" applyFill="1" applyBorder="1" applyAlignment="1">
      <alignment vertical="top"/>
    </xf>
    <xf numFmtId="165" fontId="10" fillId="0" borderId="28" xfId="7" applyNumberFormat="1" applyFont="1" applyFill="1" applyBorder="1" applyAlignment="1">
      <alignment horizontal="center" vertical="top"/>
    </xf>
    <xf numFmtId="165" fontId="8" fillId="0" borderId="28" xfId="7" applyNumberFormat="1" applyFont="1" applyBorder="1" applyAlignment="1">
      <alignment horizontal="center" vertical="top"/>
    </xf>
    <xf numFmtId="165" fontId="8" fillId="0" borderId="28" xfId="7" applyNumberFormat="1" applyFont="1" applyBorder="1" applyAlignment="1">
      <alignment horizontal="center" vertical="center" shrinkToFit="1"/>
    </xf>
    <xf numFmtId="165" fontId="10" fillId="4" borderId="28" xfId="7" applyNumberFormat="1" applyFont="1" applyFill="1" applyBorder="1" applyAlignment="1">
      <alignment horizontal="center" vertical="top"/>
    </xf>
    <xf numFmtId="9" fontId="8" fillId="0" borderId="0" xfId="7" applyFont="1" applyAlignment="1">
      <alignment vertical="top"/>
    </xf>
    <xf numFmtId="9" fontId="10" fillId="8" borderId="28" xfId="7" applyFont="1" applyFill="1" applyBorder="1" applyAlignment="1">
      <alignment horizontal="left" vertical="top"/>
    </xf>
    <xf numFmtId="9" fontId="10" fillId="3" borderId="28" xfId="7" applyFont="1" applyFill="1" applyBorder="1" applyAlignment="1">
      <alignment horizontal="center" vertical="top"/>
    </xf>
    <xf numFmtId="9" fontId="10" fillId="2" borderId="28" xfId="7" applyFont="1" applyFill="1" applyBorder="1" applyAlignment="1">
      <alignment horizontal="center" vertical="top"/>
    </xf>
    <xf numFmtId="165" fontId="10" fillId="2" borderId="28" xfId="7" applyNumberFormat="1" applyFont="1" applyFill="1" applyBorder="1" applyAlignment="1">
      <alignment horizontal="center" vertical="top"/>
    </xf>
    <xf numFmtId="165" fontId="8" fillId="0" borderId="28" xfId="0" applyNumberFormat="1" applyFont="1" applyBorder="1" applyAlignment="1">
      <alignment horizontal="center" vertical="center" wrapText="1" shrinkToFit="1"/>
    </xf>
    <xf numFmtId="165" fontId="8" fillId="0" borderId="28" xfId="0" applyNumberFormat="1" applyFont="1" applyFill="1" applyBorder="1" applyAlignment="1">
      <alignment horizontal="center" vertical="top"/>
    </xf>
    <xf numFmtId="0" fontId="10" fillId="6" borderId="1" xfId="0" applyFont="1" applyFill="1" applyBorder="1" applyAlignment="1">
      <alignment horizontal="left" vertical="top"/>
    </xf>
    <xf numFmtId="0" fontId="8" fillId="0" borderId="53" xfId="0" applyFont="1" applyBorder="1" applyAlignment="1">
      <alignment horizontal="center" vertical="top"/>
    </xf>
    <xf numFmtId="165" fontId="10" fillId="0" borderId="0" xfId="0" applyNumberFormat="1" applyFont="1" applyFill="1" applyBorder="1" applyAlignment="1">
      <alignment vertical="top" wrapText="1"/>
    </xf>
    <xf numFmtId="0" fontId="8" fillId="0" borderId="0" xfId="0" applyFont="1" applyFill="1" applyBorder="1" applyAlignment="1">
      <alignment vertical="top"/>
    </xf>
    <xf numFmtId="165" fontId="10" fillId="0" borderId="72" xfId="0" applyNumberFormat="1" applyFont="1" applyFill="1" applyBorder="1" applyAlignment="1">
      <alignment vertical="top" wrapText="1"/>
    </xf>
    <xf numFmtId="0" fontId="8" fillId="0" borderId="72" xfId="0" applyFont="1" applyFill="1" applyBorder="1" applyAlignment="1">
      <alignment horizontal="left" vertical="top" wrapText="1"/>
    </xf>
    <xf numFmtId="0" fontId="8" fillId="0" borderId="60" xfId="0" applyFont="1" applyBorder="1" applyAlignment="1">
      <alignment horizontal="center" vertical="top"/>
    </xf>
    <xf numFmtId="165" fontId="10" fillId="2" borderId="23" xfId="0" applyNumberFormat="1" applyFont="1" applyFill="1" applyBorder="1" applyAlignment="1">
      <alignment horizontal="center" vertical="top"/>
    </xf>
    <xf numFmtId="49" fontId="10" fillId="3" borderId="23" xfId="0" applyNumberFormat="1" applyFont="1" applyFill="1" applyBorder="1" applyAlignment="1">
      <alignment horizontal="center" vertical="top" wrapText="1"/>
    </xf>
    <xf numFmtId="0" fontId="10" fillId="0" borderId="60" xfId="0" applyFont="1" applyFill="1" applyBorder="1" applyAlignment="1">
      <alignment vertical="center" wrapText="1"/>
    </xf>
    <xf numFmtId="0" fontId="8" fillId="5" borderId="28" xfId="0" applyFont="1" applyFill="1" applyBorder="1" applyAlignment="1">
      <alignment horizontal="center" vertical="top"/>
    </xf>
    <xf numFmtId="4" fontId="10" fillId="0" borderId="28" xfId="0" applyNumberFormat="1" applyFont="1" applyFill="1" applyBorder="1" applyAlignment="1">
      <alignment horizontal="center" vertical="center"/>
    </xf>
    <xf numFmtId="0" fontId="8" fillId="0" borderId="28" xfId="0" applyFont="1" applyBorder="1" applyAlignment="1">
      <alignment horizontal="center" vertical="center"/>
    </xf>
    <xf numFmtId="49" fontId="6" fillId="0" borderId="28" xfId="0" applyNumberFormat="1" applyFont="1" applyBorder="1" applyAlignment="1">
      <alignment horizontal="left" vertical="top" wrapText="1" shrinkToFit="1"/>
    </xf>
    <xf numFmtId="1" fontId="8" fillId="0" borderId="28" xfId="0" applyNumberFormat="1" applyFont="1" applyBorder="1" applyAlignment="1">
      <alignment horizontal="center" vertical="center" shrinkToFit="1"/>
    </xf>
    <xf numFmtId="2" fontId="10" fillId="4" borderId="28" xfId="0" applyNumberFormat="1" applyFont="1" applyFill="1" applyBorder="1" applyAlignment="1">
      <alignment horizontal="center" vertical="center"/>
    </xf>
    <xf numFmtId="164" fontId="8" fillId="0" borderId="28" xfId="0" applyNumberFormat="1" applyFont="1" applyBorder="1" applyAlignment="1">
      <alignment horizontal="center" vertical="center"/>
    </xf>
    <xf numFmtId="4" fontId="10" fillId="2" borderId="28" xfId="0" applyNumberFormat="1" applyFont="1" applyFill="1" applyBorder="1" applyAlignment="1">
      <alignment horizontal="center" vertical="center"/>
    </xf>
    <xf numFmtId="4" fontId="10" fillId="4" borderId="28" xfId="0" applyNumberFormat="1" applyFont="1" applyFill="1" applyBorder="1" applyAlignment="1">
      <alignment horizontal="center" vertical="center" wrapText="1"/>
    </xf>
    <xf numFmtId="4" fontId="10" fillId="6" borderId="28" xfId="0" applyNumberFormat="1" applyFont="1" applyFill="1" applyBorder="1" applyAlignment="1">
      <alignment horizontal="center" vertical="center"/>
    </xf>
    <xf numFmtId="1" fontId="8" fillId="0" borderId="28" xfId="0" applyNumberFormat="1" applyFont="1" applyBorder="1" applyAlignment="1">
      <alignment horizontal="center" vertical="center" wrapText="1" shrinkToFit="1"/>
    </xf>
    <xf numFmtId="1" fontId="8" fillId="0" borderId="28" xfId="0" applyNumberFormat="1" applyFont="1" applyFill="1" applyBorder="1" applyAlignment="1">
      <alignment horizontal="center" vertical="center" wrapText="1" shrinkToFit="1"/>
    </xf>
    <xf numFmtId="0" fontId="8" fillId="0" borderId="28" xfId="0" applyFont="1" applyFill="1" applyBorder="1" applyAlignment="1">
      <alignment vertical="center" wrapText="1"/>
    </xf>
    <xf numFmtId="49" fontId="8" fillId="0" borderId="28" xfId="0" applyNumberFormat="1" applyFont="1" applyBorder="1" applyAlignment="1">
      <alignment horizontal="left" vertical="center" shrinkToFit="1"/>
    </xf>
    <xf numFmtId="0" fontId="8" fillId="0" borderId="28" xfId="0" applyFont="1" applyBorder="1" applyAlignment="1">
      <alignment horizontal="left" vertical="center"/>
    </xf>
    <xf numFmtId="49" fontId="8" fillId="0" borderId="28" xfId="0" applyNumberFormat="1" applyFont="1" applyBorder="1" applyAlignment="1">
      <alignment horizontal="left" vertical="center" wrapText="1" shrinkToFit="1"/>
    </xf>
    <xf numFmtId="0" fontId="40" fillId="0" borderId="28" xfId="0" applyFont="1" applyBorder="1" applyAlignment="1">
      <alignment horizontal="center" vertical="center"/>
    </xf>
    <xf numFmtId="49" fontId="8" fillId="0" borderId="28" xfId="0" applyNumberFormat="1" applyFont="1" applyBorder="1" applyAlignment="1">
      <alignment horizontal="center" vertical="top"/>
    </xf>
    <xf numFmtId="0" fontId="8" fillId="0" borderId="1" xfId="0" applyFont="1" applyBorder="1" applyAlignment="1">
      <alignment horizontal="center" vertical="top"/>
    </xf>
    <xf numFmtId="165" fontId="10" fillId="4" borderId="61" xfId="0" applyNumberFormat="1" applyFont="1" applyFill="1" applyBorder="1" applyAlignment="1">
      <alignment horizontal="center" vertical="top" wrapText="1"/>
    </xf>
    <xf numFmtId="0" fontId="8" fillId="0" borderId="28" xfId="0" applyFont="1" applyBorder="1" applyAlignment="1">
      <alignment vertical="top" wrapText="1"/>
    </xf>
    <xf numFmtId="4" fontId="10" fillId="0" borderId="60" xfId="0" applyNumberFormat="1" applyFont="1" applyFill="1" applyBorder="1" applyAlignment="1">
      <alignment vertical="top" wrapText="1"/>
    </xf>
    <xf numFmtId="4" fontId="8" fillId="0" borderId="28" xfId="0" applyNumberFormat="1" applyFont="1" applyFill="1" applyBorder="1" applyAlignment="1">
      <alignment horizontal="center" vertical="top"/>
    </xf>
    <xf numFmtId="4" fontId="8" fillId="0" borderId="28" xfId="0" applyNumberFormat="1" applyFont="1" applyBorder="1" applyAlignment="1">
      <alignment horizontal="center" vertical="top"/>
    </xf>
    <xf numFmtId="4" fontId="10" fillId="4" borderId="28" xfId="0" applyNumberFormat="1" applyFont="1" applyFill="1" applyBorder="1" applyAlignment="1">
      <alignment horizontal="center" vertical="top"/>
    </xf>
    <xf numFmtId="4" fontId="8" fillId="0" borderId="1" xfId="0" applyNumberFormat="1" applyFont="1" applyFill="1" applyBorder="1" applyAlignment="1">
      <alignment horizontal="center" vertical="top"/>
    </xf>
    <xf numFmtId="4" fontId="8" fillId="0" borderId="1" xfId="0" applyNumberFormat="1" applyFont="1" applyBorder="1" applyAlignment="1">
      <alignment horizontal="center" vertical="top"/>
    </xf>
    <xf numFmtId="0" fontId="8" fillId="0" borderId="53" xfId="0" applyFont="1" applyBorder="1" applyAlignment="1">
      <alignment horizontal="center" vertical="center"/>
    </xf>
    <xf numFmtId="49" fontId="10" fillId="9" borderId="28" xfId="0" applyNumberFormat="1" applyFont="1" applyFill="1" applyBorder="1" applyAlignment="1">
      <alignment horizontal="center" vertical="top"/>
    </xf>
    <xf numFmtId="49" fontId="10" fillId="10" borderId="28" xfId="0" applyNumberFormat="1" applyFont="1" applyFill="1" applyBorder="1" applyAlignment="1">
      <alignment horizontal="center" vertical="top"/>
    </xf>
    <xf numFmtId="4" fontId="10" fillId="10" borderId="28" xfId="0" applyNumberFormat="1" applyFont="1" applyFill="1" applyBorder="1" applyAlignment="1">
      <alignment horizontal="center" vertical="top"/>
    </xf>
    <xf numFmtId="0" fontId="8" fillId="0" borderId="28" xfId="0" applyFont="1" applyFill="1" applyBorder="1" applyAlignment="1">
      <alignment horizontal="center" vertical="top"/>
    </xf>
    <xf numFmtId="49" fontId="8" fillId="0" borderId="28" xfId="0" applyNumberFormat="1" applyFont="1" applyFill="1" applyBorder="1" applyAlignment="1">
      <alignment horizontal="left" vertical="top" shrinkToFit="1"/>
    </xf>
    <xf numFmtId="0" fontId="8" fillId="0" borderId="53" xfId="0" applyFont="1" applyFill="1" applyBorder="1" applyAlignment="1">
      <alignment horizontal="center" vertical="top"/>
    </xf>
    <xf numFmtId="4" fontId="10" fillId="11" borderId="28" xfId="0" applyNumberFormat="1" applyFont="1" applyFill="1" applyBorder="1" applyAlignment="1">
      <alignment horizontal="center" vertical="top" wrapText="1"/>
    </xf>
    <xf numFmtId="4" fontId="10" fillId="3" borderId="28" xfId="0" applyNumberFormat="1" applyFont="1" applyFill="1" applyBorder="1" applyAlignment="1">
      <alignment horizontal="center" vertical="center" wrapText="1" shrinkToFit="1"/>
    </xf>
    <xf numFmtId="49" fontId="8" fillId="13" borderId="1" xfId="0" applyNumberFormat="1" applyFont="1" applyFill="1" applyBorder="1" applyAlignment="1">
      <alignment horizontal="center" vertical="center" wrapText="1" shrinkToFit="1"/>
    </xf>
    <xf numFmtId="49" fontId="8" fillId="0" borderId="28" xfId="0" applyNumberFormat="1" applyFont="1" applyFill="1" applyBorder="1" applyAlignment="1">
      <alignment horizontal="left" vertical="top" wrapText="1" shrinkToFit="1"/>
    </xf>
    <xf numFmtId="2" fontId="8" fillId="0" borderId="28" xfId="0" applyNumberFormat="1" applyFont="1" applyFill="1" applyBorder="1" applyAlignment="1">
      <alignment horizontal="center" vertical="top" wrapText="1" shrinkToFit="1"/>
    </xf>
    <xf numFmtId="165" fontId="8" fillId="0" borderId="28" xfId="0" applyNumberFormat="1" applyFont="1" applyBorder="1" applyAlignment="1">
      <alignment horizontal="center" vertical="top" wrapText="1" shrinkToFit="1"/>
    </xf>
    <xf numFmtId="2" fontId="8" fillId="0" borderId="28" xfId="0" applyNumberFormat="1" applyFont="1" applyBorder="1" applyAlignment="1">
      <alignment horizontal="center" vertical="top" wrapText="1" shrinkToFit="1"/>
    </xf>
    <xf numFmtId="0" fontId="8" fillId="15" borderId="28" xfId="0" applyFont="1" applyFill="1" applyBorder="1" applyAlignment="1">
      <alignment horizontal="center" vertical="top"/>
    </xf>
    <xf numFmtId="0" fontId="8" fillId="15" borderId="28" xfId="0" applyFont="1" applyFill="1" applyBorder="1" applyAlignment="1">
      <alignment horizontal="left" vertical="top" wrapText="1"/>
    </xf>
    <xf numFmtId="49" fontId="8" fillId="0" borderId="28" xfId="0" applyNumberFormat="1" applyFont="1" applyBorder="1" applyAlignment="1">
      <alignment horizontal="center" vertical="top" wrapText="1"/>
    </xf>
    <xf numFmtId="164" fontId="8" fillId="15" borderId="28" xfId="0" applyNumberFormat="1" applyFont="1" applyFill="1" applyBorder="1" applyAlignment="1">
      <alignment horizontal="center" vertical="top"/>
    </xf>
    <xf numFmtId="164" fontId="8" fillId="15" borderId="60" xfId="0" applyNumberFormat="1" applyFont="1" applyFill="1" applyBorder="1" applyAlignment="1">
      <alignment horizontal="center" vertical="top"/>
    </xf>
    <xf numFmtId="49" fontId="8" fillId="0" borderId="23" xfId="0" applyNumberFormat="1" applyFont="1" applyBorder="1" applyAlignment="1">
      <alignment horizontal="left" vertical="top" wrapText="1" shrinkToFit="1"/>
    </xf>
    <xf numFmtId="164" fontId="8" fillId="4" borderId="53" xfId="0" applyNumberFormat="1" applyFont="1" applyFill="1" applyBorder="1" applyAlignment="1">
      <alignment vertical="top"/>
    </xf>
    <xf numFmtId="164" fontId="8" fillId="4" borderId="60" xfId="0" applyNumberFormat="1" applyFont="1" applyFill="1" applyBorder="1" applyAlignment="1">
      <alignment vertical="top"/>
    </xf>
    <xf numFmtId="164" fontId="8" fillId="4" borderId="61" xfId="0" applyNumberFormat="1" applyFont="1" applyFill="1" applyBorder="1" applyAlignment="1">
      <alignment vertical="top"/>
    </xf>
    <xf numFmtId="0" fontId="9" fillId="0" borderId="0" xfId="0" applyFont="1" applyAlignment="1">
      <alignment horizontal="center" vertical="top"/>
    </xf>
    <xf numFmtId="0" fontId="9" fillId="0" borderId="0" xfId="0" applyFont="1" applyAlignment="1">
      <alignment horizontal="left" vertical="top"/>
    </xf>
    <xf numFmtId="0" fontId="43" fillId="0" borderId="0" xfId="0" applyFont="1" applyAlignment="1">
      <alignment horizontal="left" vertical="top" shrinkToFit="1"/>
    </xf>
    <xf numFmtId="0" fontId="35" fillId="0" borderId="0" xfId="0" applyFont="1" applyAlignment="1">
      <alignment horizontal="center" vertical="top" wrapText="1"/>
    </xf>
    <xf numFmtId="0" fontId="35" fillId="0" borderId="0" xfId="0" applyFont="1" applyAlignment="1">
      <alignment horizontal="left" vertical="top" wrapText="1"/>
    </xf>
    <xf numFmtId="0" fontId="8" fillId="0" borderId="28" xfId="0" applyFont="1" applyBorder="1" applyAlignment="1">
      <alignment horizontal="center" vertical="center" wrapText="1"/>
    </xf>
    <xf numFmtId="0" fontId="8" fillId="0" borderId="28" xfId="0" applyFont="1" applyFill="1" applyBorder="1" applyAlignment="1">
      <alignment horizontal="center" vertical="center" wrapText="1"/>
    </xf>
    <xf numFmtId="0" fontId="8" fillId="0" borderId="28" xfId="0" applyFont="1" applyBorder="1" applyAlignment="1">
      <alignment horizontal="center" vertical="center" shrinkToFit="1"/>
    </xf>
    <xf numFmtId="0" fontId="8" fillId="0" borderId="28" xfId="0" applyFont="1" applyBorder="1" applyAlignment="1">
      <alignment horizontal="center" vertical="center" textRotation="90" shrinkToFit="1"/>
    </xf>
    <xf numFmtId="0" fontId="8" fillId="0" borderId="53" xfId="0" applyFont="1" applyBorder="1" applyAlignment="1">
      <alignment horizontal="center" vertical="center" textRotation="90" shrinkToFit="1"/>
    </xf>
    <xf numFmtId="0" fontId="8" fillId="0" borderId="53" xfId="0" applyFont="1" applyBorder="1" applyAlignment="1">
      <alignment horizontal="center" vertical="top" wrapText="1" shrinkToFit="1"/>
    </xf>
    <xf numFmtId="0" fontId="8" fillId="0" borderId="28" xfId="0" applyFont="1" applyBorder="1" applyAlignment="1">
      <alignment horizontal="center" vertical="top" wrapText="1" shrinkToFit="1"/>
    </xf>
    <xf numFmtId="0" fontId="8" fillId="0" borderId="28" xfId="0" applyFont="1" applyBorder="1" applyAlignment="1">
      <alignment horizontal="center" vertical="justify" wrapText="1" shrinkToFit="1"/>
    </xf>
    <xf numFmtId="165" fontId="10" fillId="11" borderId="28" xfId="0" applyNumberFormat="1" applyFont="1" applyFill="1" applyBorder="1" applyAlignment="1">
      <alignment horizontal="center" vertical="top" wrapText="1"/>
    </xf>
    <xf numFmtId="165" fontId="10" fillId="0" borderId="60" xfId="0" applyNumberFormat="1" applyFont="1" applyFill="1" applyBorder="1" applyAlignment="1">
      <alignment horizontal="center" vertical="top" wrapText="1"/>
    </xf>
    <xf numFmtId="165" fontId="10" fillId="0" borderId="61" xfId="0" applyNumberFormat="1" applyFont="1" applyFill="1" applyBorder="1" applyAlignment="1">
      <alignment horizontal="left" vertical="top" wrapText="1"/>
    </xf>
    <xf numFmtId="0" fontId="10" fillId="2" borderId="28" xfId="0" applyFont="1" applyFill="1" applyBorder="1" applyAlignment="1">
      <alignment horizontal="center" vertical="top" wrapText="1"/>
    </xf>
    <xf numFmtId="0" fontId="10" fillId="0" borderId="60" xfId="0" applyFont="1" applyFill="1" applyBorder="1" applyAlignment="1">
      <alignment vertical="top" wrapText="1" shrinkToFit="1"/>
    </xf>
    <xf numFmtId="0" fontId="10" fillId="0" borderId="61" xfId="0" applyFont="1" applyFill="1" applyBorder="1" applyAlignment="1">
      <alignment horizontal="left" vertical="top" wrapText="1" shrinkToFit="1"/>
    </xf>
    <xf numFmtId="0" fontId="10" fillId="0" borderId="53" xfId="0" applyFont="1" applyFill="1" applyBorder="1" applyAlignment="1">
      <alignment horizontal="center" vertical="center" wrapText="1" shrinkToFit="1"/>
    </xf>
    <xf numFmtId="49" fontId="8" fillId="0" borderId="1" xfId="0" applyNumberFormat="1" applyFont="1" applyFill="1" applyBorder="1" applyAlignment="1">
      <alignment horizontal="left" vertical="center" wrapText="1" shrinkToFit="1"/>
    </xf>
    <xf numFmtId="0" fontId="8" fillId="0" borderId="60" xfId="0" applyFont="1" applyBorder="1" applyAlignment="1">
      <alignment vertical="top"/>
    </xf>
    <xf numFmtId="49" fontId="8" fillId="13" borderId="28" xfId="0" applyNumberFormat="1" applyFont="1" applyFill="1" applyBorder="1" applyAlignment="1">
      <alignment horizontal="center" vertical="center" wrapText="1" shrinkToFit="1"/>
    </xf>
    <xf numFmtId="164" fontId="8" fillId="0" borderId="28" xfId="0" applyNumberFormat="1" applyFont="1" applyFill="1" applyBorder="1" applyAlignment="1">
      <alignment horizontal="center" vertical="top"/>
    </xf>
    <xf numFmtId="49" fontId="8" fillId="0" borderId="28" xfId="0" applyNumberFormat="1" applyFont="1" applyFill="1" applyBorder="1" applyAlignment="1">
      <alignment horizontal="left" vertical="center" wrapText="1" shrinkToFit="1"/>
    </xf>
    <xf numFmtId="1" fontId="8" fillId="0" borderId="28" xfId="0" applyNumberFormat="1" applyFont="1" applyFill="1" applyBorder="1" applyAlignment="1">
      <alignment horizontal="center" vertical="top" wrapText="1" shrinkToFit="1"/>
    </xf>
    <xf numFmtId="2" fontId="8" fillId="0" borderId="28" xfId="0" applyNumberFormat="1" applyFont="1" applyFill="1" applyBorder="1" applyAlignment="1">
      <alignment horizontal="left" vertical="center" wrapText="1" shrinkToFit="1"/>
    </xf>
    <xf numFmtId="2" fontId="8" fillId="0" borderId="28" xfId="0" applyNumberFormat="1" applyFont="1" applyFill="1" applyBorder="1" applyAlignment="1">
      <alignment horizontal="center" vertical="top"/>
    </xf>
    <xf numFmtId="165" fontId="10" fillId="12" borderId="60" xfId="0" applyNumberFormat="1" applyFont="1" applyFill="1" applyBorder="1" applyAlignment="1">
      <alignment vertical="top"/>
    </xf>
    <xf numFmtId="49" fontId="5" fillId="9" borderId="60" xfId="0" applyNumberFormat="1" applyFont="1" applyFill="1" applyBorder="1" applyAlignment="1">
      <alignment vertical="top"/>
    </xf>
    <xf numFmtId="49" fontId="5" fillId="9" borderId="60" xfId="0" applyNumberFormat="1" applyFont="1" applyFill="1" applyBorder="1" applyAlignment="1">
      <alignment horizontal="center" vertical="top"/>
    </xf>
    <xf numFmtId="49" fontId="5" fillId="9" borderId="61" xfId="0" applyNumberFormat="1" applyFont="1" applyFill="1" applyBorder="1" applyAlignment="1">
      <alignment horizontal="left" vertical="top"/>
    </xf>
    <xf numFmtId="0" fontId="8" fillId="0" borderId="0" xfId="0" applyFont="1" applyAlignment="1">
      <alignment horizontal="center" vertical="top"/>
    </xf>
    <xf numFmtId="49" fontId="8" fillId="0" borderId="1" xfId="0" applyNumberFormat="1" applyFont="1" applyFill="1" applyBorder="1" applyAlignment="1">
      <alignment horizontal="left" vertical="top" wrapText="1" shrinkToFit="1"/>
    </xf>
    <xf numFmtId="0" fontId="8" fillId="0" borderId="1" xfId="0" applyFont="1" applyFill="1" applyBorder="1" applyAlignment="1">
      <alignment horizontal="left" vertical="top" wrapText="1" shrinkToFit="1"/>
    </xf>
    <xf numFmtId="0" fontId="8" fillId="0" borderId="1" xfId="0" applyFont="1" applyFill="1" applyBorder="1" applyAlignment="1">
      <alignment horizontal="center" vertical="top"/>
    </xf>
    <xf numFmtId="0" fontId="8" fillId="0" borderId="0" xfId="0" applyFont="1" applyBorder="1" applyAlignment="1">
      <alignment horizontal="left" vertical="top"/>
    </xf>
    <xf numFmtId="49" fontId="8" fillId="0" borderId="0" xfId="0" applyNumberFormat="1" applyFont="1" applyFill="1" applyBorder="1" applyAlignment="1">
      <alignment horizontal="left" vertical="top"/>
    </xf>
    <xf numFmtId="49" fontId="8" fillId="0" borderId="0" xfId="0" applyNumberFormat="1" applyFont="1" applyFill="1" applyBorder="1" applyAlignment="1">
      <alignment horizontal="left" vertical="top" shrinkToFit="1"/>
    </xf>
    <xf numFmtId="167" fontId="10" fillId="0" borderId="60" xfId="0" applyNumberFormat="1" applyFont="1" applyFill="1" applyBorder="1" applyAlignment="1">
      <alignment vertical="top" wrapText="1"/>
    </xf>
    <xf numFmtId="167" fontId="10" fillId="0" borderId="61" xfId="0" applyNumberFormat="1" applyFont="1" applyFill="1" applyBorder="1" applyAlignment="1">
      <alignment vertical="top" wrapText="1"/>
    </xf>
    <xf numFmtId="0" fontId="10" fillId="0" borderId="61" xfId="0" applyFont="1" applyFill="1" applyBorder="1" applyAlignment="1">
      <alignment vertical="top" wrapText="1" shrinkToFit="1"/>
    </xf>
    <xf numFmtId="0" fontId="10" fillId="0" borderId="60" xfId="0" applyFont="1" applyFill="1" applyBorder="1" applyAlignment="1">
      <alignment vertical="center" wrapText="1" shrinkToFit="1"/>
    </xf>
    <xf numFmtId="0" fontId="10" fillId="0" borderId="61" xfId="0" applyFont="1" applyFill="1" applyBorder="1" applyAlignment="1">
      <alignment vertical="center" wrapText="1" shrinkToFit="1"/>
    </xf>
    <xf numFmtId="0" fontId="10" fillId="0" borderId="61" xfId="0" applyFont="1" applyFill="1" applyBorder="1" applyAlignment="1">
      <alignment vertical="top" wrapText="1"/>
    </xf>
    <xf numFmtId="0" fontId="8" fillId="0" borderId="60" xfId="0" applyFont="1" applyFill="1" applyBorder="1" applyAlignment="1">
      <alignment vertical="top" wrapText="1" shrinkToFit="1"/>
    </xf>
    <xf numFmtId="0" fontId="8" fillId="0" borderId="61" xfId="0" applyFont="1" applyFill="1" applyBorder="1" applyAlignment="1">
      <alignment vertical="top" wrapText="1" shrinkToFit="1"/>
    </xf>
    <xf numFmtId="4" fontId="10" fillId="0" borderId="61" xfId="0" applyNumberFormat="1" applyFont="1" applyFill="1" applyBorder="1" applyAlignment="1">
      <alignment vertical="top" wrapText="1"/>
    </xf>
    <xf numFmtId="0" fontId="41" fillId="0" borderId="60" xfId="0" applyFont="1" applyFill="1" applyBorder="1" applyAlignment="1">
      <alignment vertical="top" wrapText="1" shrinkToFit="1"/>
    </xf>
    <xf numFmtId="0" fontId="41" fillId="0" borderId="61" xfId="0" applyFont="1" applyFill="1" applyBorder="1" applyAlignment="1">
      <alignment vertical="top" wrapText="1" shrinkToFit="1"/>
    </xf>
    <xf numFmtId="169" fontId="10" fillId="0" borderId="60" xfId="0" applyNumberFormat="1" applyFont="1" applyFill="1" applyBorder="1" applyAlignment="1">
      <alignment vertical="top" wrapText="1" shrinkToFit="1"/>
    </xf>
    <xf numFmtId="169" fontId="10" fillId="0" borderId="61" xfId="0" applyNumberFormat="1" applyFont="1" applyFill="1" applyBorder="1" applyAlignment="1">
      <alignment vertical="top" wrapText="1" shrinkToFit="1"/>
    </xf>
    <xf numFmtId="9" fontId="10" fillId="0" borderId="60" xfId="7" applyFont="1" applyFill="1" applyBorder="1" applyAlignment="1">
      <alignment vertical="top" wrapText="1" shrinkToFit="1"/>
    </xf>
    <xf numFmtId="9" fontId="10" fillId="0" borderId="61" xfId="7" applyFont="1" applyFill="1" applyBorder="1" applyAlignment="1">
      <alignment vertical="top" wrapText="1" shrinkToFit="1"/>
    </xf>
    <xf numFmtId="169" fontId="10" fillId="0" borderId="61" xfId="0" applyNumberFormat="1" applyFont="1" applyFill="1" applyBorder="1" applyAlignment="1">
      <alignment vertical="top" wrapText="1"/>
    </xf>
    <xf numFmtId="0" fontId="9" fillId="0" borderId="60" xfId="0" applyFont="1" applyBorder="1" applyAlignment="1">
      <alignment vertical="top" shrinkToFit="1"/>
    </xf>
    <xf numFmtId="0" fontId="9" fillId="0" borderId="61" xfId="0" applyFont="1" applyBorder="1" applyAlignment="1">
      <alignment vertical="top" shrinkToFit="1"/>
    </xf>
    <xf numFmtId="0" fontId="8" fillId="0" borderId="60" xfId="0" applyFont="1" applyBorder="1" applyAlignment="1">
      <alignment vertical="top" shrinkToFit="1"/>
    </xf>
    <xf numFmtId="0" fontId="8" fillId="0" borderId="61" xfId="0" applyFont="1" applyBorder="1" applyAlignment="1">
      <alignment vertical="top" shrinkToFit="1"/>
    </xf>
    <xf numFmtId="165" fontId="10" fillId="0" borderId="61" xfId="0" applyNumberFormat="1" applyFont="1" applyFill="1" applyBorder="1" applyAlignment="1">
      <alignment vertical="top" wrapText="1"/>
    </xf>
    <xf numFmtId="1" fontId="8" fillId="15" borderId="28" xfId="0" applyNumberFormat="1" applyFont="1" applyFill="1" applyBorder="1" applyAlignment="1">
      <alignment horizontal="center" vertical="top"/>
    </xf>
    <xf numFmtId="0" fontId="8" fillId="0" borderId="28" xfId="0" applyFont="1" applyBorder="1" applyAlignment="1">
      <alignment horizontal="center" vertical="top"/>
    </xf>
    <xf numFmtId="0" fontId="8" fillId="0" borderId="1" xfId="0" applyFont="1" applyBorder="1" applyAlignment="1">
      <alignment horizontal="center" vertical="top"/>
    </xf>
    <xf numFmtId="167" fontId="10" fillId="0" borderId="28" xfId="0" applyNumberFormat="1" applyFont="1" applyFill="1" applyBorder="1" applyAlignment="1">
      <alignment horizontal="center" vertical="top"/>
    </xf>
    <xf numFmtId="167" fontId="8" fillId="0" borderId="28" xfId="0" applyNumberFormat="1" applyFont="1" applyFill="1" applyBorder="1" applyAlignment="1">
      <alignment horizontal="center" vertical="top"/>
    </xf>
    <xf numFmtId="167" fontId="8" fillId="0" borderId="1" xfId="0" applyNumberFormat="1" applyFont="1" applyFill="1" applyBorder="1" applyAlignment="1">
      <alignment horizontal="center" vertical="top"/>
    </xf>
    <xf numFmtId="165" fontId="10" fillId="14" borderId="28" xfId="0" applyNumberFormat="1" applyFont="1" applyFill="1" applyBorder="1" applyAlignment="1">
      <alignment horizontal="center" vertical="top"/>
    </xf>
    <xf numFmtId="167" fontId="10" fillId="14" borderId="28" xfId="0" applyNumberFormat="1" applyFont="1" applyFill="1" applyBorder="1" applyAlignment="1">
      <alignment horizontal="center" vertical="top"/>
    </xf>
    <xf numFmtId="167" fontId="10" fillId="2" borderId="28" xfId="0" applyNumberFormat="1" applyFont="1" applyFill="1" applyBorder="1" applyAlignment="1">
      <alignment horizontal="center" vertical="top"/>
    </xf>
    <xf numFmtId="167" fontId="10" fillId="4" borderId="28" xfId="0" applyNumberFormat="1" applyFont="1" applyFill="1" applyBorder="1" applyAlignment="1">
      <alignment horizontal="center" vertical="top" wrapText="1"/>
    </xf>
    <xf numFmtId="168" fontId="10" fillId="3" borderId="28" xfId="0" applyNumberFormat="1" applyFont="1" applyFill="1" applyBorder="1" applyAlignment="1">
      <alignment horizontal="center" vertical="top" wrapText="1" shrinkToFit="1"/>
    </xf>
    <xf numFmtId="2" fontId="10" fillId="3" borderId="28" xfId="0" applyNumberFormat="1" applyFont="1" applyFill="1" applyBorder="1" applyAlignment="1">
      <alignment horizontal="center" vertical="top" wrapText="1" shrinkToFit="1"/>
    </xf>
    <xf numFmtId="171" fontId="10" fillId="3" borderId="28" xfId="0" applyNumberFormat="1" applyFont="1" applyFill="1" applyBorder="1" applyAlignment="1">
      <alignment horizontal="center" vertical="top" wrapText="1" shrinkToFit="1"/>
    </xf>
    <xf numFmtId="168" fontId="10" fillId="6" borderId="28" xfId="0" applyNumberFormat="1" applyFont="1" applyFill="1" applyBorder="1" applyAlignment="1">
      <alignment horizontal="center" vertical="top"/>
    </xf>
    <xf numFmtId="171" fontId="10" fillId="6" borderId="28" xfId="0" applyNumberFormat="1" applyFont="1" applyFill="1" applyBorder="1" applyAlignment="1">
      <alignment horizontal="center" vertical="top"/>
    </xf>
    <xf numFmtId="0" fontId="35" fillId="0" borderId="60" xfId="0" applyFont="1" applyBorder="1" applyAlignment="1">
      <alignment horizontal="center" vertical="top" wrapText="1"/>
    </xf>
    <xf numFmtId="0" fontId="35" fillId="0" borderId="61" xfId="0" applyFont="1" applyBorder="1" applyAlignment="1">
      <alignment horizontal="center" vertical="top" wrapText="1"/>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49" fontId="10" fillId="2" borderId="53" xfId="0" applyNumberFormat="1" applyFont="1" applyFill="1" applyBorder="1" applyAlignment="1">
      <alignment horizontal="left" vertical="top"/>
    </xf>
    <xf numFmtId="49" fontId="10" fillId="2" borderId="60" xfId="0" applyNumberFormat="1" applyFont="1" applyFill="1" applyBorder="1" applyAlignment="1">
      <alignment horizontal="left" vertical="top"/>
    </xf>
    <xf numFmtId="49" fontId="10" fillId="2" borderId="61" xfId="0" applyNumberFormat="1" applyFont="1" applyFill="1" applyBorder="1" applyAlignment="1">
      <alignment horizontal="left" vertical="top"/>
    </xf>
    <xf numFmtId="165" fontId="10" fillId="4" borderId="53" xfId="0" applyNumberFormat="1" applyFont="1" applyFill="1" applyBorder="1" applyAlignment="1">
      <alignment horizontal="center" vertical="top"/>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49" fontId="10" fillId="2" borderId="53" xfId="0" applyNumberFormat="1" applyFont="1" applyFill="1" applyBorder="1" applyAlignment="1">
      <alignment horizontal="right" vertical="top"/>
    </xf>
    <xf numFmtId="49" fontId="10" fillId="2" borderId="60" xfId="0" applyNumberFormat="1" applyFont="1" applyFill="1" applyBorder="1" applyAlignment="1">
      <alignment horizontal="right" vertical="top"/>
    </xf>
    <xf numFmtId="49" fontId="10" fillId="2" borderId="61" xfId="0" applyNumberFormat="1" applyFont="1" applyFill="1" applyBorder="1" applyAlignment="1">
      <alignment horizontal="right" vertical="top"/>
    </xf>
    <xf numFmtId="49" fontId="10" fillId="10" borderId="53" xfId="0" applyNumberFormat="1" applyFont="1" applyFill="1" applyBorder="1" applyAlignment="1">
      <alignment horizontal="center" vertical="top"/>
    </xf>
    <xf numFmtId="49" fontId="10" fillId="10" borderId="60" xfId="0" applyNumberFormat="1" applyFont="1" applyFill="1" applyBorder="1" applyAlignment="1">
      <alignment horizontal="center" vertical="top"/>
    </xf>
    <xf numFmtId="49" fontId="10" fillId="10" borderId="61" xfId="0" applyNumberFormat="1" applyFont="1" applyFill="1" applyBorder="1" applyAlignment="1">
      <alignment horizontal="center" vertical="top"/>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1" xfId="0" applyNumberFormat="1" applyFont="1" applyFill="1" applyBorder="1" applyAlignment="1">
      <alignment horizontal="right" vertical="top"/>
    </xf>
    <xf numFmtId="49" fontId="10" fillId="3" borderId="53" xfId="0" applyNumberFormat="1" applyFont="1" applyFill="1" applyBorder="1" applyAlignment="1">
      <alignment horizontal="center"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9" fontId="10" fillId="6" borderId="53" xfId="0" applyNumberFormat="1" applyFont="1" applyFill="1" applyBorder="1" applyAlignment="1">
      <alignment horizontal="right" vertical="top"/>
    </xf>
    <xf numFmtId="49" fontId="10" fillId="6" borderId="60" xfId="0" applyNumberFormat="1" applyFont="1" applyFill="1" applyBorder="1" applyAlignment="1">
      <alignment horizontal="right" vertical="top"/>
    </xf>
    <xf numFmtId="49" fontId="10" fillId="6" borderId="61" xfId="0" applyNumberFormat="1" applyFont="1" applyFill="1" applyBorder="1" applyAlignment="1">
      <alignment horizontal="right" vertical="top"/>
    </xf>
    <xf numFmtId="49" fontId="10" fillId="6" borderId="53" xfId="0" applyNumberFormat="1" applyFont="1" applyFill="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0" fontId="10" fillId="6" borderId="28" xfId="0" applyFont="1" applyFill="1" applyBorder="1" applyAlignment="1">
      <alignment horizontal="center" vertical="top"/>
    </xf>
    <xf numFmtId="49" fontId="10" fillId="3" borderId="28" xfId="0" applyNumberFormat="1" applyFont="1" applyFill="1" applyBorder="1" applyAlignment="1">
      <alignment horizontal="left" vertical="top"/>
    </xf>
    <xf numFmtId="49" fontId="10" fillId="2" borderId="28" xfId="0" applyNumberFormat="1" applyFont="1" applyFill="1" applyBorder="1" applyAlignment="1">
      <alignment horizontal="left" vertical="top"/>
    </xf>
    <xf numFmtId="49" fontId="10" fillId="0" borderId="1" xfId="0" applyNumberFormat="1" applyFont="1" applyFill="1" applyBorder="1" applyAlignment="1">
      <alignment horizontal="left" vertical="top"/>
    </xf>
    <xf numFmtId="49" fontId="10" fillId="0" borderId="45" xfId="0" applyNumberFormat="1" applyFont="1" applyFill="1" applyBorder="1" applyAlignment="1">
      <alignment horizontal="left" vertical="top"/>
    </xf>
    <xf numFmtId="167" fontId="10" fillId="0" borderId="53" xfId="0" applyNumberFormat="1" applyFont="1" applyFill="1" applyBorder="1" applyAlignment="1">
      <alignment horizontal="left" vertical="top" wrapText="1"/>
    </xf>
    <xf numFmtId="167" fontId="10" fillId="0" borderId="61" xfId="0" applyNumberFormat="1" applyFont="1" applyFill="1" applyBorder="1" applyAlignment="1">
      <alignment horizontal="left" vertical="top" wrapText="1"/>
    </xf>
    <xf numFmtId="0" fontId="10" fillId="4" borderId="53" xfId="0" applyFont="1" applyFill="1" applyBorder="1" applyAlignment="1">
      <alignment horizontal="left" vertical="top" wrapText="1"/>
    </xf>
    <xf numFmtId="0" fontId="10" fillId="4" borderId="60" xfId="0" applyFont="1" applyFill="1" applyBorder="1" applyAlignment="1">
      <alignment horizontal="left" vertical="top" wrapText="1"/>
    </xf>
    <xf numFmtId="0" fontId="10" fillId="4" borderId="61" xfId="0" applyFont="1" applyFill="1" applyBorder="1" applyAlignment="1">
      <alignment horizontal="left" vertical="top" wrapText="1"/>
    </xf>
    <xf numFmtId="0" fontId="10" fillId="6" borderId="53" xfId="0" applyFont="1" applyFill="1" applyBorder="1" applyAlignment="1">
      <alignment horizontal="left" vertical="top" wrapText="1"/>
    </xf>
    <xf numFmtId="0" fontId="10" fillId="6" borderId="60" xfId="0" applyFont="1" applyFill="1" applyBorder="1" applyAlignment="1">
      <alignment horizontal="left" vertical="top" wrapText="1"/>
    </xf>
    <xf numFmtId="0" fontId="10" fillId="6" borderId="61" xfId="0" applyFont="1" applyFill="1" applyBorder="1" applyAlignment="1">
      <alignment horizontal="left" vertical="top" wrapText="1"/>
    </xf>
    <xf numFmtId="0" fontId="10" fillId="3" borderId="53" xfId="0" applyFont="1" applyFill="1" applyBorder="1" applyAlignment="1">
      <alignment horizontal="left" vertical="top" wrapText="1"/>
    </xf>
    <xf numFmtId="0" fontId="10" fillId="3" borderId="60" xfId="0" applyFont="1" applyFill="1" applyBorder="1" applyAlignment="1">
      <alignment horizontal="left" vertical="top" wrapText="1"/>
    </xf>
    <xf numFmtId="0" fontId="10" fillId="3" borderId="61" xfId="0" applyFont="1" applyFill="1" applyBorder="1" applyAlignment="1">
      <alignment horizontal="left" vertical="top" wrapText="1"/>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49" fontId="10" fillId="2" borderId="28" xfId="0" applyNumberFormat="1" applyFont="1" applyFill="1" applyBorder="1" applyAlignment="1">
      <alignment horizontal="right" vertical="top"/>
    </xf>
    <xf numFmtId="0" fontId="10" fillId="8" borderId="1" xfId="0" applyFont="1" applyFill="1" applyBorder="1" applyAlignment="1">
      <alignment horizontal="center" vertical="top"/>
    </xf>
    <xf numFmtId="0" fontId="10" fillId="8" borderId="45" xfId="0" applyFont="1" applyFill="1" applyBorder="1" applyAlignment="1">
      <alignment horizontal="center" vertical="top"/>
    </xf>
    <xf numFmtId="0" fontId="10" fillId="8" borderId="23" xfId="0"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0" fontId="10" fillId="0" borderId="53" xfId="0" applyFont="1" applyFill="1" applyBorder="1" applyAlignment="1">
      <alignment horizontal="left" vertical="top" wrapText="1"/>
    </xf>
    <xf numFmtId="0" fontId="10" fillId="0" borderId="61" xfId="0" applyFont="1" applyFill="1" applyBorder="1" applyAlignment="1">
      <alignment horizontal="left" vertical="top" wrapText="1"/>
    </xf>
    <xf numFmtId="0" fontId="10" fillId="4" borderId="28" xfId="0" applyFont="1" applyFill="1" applyBorder="1" applyAlignment="1">
      <alignment horizontal="right" vertical="top" wrapText="1"/>
    </xf>
    <xf numFmtId="0" fontId="10" fillId="8" borderId="28" xfId="0" applyFont="1" applyFill="1" applyBorder="1" applyAlignment="1">
      <alignment horizontal="center" vertical="top"/>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49" fontId="10" fillId="9" borderId="28" xfId="0" applyNumberFormat="1" applyFont="1" applyFill="1" applyBorder="1" applyAlignment="1">
      <alignment horizontal="center" vertical="top"/>
    </xf>
    <xf numFmtId="49" fontId="10" fillId="10" borderId="28" xfId="0" applyNumberFormat="1" applyFont="1" applyFill="1" applyBorder="1" applyAlignment="1">
      <alignment horizontal="center" vertical="top"/>
    </xf>
    <xf numFmtId="0" fontId="10" fillId="11" borderId="53" xfId="0" applyFont="1" applyFill="1" applyBorder="1" applyAlignment="1">
      <alignment horizontal="right" vertical="top" wrapText="1"/>
    </xf>
    <xf numFmtId="0" fontId="10" fillId="11" borderId="60" xfId="0" applyFont="1" applyFill="1" applyBorder="1" applyAlignment="1">
      <alignment horizontal="right" vertical="top" wrapText="1"/>
    </xf>
    <xf numFmtId="0" fontId="10" fillId="11" borderId="61" xfId="0" applyFont="1" applyFill="1" applyBorder="1" applyAlignment="1">
      <alignment horizontal="right" vertical="top" wrapText="1"/>
    </xf>
    <xf numFmtId="165" fontId="10" fillId="11" borderId="53" xfId="0" applyNumberFormat="1" applyFont="1" applyFill="1" applyBorder="1" applyAlignment="1">
      <alignment horizontal="center" vertical="top"/>
    </xf>
    <xf numFmtId="165" fontId="10" fillId="11" borderId="60" xfId="0" applyNumberFormat="1" applyFont="1" applyFill="1" applyBorder="1" applyAlignment="1">
      <alignment horizontal="center" vertical="top"/>
    </xf>
    <xf numFmtId="165" fontId="10" fillId="11" borderId="61"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49" fontId="10" fillId="10" borderId="53" xfId="0" applyNumberFormat="1" applyFont="1" applyFill="1" applyBorder="1" applyAlignment="1">
      <alignment horizontal="right" vertical="top"/>
    </xf>
    <xf numFmtId="49" fontId="10" fillId="10" borderId="60" xfId="0" applyNumberFormat="1" applyFont="1" applyFill="1" applyBorder="1" applyAlignment="1">
      <alignment horizontal="right" vertical="top"/>
    </xf>
    <xf numFmtId="49" fontId="10" fillId="10" borderId="61" xfId="0" applyNumberFormat="1" applyFont="1" applyFill="1" applyBorder="1" applyAlignment="1">
      <alignment horizontal="right" vertical="top"/>
    </xf>
    <xf numFmtId="49" fontId="10" fillId="9" borderId="1" xfId="0" applyNumberFormat="1" applyFont="1" applyFill="1" applyBorder="1" applyAlignment="1">
      <alignment horizontal="center" vertical="top"/>
    </xf>
    <xf numFmtId="49" fontId="10" fillId="9" borderId="45" xfId="0" applyNumberFormat="1" applyFont="1" applyFill="1" applyBorder="1" applyAlignment="1">
      <alignment horizontal="center" vertical="top"/>
    </xf>
    <xf numFmtId="49" fontId="10" fillId="9" borderId="23" xfId="0" applyNumberFormat="1" applyFont="1" applyFill="1" applyBorder="1" applyAlignment="1">
      <alignment horizontal="center" vertical="top"/>
    </xf>
    <xf numFmtId="49" fontId="10" fillId="10" borderId="1" xfId="0" applyNumberFormat="1" applyFont="1" applyFill="1" applyBorder="1" applyAlignment="1">
      <alignment horizontal="center" vertical="top"/>
    </xf>
    <xf numFmtId="49" fontId="10" fillId="10" borderId="45" xfId="0" applyNumberFormat="1" applyFont="1" applyFill="1" applyBorder="1" applyAlignment="1">
      <alignment horizontal="center" vertical="top"/>
    </xf>
    <xf numFmtId="49" fontId="10" fillId="10" borderId="23" xfId="0" applyNumberFormat="1" applyFont="1" applyFill="1" applyBorder="1" applyAlignment="1">
      <alignment horizontal="center" vertical="top"/>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4" fontId="10" fillId="0" borderId="53" xfId="0" applyNumberFormat="1" applyFont="1" applyFill="1" applyBorder="1" applyAlignment="1">
      <alignment horizontal="center" vertical="top"/>
    </xf>
    <xf numFmtId="4" fontId="10" fillId="0" borderId="60" xfId="0" applyNumberFormat="1" applyFont="1" applyFill="1" applyBorder="1" applyAlignment="1">
      <alignment horizontal="center" vertical="top"/>
    </xf>
    <xf numFmtId="0" fontId="27" fillId="0" borderId="60" xfId="0" applyFont="1" applyBorder="1" applyAlignment="1">
      <alignment horizontal="center" vertical="top" wrapText="1"/>
    </xf>
    <xf numFmtId="0" fontId="27" fillId="0" borderId="61" xfId="0" applyFont="1" applyBorder="1" applyAlignment="1">
      <alignment horizontal="center" vertical="top" wrapText="1"/>
    </xf>
    <xf numFmtId="0" fontId="25" fillId="6" borderId="53" xfId="0" applyFont="1" applyFill="1" applyBorder="1" applyAlignment="1">
      <alignment horizontal="left" vertical="top" wrapText="1"/>
    </xf>
    <xf numFmtId="0" fontId="25" fillId="6" borderId="60" xfId="0" applyFont="1" applyFill="1" applyBorder="1" applyAlignment="1">
      <alignment horizontal="left" vertical="top" wrapText="1"/>
    </xf>
    <xf numFmtId="0" fontId="25" fillId="6" borderId="61" xfId="0" applyFont="1" applyFill="1" applyBorder="1" applyAlignment="1">
      <alignment horizontal="left" vertical="top" wrapText="1"/>
    </xf>
    <xf numFmtId="0" fontId="25" fillId="3" borderId="53" xfId="0" applyFont="1" applyFill="1" applyBorder="1" applyAlignment="1">
      <alignment horizontal="left" vertical="top" wrapText="1"/>
    </xf>
    <xf numFmtId="0" fontId="25" fillId="3" borderId="60" xfId="0" applyFont="1" applyFill="1" applyBorder="1" applyAlignment="1">
      <alignment horizontal="left" vertical="top" wrapText="1"/>
    </xf>
    <xf numFmtId="0" fontId="25" fillId="3" borderId="61" xfId="0" applyFont="1" applyFill="1" applyBorder="1" applyAlignment="1">
      <alignment horizontal="left" vertical="top" wrapText="1"/>
    </xf>
    <xf numFmtId="0" fontId="25" fillId="2" borderId="53" xfId="0" applyFont="1" applyFill="1" applyBorder="1" applyAlignment="1">
      <alignment horizontal="left" vertical="top" wrapText="1"/>
    </xf>
    <xf numFmtId="0" fontId="25" fillId="2" borderId="60" xfId="0" applyFont="1" applyFill="1" applyBorder="1" applyAlignment="1">
      <alignment horizontal="left" vertical="top" wrapText="1"/>
    </xf>
    <xf numFmtId="0" fontId="25" fillId="2" borderId="61" xfId="0" applyFont="1" applyFill="1" applyBorder="1" applyAlignment="1">
      <alignment horizontal="left" vertical="top" wrapText="1"/>
    </xf>
    <xf numFmtId="0" fontId="25" fillId="8" borderId="1" xfId="0" applyFont="1" applyFill="1" applyBorder="1" applyAlignment="1">
      <alignment horizontal="center" vertical="top"/>
    </xf>
    <xf numFmtId="0" fontId="25" fillId="8" borderId="45" xfId="0" applyFont="1" applyFill="1" applyBorder="1" applyAlignment="1">
      <alignment horizontal="center" vertical="top"/>
    </xf>
    <xf numFmtId="0" fontId="25" fillId="8" borderId="23" xfId="0" applyFont="1" applyFill="1" applyBorder="1" applyAlignment="1">
      <alignment horizontal="center" vertical="top"/>
    </xf>
    <xf numFmtId="49" fontId="25" fillId="3" borderId="1" xfId="0" applyNumberFormat="1" applyFont="1" applyFill="1" applyBorder="1" applyAlignment="1">
      <alignment horizontal="center" vertical="top"/>
    </xf>
    <xf numFmtId="49" fontId="25" fillId="3" borderId="45" xfId="0" applyNumberFormat="1" applyFont="1" applyFill="1" applyBorder="1" applyAlignment="1">
      <alignment horizontal="center" vertical="top"/>
    </xf>
    <xf numFmtId="49" fontId="25" fillId="3" borderId="23" xfId="0" applyNumberFormat="1" applyFont="1" applyFill="1" applyBorder="1" applyAlignment="1">
      <alignment horizontal="center" vertical="top"/>
    </xf>
    <xf numFmtId="49" fontId="25" fillId="2" borderId="1" xfId="0" applyNumberFormat="1" applyFont="1" applyFill="1" applyBorder="1" applyAlignment="1">
      <alignment horizontal="center" vertical="top"/>
    </xf>
    <xf numFmtId="49" fontId="25" fillId="2" borderId="45" xfId="0" applyNumberFormat="1" applyFont="1" applyFill="1" applyBorder="1" applyAlignment="1">
      <alignment horizontal="center" vertical="top"/>
    </xf>
    <xf numFmtId="49" fontId="25" fillId="2" borderId="23" xfId="0" applyNumberFormat="1" applyFont="1" applyFill="1" applyBorder="1" applyAlignment="1">
      <alignment horizontal="center" vertical="top"/>
    </xf>
    <xf numFmtId="49" fontId="25" fillId="0" borderId="1" xfId="0" applyNumberFormat="1" applyFont="1" applyFill="1" applyBorder="1" applyAlignment="1">
      <alignment horizontal="center" vertical="top"/>
    </xf>
    <xf numFmtId="49" fontId="25" fillId="0" borderId="45" xfId="0" applyNumberFormat="1" applyFont="1" applyFill="1" applyBorder="1" applyAlignment="1">
      <alignment horizontal="center" vertical="top"/>
    </xf>
    <xf numFmtId="49" fontId="25" fillId="0" borderId="23" xfId="0" applyNumberFormat="1" applyFont="1" applyFill="1" applyBorder="1" applyAlignment="1">
      <alignment horizontal="center" vertical="top"/>
    </xf>
    <xf numFmtId="0" fontId="25" fillId="4" borderId="53" xfId="0" applyFont="1" applyFill="1" applyBorder="1" applyAlignment="1">
      <alignment horizontal="right" vertical="top" wrapText="1"/>
    </xf>
    <xf numFmtId="0" fontId="25" fillId="4" borderId="60" xfId="0" applyFont="1" applyFill="1" applyBorder="1" applyAlignment="1">
      <alignment horizontal="right" vertical="top" wrapText="1"/>
    </xf>
    <xf numFmtId="0" fontId="25" fillId="4" borderId="73" xfId="0" applyFont="1" applyFill="1" applyBorder="1" applyAlignment="1">
      <alignment horizontal="right" vertical="top" wrapText="1"/>
    </xf>
    <xf numFmtId="0" fontId="10" fillId="0" borderId="60" xfId="0" applyFont="1" applyFill="1" applyBorder="1" applyAlignment="1">
      <alignment horizontal="left" vertical="top" wrapText="1"/>
    </xf>
    <xf numFmtId="0" fontId="25" fillId="0" borderId="53" xfId="0" applyFont="1" applyFill="1" applyBorder="1" applyAlignment="1">
      <alignment horizontal="left" vertical="top" wrapText="1"/>
    </xf>
    <xf numFmtId="0" fontId="25" fillId="0" borderId="61" xfId="0" applyFont="1" applyFill="1" applyBorder="1" applyAlignment="1">
      <alignment horizontal="left" vertical="top" wrapText="1"/>
    </xf>
    <xf numFmtId="49" fontId="36" fillId="2" borderId="53" xfId="0" applyNumberFormat="1" applyFont="1" applyFill="1" applyBorder="1" applyAlignment="1">
      <alignment horizontal="right" vertical="top"/>
    </xf>
    <xf numFmtId="49" fontId="36" fillId="2" borderId="60" xfId="0" applyNumberFormat="1" applyFont="1" applyFill="1" applyBorder="1" applyAlignment="1">
      <alignment horizontal="right" vertical="top"/>
    </xf>
    <xf numFmtId="49" fontId="36" fillId="2" borderId="61" xfId="0" applyNumberFormat="1" applyFont="1" applyFill="1" applyBorder="1" applyAlignment="1">
      <alignment horizontal="right" vertical="top"/>
    </xf>
    <xf numFmtId="49" fontId="39" fillId="2" borderId="53" xfId="0" applyNumberFormat="1" applyFont="1" applyFill="1" applyBorder="1" applyAlignment="1">
      <alignment horizontal="right" vertical="top"/>
    </xf>
    <xf numFmtId="49" fontId="39" fillId="2" borderId="60" xfId="0" applyNumberFormat="1" applyFont="1" applyFill="1" applyBorder="1" applyAlignment="1">
      <alignment horizontal="right" vertical="top"/>
    </xf>
    <xf numFmtId="49" fontId="39" fillId="2" borderId="61" xfId="0" applyNumberFormat="1" applyFont="1" applyFill="1" applyBorder="1" applyAlignment="1">
      <alignment horizontal="right" vertical="top"/>
    </xf>
    <xf numFmtId="49" fontId="33" fillId="0" borderId="1" xfId="0" applyNumberFormat="1" applyFont="1" applyFill="1" applyBorder="1" applyAlignment="1">
      <alignment horizontal="center" vertical="top"/>
    </xf>
    <xf numFmtId="49" fontId="33" fillId="0" borderId="23" xfId="0" applyNumberFormat="1" applyFont="1" applyFill="1" applyBorder="1" applyAlignment="1">
      <alignment horizontal="center" vertical="top"/>
    </xf>
    <xf numFmtId="0" fontId="10" fillId="12" borderId="28" xfId="0" applyFont="1" applyFill="1" applyBorder="1" applyAlignment="1">
      <alignment horizontal="right" vertical="top" wrapText="1"/>
    </xf>
    <xf numFmtId="0" fontId="25" fillId="8" borderId="28" xfId="0" applyFont="1" applyFill="1" applyBorder="1" applyAlignment="1">
      <alignment horizontal="center" vertical="top"/>
    </xf>
    <xf numFmtId="49" fontId="25" fillId="9" borderId="28" xfId="0" applyNumberFormat="1" applyFont="1" applyFill="1" applyBorder="1" applyAlignment="1">
      <alignment horizontal="center" vertical="top"/>
    </xf>
    <xf numFmtId="49" fontId="25" fillId="2" borderId="28" xfId="0" applyNumberFormat="1" applyFont="1" applyFill="1" applyBorder="1" applyAlignment="1">
      <alignment horizontal="center" vertical="top"/>
    </xf>
    <xf numFmtId="0" fontId="25" fillId="0" borderId="53" xfId="0" applyFont="1" applyFill="1" applyBorder="1" applyAlignment="1">
      <alignment horizontal="left" vertical="center" wrapText="1" shrinkToFit="1"/>
    </xf>
    <xf numFmtId="0" fontId="25" fillId="0" borderId="61" xfId="0" applyFont="1" applyFill="1" applyBorder="1" applyAlignment="1">
      <alignment horizontal="left" vertical="center" wrapText="1" shrinkToFit="1"/>
    </xf>
    <xf numFmtId="0" fontId="25" fillId="12" borderId="53" xfId="0" applyFont="1" applyFill="1" applyBorder="1" applyAlignment="1">
      <alignment horizontal="right" vertical="top" wrapText="1"/>
    </xf>
    <xf numFmtId="0" fontId="25" fillId="12" borderId="60" xfId="0" applyFont="1" applyFill="1" applyBorder="1" applyAlignment="1">
      <alignment horizontal="right" vertical="top" wrapText="1"/>
    </xf>
    <xf numFmtId="0" fontId="25" fillId="12" borderId="61" xfId="0" applyFont="1" applyFill="1" applyBorder="1" applyAlignment="1">
      <alignment horizontal="right" vertical="top" wrapText="1"/>
    </xf>
    <xf numFmtId="165" fontId="10" fillId="12" borderId="28" xfId="0" applyNumberFormat="1" applyFont="1" applyFill="1" applyBorder="1" applyAlignment="1">
      <alignment horizontal="center" vertical="top"/>
    </xf>
    <xf numFmtId="49" fontId="25" fillId="2" borderId="53" xfId="0" applyNumberFormat="1" applyFont="1" applyFill="1" applyBorder="1" applyAlignment="1">
      <alignment horizontal="right" vertical="top"/>
    </xf>
    <xf numFmtId="49" fontId="25" fillId="2" borderId="60" xfId="0" applyNumberFormat="1" applyFont="1" applyFill="1" applyBorder="1" applyAlignment="1">
      <alignment horizontal="right" vertical="top"/>
    </xf>
    <xf numFmtId="49" fontId="25" fillId="2" borderId="61" xfId="0" applyNumberFormat="1" applyFont="1" applyFill="1" applyBorder="1" applyAlignment="1">
      <alignment horizontal="right" vertical="top"/>
    </xf>
    <xf numFmtId="49" fontId="25" fillId="9" borderId="53" xfId="0" applyNumberFormat="1" applyFont="1" applyFill="1" applyBorder="1" applyAlignment="1">
      <alignment horizontal="right" vertical="top"/>
    </xf>
    <xf numFmtId="49" fontId="25" fillId="9" borderId="60" xfId="0" applyNumberFormat="1" applyFont="1" applyFill="1" applyBorder="1" applyAlignment="1">
      <alignment horizontal="right" vertical="top"/>
    </xf>
    <xf numFmtId="49" fontId="10" fillId="9" borderId="28" xfId="0" applyNumberFormat="1" applyFont="1" applyFill="1" applyBorder="1" applyAlignment="1">
      <alignment horizontal="center" vertical="top" shrinkToFit="1"/>
    </xf>
    <xf numFmtId="49" fontId="25" fillId="8" borderId="28" xfId="0" applyNumberFormat="1" applyFont="1" applyFill="1" applyBorder="1" applyAlignment="1">
      <alignment horizontal="left" vertical="center" wrapText="1" shrinkToFit="1"/>
    </xf>
    <xf numFmtId="49" fontId="10" fillId="8" borderId="60" xfId="0" applyNumberFormat="1" applyFont="1" applyFill="1" applyBorder="1" applyAlignment="1">
      <alignment horizontal="center" vertical="top"/>
    </xf>
    <xf numFmtId="49" fontId="10" fillId="8" borderId="61" xfId="0" applyNumberFormat="1" applyFont="1" applyFill="1" applyBorder="1" applyAlignment="1">
      <alignment horizontal="center" vertical="top"/>
    </xf>
    <xf numFmtId="165" fontId="10" fillId="12" borderId="60" xfId="0" applyNumberFormat="1" applyFont="1" applyFill="1" applyBorder="1" applyAlignment="1">
      <alignment horizontal="center" vertical="top"/>
    </xf>
    <xf numFmtId="165" fontId="10" fillId="12" borderId="61" xfId="0" applyNumberFormat="1" applyFont="1" applyFill="1" applyBorder="1" applyAlignment="1">
      <alignment horizontal="center" vertical="top"/>
    </xf>
    <xf numFmtId="49" fontId="25" fillId="9" borderId="1" xfId="0" applyNumberFormat="1" applyFont="1" applyFill="1" applyBorder="1" applyAlignment="1">
      <alignment horizontal="center" vertical="top"/>
    </xf>
    <xf numFmtId="49" fontId="25" fillId="9" borderId="23" xfId="0" applyNumberFormat="1" applyFont="1" applyFill="1" applyBorder="1" applyAlignment="1">
      <alignment horizontal="center" vertical="top"/>
    </xf>
    <xf numFmtId="49" fontId="39" fillId="2" borderId="28" xfId="0" applyNumberFormat="1" applyFont="1" applyFill="1" applyBorder="1" applyAlignment="1">
      <alignment horizontal="right" vertical="top"/>
    </xf>
    <xf numFmtId="49" fontId="25" fillId="2" borderId="53" xfId="0" applyNumberFormat="1" applyFont="1" applyFill="1" applyBorder="1" applyAlignment="1">
      <alignment horizontal="left" vertical="top"/>
    </xf>
    <xf numFmtId="49" fontId="25" fillId="2" borderId="60" xfId="0" applyNumberFormat="1" applyFont="1" applyFill="1" applyBorder="1" applyAlignment="1">
      <alignment horizontal="left" vertical="top"/>
    </xf>
    <xf numFmtId="49" fontId="25" fillId="2" borderId="61" xfId="0" applyNumberFormat="1" applyFont="1" applyFill="1" applyBorder="1" applyAlignment="1">
      <alignment horizontal="left" vertical="top"/>
    </xf>
    <xf numFmtId="0" fontId="25" fillId="9" borderId="53" xfId="0" applyFont="1" applyFill="1" applyBorder="1" applyAlignment="1">
      <alignment horizontal="left" vertical="top" wrapText="1"/>
    </xf>
    <xf numFmtId="0" fontId="25" fillId="9" borderId="60" xfId="0" applyFont="1" applyFill="1" applyBorder="1" applyAlignment="1">
      <alignment horizontal="left" vertical="top" wrapText="1"/>
    </xf>
    <xf numFmtId="0" fontId="25" fillId="9" borderId="61" xfId="0" applyFont="1" applyFill="1" applyBorder="1" applyAlignment="1">
      <alignment horizontal="left" vertical="top" wrapText="1"/>
    </xf>
    <xf numFmtId="165" fontId="10" fillId="12" borderId="53" xfId="0" applyNumberFormat="1" applyFont="1" applyFill="1" applyBorder="1" applyAlignment="1">
      <alignment horizontal="center" vertical="top"/>
    </xf>
    <xf numFmtId="49" fontId="5" fillId="9" borderId="53" xfId="0" applyNumberFormat="1" applyFont="1" applyFill="1" applyBorder="1" applyAlignment="1">
      <alignment horizontal="center" vertical="top"/>
    </xf>
    <xf numFmtId="49" fontId="5" fillId="9" borderId="60" xfId="0" applyNumberFormat="1" applyFont="1" applyFill="1" applyBorder="1" applyAlignment="1">
      <alignment horizontal="center" vertical="top"/>
    </xf>
    <xf numFmtId="49" fontId="5" fillId="9" borderId="61" xfId="0" applyNumberFormat="1" applyFont="1" applyFill="1" applyBorder="1" applyAlignment="1">
      <alignment horizontal="center" vertical="top"/>
    </xf>
    <xf numFmtId="164" fontId="10" fillId="12" borderId="53" xfId="0" applyNumberFormat="1" applyFont="1" applyFill="1" applyBorder="1" applyAlignment="1">
      <alignment horizontal="center" vertical="top"/>
    </xf>
    <xf numFmtId="164" fontId="10" fillId="12" borderId="60" xfId="0" applyNumberFormat="1" applyFont="1" applyFill="1" applyBorder="1" applyAlignment="1">
      <alignment horizontal="center" vertical="top"/>
    </xf>
    <xf numFmtId="164" fontId="10" fillId="12" borderId="61" xfId="0" applyNumberFormat="1" applyFont="1" applyFill="1" applyBorder="1" applyAlignment="1">
      <alignment horizontal="center" vertical="top"/>
    </xf>
    <xf numFmtId="49" fontId="25" fillId="3" borderId="28" xfId="0" applyNumberFormat="1" applyFont="1" applyFill="1" applyBorder="1" applyAlignment="1">
      <alignment horizontal="center" vertical="top"/>
    </xf>
    <xf numFmtId="49" fontId="25" fillId="3" borderId="53" xfId="0" applyNumberFormat="1" applyFont="1" applyFill="1" applyBorder="1" applyAlignment="1">
      <alignment horizontal="right" vertical="top"/>
    </xf>
    <xf numFmtId="49" fontId="25" fillId="3" borderId="60" xfId="0" applyNumberFormat="1" applyFont="1" applyFill="1" applyBorder="1" applyAlignment="1">
      <alignment horizontal="right" vertical="top"/>
    </xf>
    <xf numFmtId="49" fontId="5" fillId="3" borderId="53" xfId="0" applyNumberFormat="1" applyFont="1" applyFill="1" applyBorder="1" applyAlignment="1">
      <alignment horizontal="center" vertical="top"/>
    </xf>
    <xf numFmtId="49" fontId="5" fillId="3" borderId="60" xfId="0" applyNumberFormat="1" applyFont="1" applyFill="1" applyBorder="1" applyAlignment="1">
      <alignment horizontal="center" vertical="top"/>
    </xf>
    <xf numFmtId="49" fontId="5" fillId="3" borderId="61" xfId="0" applyNumberFormat="1" applyFont="1" applyFill="1" applyBorder="1" applyAlignment="1">
      <alignment horizontal="center" vertical="top"/>
    </xf>
    <xf numFmtId="49" fontId="10" fillId="3" borderId="53" xfId="0" applyNumberFormat="1" applyFont="1" applyFill="1" applyBorder="1" applyAlignment="1">
      <alignment horizontal="left" vertical="top"/>
    </xf>
    <xf numFmtId="49" fontId="10" fillId="3" borderId="60" xfId="0" applyNumberFormat="1" applyFont="1" applyFill="1" applyBorder="1" applyAlignment="1">
      <alignment horizontal="left" vertical="top"/>
    </xf>
    <xf numFmtId="49" fontId="10" fillId="6" borderId="28" xfId="0" applyNumberFormat="1" applyFont="1" applyFill="1" applyBorder="1" applyAlignment="1">
      <alignment horizontal="left" vertical="top"/>
    </xf>
    <xf numFmtId="49" fontId="10" fillId="6" borderId="53" xfId="0" applyNumberFormat="1" applyFont="1" applyFill="1" applyBorder="1" applyAlignment="1">
      <alignment horizontal="left" vertical="top"/>
    </xf>
    <xf numFmtId="49" fontId="10" fillId="6" borderId="60" xfId="0" applyNumberFormat="1" applyFont="1" applyFill="1" applyBorder="1" applyAlignment="1">
      <alignment horizontal="left" vertical="top"/>
    </xf>
    <xf numFmtId="49" fontId="10" fillId="6" borderId="61" xfId="0" applyNumberFormat="1" applyFont="1" applyFill="1" applyBorder="1" applyAlignment="1">
      <alignment horizontal="left" vertical="top"/>
    </xf>
    <xf numFmtId="0" fontId="10" fillId="8" borderId="53" xfId="0" applyFont="1" applyFill="1" applyBorder="1" applyAlignment="1">
      <alignment horizontal="left" vertical="top" wrapText="1"/>
    </xf>
    <xf numFmtId="0" fontId="10" fillId="8" borderId="60" xfId="0" applyFont="1" applyFill="1" applyBorder="1" applyAlignment="1">
      <alignment horizontal="left" vertical="top" wrapText="1"/>
    </xf>
    <xf numFmtId="0" fontId="10" fillId="8" borderId="61" xfId="0" applyFont="1" applyFill="1" applyBorder="1" applyAlignment="1">
      <alignment horizontal="left" vertical="top" wrapText="1"/>
    </xf>
    <xf numFmtId="0" fontId="25" fillId="12" borderId="28" xfId="0" applyFont="1" applyFill="1" applyBorder="1" applyAlignment="1">
      <alignment horizontal="right" vertical="top" wrapText="1"/>
    </xf>
    <xf numFmtId="167" fontId="10" fillId="0" borderId="53" xfId="8" applyNumberFormat="1" applyFont="1" applyFill="1" applyBorder="1" applyAlignment="1">
      <alignment horizontal="left" vertical="top" wrapText="1"/>
    </xf>
    <xf numFmtId="167" fontId="10" fillId="0" borderId="61" xfId="8" applyNumberFormat="1" applyFont="1" applyFill="1" applyBorder="1" applyAlignment="1">
      <alignment horizontal="left" vertical="top" wrapText="1"/>
    </xf>
    <xf numFmtId="49" fontId="10" fillId="2" borderId="53" xfId="0" applyNumberFormat="1" applyFont="1" applyFill="1" applyBorder="1" applyAlignment="1">
      <alignment horizontal="left" vertical="top" wrapText="1"/>
    </xf>
    <xf numFmtId="49" fontId="10" fillId="2" borderId="60" xfId="0" applyNumberFormat="1" applyFont="1" applyFill="1" applyBorder="1" applyAlignment="1">
      <alignment horizontal="left" vertical="top" wrapText="1"/>
    </xf>
    <xf numFmtId="49" fontId="10" fillId="2" borderId="61" xfId="0" applyNumberFormat="1" applyFont="1" applyFill="1" applyBorder="1" applyAlignment="1">
      <alignment horizontal="left" vertical="top" wrapText="1"/>
    </xf>
    <xf numFmtId="164" fontId="10" fillId="4" borderId="60" xfId="0" applyNumberFormat="1" applyFont="1" applyFill="1" applyBorder="1" applyAlignment="1">
      <alignment horizontal="left" vertical="top"/>
    </xf>
    <xf numFmtId="164" fontId="10" fillId="4" borderId="61" xfId="0" applyNumberFormat="1" applyFont="1" applyFill="1" applyBorder="1" applyAlignment="1">
      <alignment horizontal="left" vertical="top"/>
    </xf>
    <xf numFmtId="49" fontId="10" fillId="0" borderId="23" xfId="0" applyNumberFormat="1" applyFont="1" applyFill="1" applyBorder="1" applyAlignment="1">
      <alignment horizontal="left" vertical="top"/>
    </xf>
    <xf numFmtId="49" fontId="10" fillId="6" borderId="28" xfId="0" applyNumberFormat="1" applyFont="1" applyFill="1" applyBorder="1" applyAlignment="1">
      <alignment horizontal="right" vertical="top"/>
    </xf>
    <xf numFmtId="0" fontId="25" fillId="4" borderId="61" xfId="0" applyFont="1" applyFill="1" applyBorder="1" applyAlignment="1">
      <alignment horizontal="right" vertical="top" wrapText="1"/>
    </xf>
    <xf numFmtId="49" fontId="25" fillId="3" borderId="61" xfId="0" applyNumberFormat="1" applyFont="1" applyFill="1" applyBorder="1" applyAlignment="1">
      <alignment horizontal="right" vertical="top"/>
    </xf>
    <xf numFmtId="49" fontId="25" fillId="6" borderId="53" xfId="0" applyNumberFormat="1" applyFont="1" applyFill="1" applyBorder="1" applyAlignment="1">
      <alignment horizontal="left" vertical="center" wrapText="1" shrinkToFit="1"/>
    </xf>
    <xf numFmtId="49" fontId="25" fillId="6" borderId="60" xfId="0" applyNumberFormat="1" applyFont="1" applyFill="1" applyBorder="1" applyAlignment="1">
      <alignment horizontal="left" vertical="center" wrapText="1" shrinkToFit="1"/>
    </xf>
    <xf numFmtId="49" fontId="25" fillId="6" borderId="61" xfId="0" applyNumberFormat="1" applyFont="1" applyFill="1" applyBorder="1" applyAlignment="1">
      <alignment horizontal="left" vertical="center" wrapText="1" shrinkToFit="1"/>
    </xf>
    <xf numFmtId="49" fontId="8" fillId="0" borderId="1" xfId="0" applyNumberFormat="1" applyFont="1" applyBorder="1" applyAlignment="1">
      <alignment horizontal="center" vertical="top" wrapText="1" shrinkToFit="1"/>
    </xf>
    <xf numFmtId="49" fontId="8" fillId="0" borderId="23" xfId="0" applyNumberFormat="1" applyFont="1" applyBorder="1" applyAlignment="1">
      <alignment horizontal="center" vertical="top" wrapText="1" shrinkToFit="1"/>
    </xf>
    <xf numFmtId="0" fontId="8" fillId="0" borderId="1" xfId="0" applyFont="1" applyBorder="1" applyAlignment="1">
      <alignment horizontal="center" vertical="top" shrinkToFit="1"/>
    </xf>
    <xf numFmtId="0" fontId="8" fillId="0" borderId="23" xfId="0" applyFont="1" applyBorder="1" applyAlignment="1">
      <alignment horizontal="center" vertical="top" shrinkToFit="1"/>
    </xf>
    <xf numFmtId="0" fontId="8" fillId="0" borderId="1" xfId="0" applyFont="1" applyBorder="1" applyAlignment="1">
      <alignment horizontal="center" vertical="top"/>
    </xf>
    <xf numFmtId="0" fontId="8" fillId="0" borderId="23" xfId="0" applyFont="1" applyBorder="1" applyAlignment="1">
      <alignment horizontal="center" vertical="top"/>
    </xf>
    <xf numFmtId="169" fontId="10" fillId="0" borderId="53" xfId="0" applyNumberFormat="1" applyFont="1" applyFill="1" applyBorder="1" applyAlignment="1">
      <alignment horizontal="left" vertical="top" wrapText="1"/>
    </xf>
    <xf numFmtId="169" fontId="10" fillId="0" borderId="61" xfId="0" applyNumberFormat="1" applyFont="1" applyFill="1" applyBorder="1" applyAlignment="1">
      <alignment horizontal="left" vertical="top" wrapText="1"/>
    </xf>
    <xf numFmtId="169" fontId="10" fillId="4" borderId="53" xfId="0" applyNumberFormat="1" applyFont="1" applyFill="1" applyBorder="1" applyAlignment="1">
      <alignment horizontal="right" vertical="top" wrapText="1"/>
    </xf>
    <xf numFmtId="169" fontId="10" fillId="4" borderId="60" xfId="0" applyNumberFormat="1" applyFont="1" applyFill="1" applyBorder="1" applyAlignment="1">
      <alignment horizontal="right" vertical="top" wrapText="1"/>
    </xf>
    <xf numFmtId="169" fontId="10" fillId="4" borderId="61" xfId="0" applyNumberFormat="1" applyFont="1" applyFill="1" applyBorder="1" applyAlignment="1">
      <alignment horizontal="right" vertical="top" wrapText="1"/>
    </xf>
    <xf numFmtId="170" fontId="10" fillId="0" borderId="1" xfId="0" applyNumberFormat="1" applyFont="1" applyFill="1" applyBorder="1" applyAlignment="1">
      <alignment horizontal="center" vertical="top"/>
    </xf>
    <xf numFmtId="170" fontId="10" fillId="0" borderId="23" xfId="0" applyNumberFormat="1" applyFont="1" applyFill="1" applyBorder="1" applyAlignment="1">
      <alignment horizontal="center" vertical="top"/>
    </xf>
    <xf numFmtId="169" fontId="10" fillId="0" borderId="1" xfId="0" applyNumberFormat="1" applyFont="1" applyFill="1" applyBorder="1" applyAlignment="1">
      <alignment horizontal="center" vertical="top"/>
    </xf>
    <xf numFmtId="169" fontId="10" fillId="0" borderId="23" xfId="0" applyNumberFormat="1" applyFont="1" applyFill="1" applyBorder="1" applyAlignment="1">
      <alignment horizontal="center" vertical="top"/>
    </xf>
    <xf numFmtId="169" fontId="10" fillId="4" borderId="53" xfId="0" applyNumberFormat="1" applyFont="1" applyFill="1" applyBorder="1" applyAlignment="1">
      <alignment horizontal="center" vertical="top"/>
    </xf>
    <xf numFmtId="169" fontId="10" fillId="4" borderId="60" xfId="0" applyNumberFormat="1" applyFont="1" applyFill="1" applyBorder="1" applyAlignment="1">
      <alignment horizontal="center" vertical="top"/>
    </xf>
    <xf numFmtId="169" fontId="10" fillId="4" borderId="61" xfId="0" applyNumberFormat="1" applyFont="1" applyFill="1" applyBorder="1" applyAlignment="1">
      <alignment horizontal="center" vertical="top"/>
    </xf>
    <xf numFmtId="169" fontId="10" fillId="2" borderId="53" xfId="0" applyNumberFormat="1" applyFont="1" applyFill="1" applyBorder="1" applyAlignment="1">
      <alignment horizontal="right" vertical="top"/>
    </xf>
    <xf numFmtId="169" fontId="10" fillId="2" borderId="60" xfId="0" applyNumberFormat="1" applyFont="1" applyFill="1" applyBorder="1" applyAlignment="1">
      <alignment horizontal="right" vertical="top"/>
    </xf>
    <xf numFmtId="169" fontId="10" fillId="2" borderId="61" xfId="0" applyNumberFormat="1" applyFont="1" applyFill="1" applyBorder="1" applyAlignment="1">
      <alignment horizontal="right" vertical="top"/>
    </xf>
    <xf numFmtId="169" fontId="10" fillId="2" borderId="53" xfId="0" applyNumberFormat="1" applyFont="1" applyFill="1" applyBorder="1" applyAlignment="1">
      <alignment horizontal="center" vertical="top"/>
    </xf>
    <xf numFmtId="169" fontId="10" fillId="2" borderId="60" xfId="0" applyNumberFormat="1" applyFont="1" applyFill="1" applyBorder="1" applyAlignment="1">
      <alignment horizontal="center" vertical="top"/>
    </xf>
    <xf numFmtId="169" fontId="10" fillId="2" borderId="61" xfId="0" applyNumberFormat="1" applyFont="1" applyFill="1" applyBorder="1" applyAlignment="1">
      <alignment horizontal="center" vertical="top"/>
    </xf>
    <xf numFmtId="169" fontId="10" fillId="2" borderId="53" xfId="0" applyNumberFormat="1" applyFont="1" applyFill="1" applyBorder="1" applyAlignment="1">
      <alignment horizontal="left" vertical="top"/>
    </xf>
    <xf numFmtId="169" fontId="10" fillId="2" borderId="60" xfId="0" applyNumberFormat="1" applyFont="1" applyFill="1" applyBorder="1" applyAlignment="1">
      <alignment horizontal="left" vertical="top"/>
    </xf>
    <xf numFmtId="169" fontId="10" fillId="2" borderId="61" xfId="0" applyNumberFormat="1" applyFont="1" applyFill="1" applyBorder="1" applyAlignment="1">
      <alignment horizontal="left" vertical="top"/>
    </xf>
    <xf numFmtId="169" fontId="10" fillId="0" borderId="45" xfId="0" applyNumberFormat="1" applyFont="1" applyFill="1" applyBorder="1" applyAlignment="1">
      <alignment horizontal="center" vertical="top"/>
    </xf>
    <xf numFmtId="49" fontId="10" fillId="3" borderId="60" xfId="0" applyNumberFormat="1" applyFont="1" applyFill="1" applyBorder="1" applyAlignment="1">
      <alignment horizontal="center" vertical="top" shrinkToFit="1"/>
    </xf>
    <xf numFmtId="49" fontId="10" fillId="3" borderId="61" xfId="0" applyNumberFormat="1" applyFont="1" applyFill="1" applyBorder="1" applyAlignment="1">
      <alignment horizontal="center" vertical="top" shrinkToFit="1"/>
    </xf>
    <xf numFmtId="0" fontId="35" fillId="0" borderId="53" xfId="0" applyFont="1" applyBorder="1" applyAlignment="1">
      <alignment horizontal="center" vertical="top" wrapText="1"/>
    </xf>
    <xf numFmtId="9" fontId="10" fillId="4" borderId="53" xfId="7" applyFont="1" applyFill="1" applyBorder="1" applyAlignment="1">
      <alignment horizontal="center" vertical="top"/>
    </xf>
    <xf numFmtId="9" fontId="10" fillId="4" borderId="60" xfId="7" applyFont="1" applyFill="1" applyBorder="1" applyAlignment="1">
      <alignment horizontal="center" vertical="top"/>
    </xf>
    <xf numFmtId="9" fontId="10" fillId="4" borderId="61" xfId="7" applyFont="1" applyFill="1" applyBorder="1" applyAlignment="1">
      <alignment horizontal="center" vertical="top"/>
    </xf>
    <xf numFmtId="0" fontId="10" fillId="8" borderId="1" xfId="0" applyFont="1" applyFill="1" applyBorder="1" applyAlignment="1">
      <alignment horizontal="left" vertical="top"/>
    </xf>
    <xf numFmtId="0" fontId="10" fillId="8" borderId="45" xfId="0" applyFont="1" applyFill="1" applyBorder="1" applyAlignment="1">
      <alignment horizontal="left" vertical="top"/>
    </xf>
    <xf numFmtId="0" fontId="10" fillId="8" borderId="23" xfId="0" applyFont="1" applyFill="1" applyBorder="1" applyAlignment="1">
      <alignment horizontal="left" vertical="top"/>
    </xf>
    <xf numFmtId="0" fontId="42" fillId="0" borderId="0" xfId="0" applyFont="1" applyAlignment="1">
      <alignment horizontal="left" vertical="center" wrapText="1" shrinkToFit="1"/>
    </xf>
    <xf numFmtId="0" fontId="29" fillId="0" borderId="0" xfId="0" applyFont="1" applyAlignment="1">
      <alignment horizontal="left" vertical="top" wrapText="1"/>
    </xf>
    <xf numFmtId="0" fontId="35" fillId="0" borderId="0" xfId="0" applyFont="1" applyAlignment="1">
      <alignment horizontal="center" vertical="top" wrapText="1"/>
    </xf>
    <xf numFmtId="0" fontId="26" fillId="0" borderId="5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62" xfId="0" applyFont="1" applyBorder="1" applyAlignment="1">
      <alignment horizontal="center" vertical="center" wrapText="1"/>
    </xf>
    <xf numFmtId="0" fontId="26" fillId="0" borderId="48" xfId="0" applyFont="1" applyBorder="1" applyAlignment="1">
      <alignment horizontal="center" vertical="center" wrapTex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49" fontId="32" fillId="0" borderId="0" xfId="0" applyNumberFormat="1" applyFont="1" applyFill="1" applyBorder="1" applyAlignment="1">
      <alignment horizontal="left" vertical="top"/>
    </xf>
    <xf numFmtId="0" fontId="25" fillId="0" borderId="0" xfId="0" applyFont="1" applyAlignment="1">
      <alignment horizontal="justify" vertical="justify" wrapText="1"/>
    </xf>
    <xf numFmtId="0" fontId="26" fillId="0" borderId="0" xfId="0" applyFont="1" applyAlignment="1">
      <alignment horizontal="justify" vertical="justify" wrapText="1"/>
    </xf>
    <xf numFmtId="0" fontId="30" fillId="0" borderId="0" xfId="0" applyFont="1" applyAlignment="1">
      <alignment horizontal="justify" vertical="top" wrapText="1"/>
    </xf>
    <xf numFmtId="0" fontId="26" fillId="0" borderId="0" xfId="0" applyFont="1" applyAlignment="1">
      <alignment horizontal="justify" vertical="top" wrapText="1"/>
    </xf>
    <xf numFmtId="0" fontId="26" fillId="0" borderId="28" xfId="0" applyFont="1" applyBorder="1" applyAlignment="1">
      <alignment horizontal="center" vertical="center" textRotation="90" wrapText="1"/>
    </xf>
    <xf numFmtId="0" fontId="8" fillId="0" borderId="28" xfId="0" applyNumberFormat="1" applyFont="1" applyBorder="1" applyAlignment="1">
      <alignment horizontal="center" vertical="center" wrapText="1" shrinkToFit="1"/>
    </xf>
    <xf numFmtId="0" fontId="26" fillId="0" borderId="28" xfId="0" applyFont="1" applyBorder="1" applyAlignment="1">
      <alignment horizontal="center" vertical="center" wrapText="1"/>
    </xf>
    <xf numFmtId="0" fontId="26" fillId="0" borderId="1" xfId="0" applyFont="1" applyBorder="1" applyAlignment="1">
      <alignment horizontal="center" vertical="center" textRotation="90" wrapText="1" shrinkToFit="1"/>
    </xf>
    <xf numFmtId="0" fontId="26" fillId="0" borderId="45" xfId="0" applyFont="1" applyBorder="1" applyAlignment="1">
      <alignment horizontal="center" vertical="center" textRotation="90" wrapText="1" shrinkToFit="1"/>
    </xf>
    <xf numFmtId="0" fontId="26" fillId="0" borderId="23" xfId="0" applyFont="1" applyBorder="1" applyAlignment="1">
      <alignment horizontal="center" vertical="center" textRotation="90" wrapText="1" shrinkToFit="1"/>
    </xf>
    <xf numFmtId="0" fontId="8" fillId="0" borderId="28" xfId="0" applyFont="1" applyBorder="1" applyAlignment="1">
      <alignment horizontal="center" vertical="center" textRotation="90" wrapText="1"/>
    </xf>
    <xf numFmtId="0" fontId="29" fillId="0" borderId="0" xfId="0" applyFont="1" applyAlignment="1">
      <alignment horizontal="left" vertical="top"/>
    </xf>
    <xf numFmtId="0" fontId="28" fillId="0" borderId="0" xfId="0" applyFont="1" applyAlignment="1">
      <alignment horizontal="left" vertical="top"/>
    </xf>
    <xf numFmtId="0" fontId="29" fillId="0" borderId="62" xfId="0" applyFont="1" applyBorder="1" applyAlignment="1">
      <alignment horizontal="center" vertical="top" wrapText="1"/>
    </xf>
    <xf numFmtId="0" fontId="29" fillId="0" borderId="0" xfId="0" applyFont="1" applyBorder="1" applyAlignment="1">
      <alignment horizontal="center" vertical="top" wrapText="1"/>
    </xf>
    <xf numFmtId="49" fontId="33" fillId="0" borderId="45" xfId="0" applyNumberFormat="1" applyFont="1" applyFill="1" applyBorder="1" applyAlignment="1">
      <alignment horizontal="center" vertical="top"/>
    </xf>
    <xf numFmtId="0" fontId="10" fillId="8" borderId="28" xfId="0" applyFont="1" applyFill="1" applyBorder="1" applyAlignment="1">
      <alignment horizontal="left" vertical="top"/>
    </xf>
    <xf numFmtId="0" fontId="10" fillId="12" borderId="53" xfId="0" applyFont="1" applyFill="1" applyBorder="1" applyAlignment="1">
      <alignment horizontal="right" vertical="top" wrapText="1"/>
    </xf>
    <xf numFmtId="0" fontId="10" fillId="12" borderId="60" xfId="0" applyFont="1" applyFill="1" applyBorder="1" applyAlignment="1">
      <alignment horizontal="right" vertical="top" wrapText="1"/>
    </xf>
    <xf numFmtId="0" fontId="10" fillId="12" borderId="61" xfId="0" applyFont="1" applyFill="1" applyBorder="1" applyAlignment="1">
      <alignment horizontal="right" vertical="top" wrapText="1"/>
    </xf>
    <xf numFmtId="0" fontId="8" fillId="0" borderId="28" xfId="0" applyFont="1" applyBorder="1" applyAlignment="1">
      <alignment horizontal="center" vertical="center" shrinkToFit="1"/>
    </xf>
    <xf numFmtId="0" fontId="8" fillId="0" borderId="56" xfId="0" applyFont="1" applyBorder="1" applyAlignment="1">
      <alignment horizontal="center" vertical="center" wrapText="1"/>
    </xf>
    <xf numFmtId="0" fontId="8" fillId="0" borderId="72" xfId="0" applyFont="1" applyBorder="1" applyAlignment="1">
      <alignment horizontal="center" vertical="center" wrapText="1"/>
    </xf>
    <xf numFmtId="0" fontId="8" fillId="0" borderId="73"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48" xfId="0" applyFont="1" applyBorder="1" applyAlignment="1">
      <alignment horizontal="center" vertical="center" wrapText="1"/>
    </xf>
    <xf numFmtId="0" fontId="0" fillId="0" borderId="45" xfId="0" applyBorder="1"/>
    <xf numFmtId="0" fontId="12" fillId="11" borderId="53" xfId="0" applyFont="1" applyFill="1" applyBorder="1" applyAlignment="1">
      <alignment horizontal="center"/>
    </xf>
    <xf numFmtId="0" fontId="12" fillId="11" borderId="60" xfId="0" applyFont="1" applyFill="1" applyBorder="1" applyAlignment="1">
      <alignment horizontal="center"/>
    </xf>
    <xf numFmtId="0" fontId="12" fillId="11" borderId="61" xfId="0" applyFont="1" applyFill="1" applyBorder="1" applyAlignment="1">
      <alignment horizontal="center"/>
    </xf>
    <xf numFmtId="0" fontId="34" fillId="0" borderId="45" xfId="0" applyFont="1" applyBorder="1"/>
    <xf numFmtId="0" fontId="12" fillId="0" borderId="45" xfId="0" applyFont="1" applyBorder="1"/>
    <xf numFmtId="0" fontId="12" fillId="0" borderId="23" xfId="0" applyFont="1" applyBorder="1"/>
    <xf numFmtId="0" fontId="12" fillId="8" borderId="28" xfId="0" applyFont="1" applyFill="1" applyBorder="1" applyAlignment="1">
      <alignment horizontal="center"/>
    </xf>
    <xf numFmtId="0" fontId="10" fillId="6" borderId="1" xfId="0" applyFont="1" applyFill="1" applyBorder="1" applyAlignment="1">
      <alignment horizontal="left" vertical="top"/>
    </xf>
    <xf numFmtId="0" fontId="10" fillId="6" borderId="45" xfId="0" applyFont="1" applyFill="1" applyBorder="1" applyAlignment="1">
      <alignment horizontal="left" vertical="top"/>
    </xf>
    <xf numFmtId="0" fontId="10" fillId="6" borderId="23" xfId="0" applyFont="1" applyFill="1" applyBorder="1" applyAlignment="1">
      <alignment horizontal="left" vertical="top"/>
    </xf>
    <xf numFmtId="9" fontId="10" fillId="8" borderId="1" xfId="7" applyFont="1" applyFill="1" applyBorder="1" applyAlignment="1">
      <alignment horizontal="left" vertical="top"/>
    </xf>
    <xf numFmtId="9" fontId="10" fillId="8" borderId="45" xfId="7" applyFont="1" applyFill="1" applyBorder="1" applyAlignment="1">
      <alignment horizontal="left" vertical="top"/>
    </xf>
    <xf numFmtId="9" fontId="10" fillId="8" borderId="23" xfId="7" applyFont="1" applyFill="1" applyBorder="1" applyAlignment="1">
      <alignment horizontal="left" vertical="top"/>
    </xf>
    <xf numFmtId="9" fontId="10" fillId="3" borderId="28" xfId="7" applyFont="1" applyFill="1" applyBorder="1" applyAlignment="1">
      <alignment horizontal="center" vertical="top"/>
    </xf>
    <xf numFmtId="9" fontId="10" fillId="2" borderId="28" xfId="7" applyFont="1" applyFill="1" applyBorder="1" applyAlignment="1">
      <alignment horizontal="center" vertical="top"/>
    </xf>
    <xf numFmtId="9" fontId="10" fillId="0" borderId="1" xfId="7" applyFont="1" applyFill="1" applyBorder="1" applyAlignment="1">
      <alignment horizontal="center" vertical="top"/>
    </xf>
    <xf numFmtId="9" fontId="10" fillId="0" borderId="45" xfId="7" applyFont="1" applyFill="1" applyBorder="1" applyAlignment="1">
      <alignment horizontal="center" vertical="top"/>
    </xf>
    <xf numFmtId="9" fontId="10" fillId="0" borderId="53" xfId="7" applyFont="1" applyFill="1" applyBorder="1" applyAlignment="1">
      <alignment horizontal="left" vertical="top" wrapText="1"/>
    </xf>
    <xf numFmtId="9" fontId="10" fillId="0" borderId="61" xfId="7" applyFont="1" applyFill="1" applyBorder="1" applyAlignment="1">
      <alignment horizontal="left" vertical="top" wrapText="1"/>
    </xf>
    <xf numFmtId="9" fontId="10" fillId="4" borderId="28" xfId="7" applyFont="1" applyFill="1" applyBorder="1" applyAlignment="1">
      <alignment horizontal="right" vertical="top" wrapText="1"/>
    </xf>
    <xf numFmtId="9" fontId="10" fillId="2" borderId="28" xfId="7" applyFont="1" applyFill="1" applyBorder="1" applyAlignment="1">
      <alignment horizontal="right" vertical="top"/>
    </xf>
    <xf numFmtId="0" fontId="10" fillId="6" borderId="28" xfId="0" applyFont="1" applyFill="1" applyBorder="1" applyAlignment="1">
      <alignment horizontal="left" vertical="top"/>
    </xf>
    <xf numFmtId="169" fontId="10" fillId="0" borderId="60" xfId="0" applyNumberFormat="1" applyFont="1" applyFill="1" applyBorder="1" applyAlignment="1">
      <alignment horizontal="center" vertical="top" wrapText="1" shrinkToFit="1"/>
    </xf>
    <xf numFmtId="169" fontId="10" fillId="0" borderId="61" xfId="0" applyNumberFormat="1" applyFont="1" applyFill="1" applyBorder="1" applyAlignment="1">
      <alignment horizontal="center" vertical="top" wrapText="1" shrinkToFit="1"/>
    </xf>
    <xf numFmtId="0" fontId="10" fillId="0" borderId="60" xfId="0" applyFont="1" applyFill="1" applyBorder="1" applyAlignment="1">
      <alignment horizontal="center" vertical="top" wrapText="1" shrinkToFit="1"/>
    </xf>
    <xf numFmtId="0" fontId="10" fillId="0" borderId="61" xfId="0" applyFont="1" applyFill="1" applyBorder="1" applyAlignment="1">
      <alignment horizontal="center" vertical="top" wrapText="1" shrinkToFit="1"/>
    </xf>
    <xf numFmtId="0" fontId="10" fillId="0" borderId="60" xfId="0" applyFont="1" applyFill="1" applyBorder="1" applyAlignment="1">
      <alignment horizontal="center" vertical="center" wrapText="1" shrinkToFit="1"/>
    </xf>
    <xf numFmtId="0" fontId="10" fillId="0" borderId="61" xfId="0" applyFont="1" applyFill="1" applyBorder="1" applyAlignment="1">
      <alignment horizontal="center" vertical="center" wrapText="1" shrinkToFit="1"/>
    </xf>
    <xf numFmtId="0" fontId="10" fillId="4" borderId="53" xfId="0" applyFont="1" applyFill="1" applyBorder="1" applyAlignment="1">
      <alignment horizontal="center" vertical="top" wrapText="1"/>
    </xf>
    <xf numFmtId="0" fontId="10" fillId="4" borderId="60" xfId="0" applyFont="1" applyFill="1" applyBorder="1" applyAlignment="1">
      <alignment horizontal="center" vertical="top" wrapText="1"/>
    </xf>
    <xf numFmtId="0" fontId="10" fillId="4" borderId="61" xfId="0" applyFont="1" applyFill="1" applyBorder="1" applyAlignment="1">
      <alignment horizontal="center" vertical="top" wrapText="1"/>
    </xf>
    <xf numFmtId="0" fontId="8" fillId="12" borderId="53" xfId="0" applyFont="1" applyFill="1" applyBorder="1" applyAlignment="1">
      <alignment horizontal="center" vertical="top"/>
    </xf>
    <xf numFmtId="0" fontId="8" fillId="12" borderId="60" xfId="0" applyFont="1" applyFill="1" applyBorder="1" applyAlignment="1">
      <alignment horizontal="center" vertical="top"/>
    </xf>
    <xf numFmtId="0" fontId="8" fillId="12" borderId="61" xfId="0" applyFont="1" applyFill="1" applyBorder="1" applyAlignment="1">
      <alignment horizontal="center" vertical="top"/>
    </xf>
    <xf numFmtId="0" fontId="8" fillId="0" borderId="28" xfId="0" applyFont="1" applyBorder="1" applyAlignment="1">
      <alignment horizontal="center" vertical="top"/>
    </xf>
    <xf numFmtId="0" fontId="8" fillId="0" borderId="28" xfId="0" applyFont="1" applyBorder="1" applyAlignment="1">
      <alignment horizontal="left" vertical="top"/>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 fillId="2" borderId="32" xfId="0" applyNumberFormat="1" applyFont="1" applyFill="1" applyBorder="1" applyAlignment="1">
      <alignment horizontal="center" vertical="top" wrapText="1"/>
    </xf>
    <xf numFmtId="0" fontId="0" fillId="0" borderId="19" xfId="0" applyBorder="1" applyAlignment="1">
      <alignment horizontal="center" vertical="top" wrapText="1"/>
    </xf>
    <xf numFmtId="49" fontId="1" fillId="0" borderId="32" xfId="0" applyNumberFormat="1" applyFont="1" applyBorder="1" applyAlignment="1">
      <alignment horizontal="center"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33" xfId="0" applyFont="1" applyFill="1" applyBorder="1" applyAlignment="1">
      <alignment horizontal="left" vertical="top" wrapText="1"/>
    </xf>
    <xf numFmtId="0" fontId="3" fillId="5" borderId="20" xfId="0" applyFont="1" applyFill="1" applyBorder="1" applyAlignment="1">
      <alignment horizontal="left" vertical="top" wrapText="1"/>
    </xf>
    <xf numFmtId="0" fontId="17" fillId="5" borderId="20" xfId="0" applyFont="1" applyFill="1" applyBorder="1" applyAlignment="1">
      <alignment horizontal="left"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11" fillId="0" borderId="70" xfId="0" applyFont="1" applyFill="1" applyBorder="1" applyAlignment="1">
      <alignment horizontal="center" vertical="top" wrapText="1"/>
    </xf>
    <xf numFmtId="0" fontId="11" fillId="0" borderId="71" xfId="0" applyFont="1" applyFill="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1" fillId="0" borderId="9" xfId="0" applyNumberFormat="1" applyFont="1" applyBorder="1" applyAlignment="1">
      <alignment horizontal="center" vertical="top" wrapText="1"/>
    </xf>
    <xf numFmtId="49" fontId="18"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49" fontId="11" fillId="0" borderId="69"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8"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8"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0" fontId="0" fillId="0" borderId="63" xfId="0" applyBorder="1" applyAlignment="1">
      <alignment horizontal="center" vertical="top" wrapText="1"/>
    </xf>
    <xf numFmtId="49" fontId="18" fillId="0" borderId="64" xfId="0" applyNumberFormat="1" applyFont="1"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 fillId="3" borderId="16"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0" fillId="6" borderId="68" xfId="0" applyNumberFormat="1" applyFont="1" applyFill="1" applyBorder="1" applyAlignment="1">
      <alignment horizontal="right" vertical="top"/>
    </xf>
    <xf numFmtId="49" fontId="10" fillId="6" borderId="65" xfId="0" applyNumberFormat="1" applyFont="1" applyFill="1" applyBorder="1" applyAlignment="1">
      <alignment horizontal="right" vertical="top"/>
    </xf>
    <xf numFmtId="49" fontId="10" fillId="6" borderId="66" xfId="0" applyNumberFormat="1" applyFont="1" applyFill="1" applyBorder="1" applyAlignment="1">
      <alignment horizontal="right"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2" borderId="68" xfId="0" applyNumberFormat="1" applyFont="1" applyFill="1" applyBorder="1" applyAlignment="1">
      <alignment horizontal="right" vertical="top"/>
    </xf>
    <xf numFmtId="49" fontId="10" fillId="2" borderId="65" xfId="0" applyNumberFormat="1" applyFont="1" applyFill="1" applyBorder="1" applyAlignment="1">
      <alignment horizontal="right" vertical="top"/>
    </xf>
    <xf numFmtId="49" fontId="10" fillId="2" borderId="66" xfId="0" applyNumberFormat="1" applyFont="1" applyFill="1" applyBorder="1" applyAlignment="1">
      <alignment horizontal="right"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4" xfId="1" applyFont="1" applyFill="1" applyBorder="1" applyAlignment="1">
      <alignment horizontal="left" vertical="top" wrapText="1"/>
    </xf>
    <xf numFmtId="0" fontId="8" fillId="0" borderId="3" xfId="1" applyFont="1" applyFill="1" applyBorder="1" applyAlignment="1">
      <alignment horizontal="left"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4" fillId="0" borderId="4" xfId="1" applyFont="1" applyBorder="1" applyAlignment="1">
      <alignment vertical="top" wrapText="1"/>
    </xf>
    <xf numFmtId="49" fontId="10" fillId="2" borderId="8" xfId="0" applyNumberFormat="1" applyFont="1" applyFill="1" applyBorder="1" applyAlignment="1">
      <alignment horizontal="right" vertical="top"/>
    </xf>
    <xf numFmtId="49" fontId="10" fillId="6" borderId="54" xfId="0" applyNumberFormat="1" applyFont="1" applyFill="1" applyBorder="1" applyAlignment="1">
      <alignment horizontal="left" vertical="top"/>
    </xf>
    <xf numFmtId="49" fontId="10" fillId="6" borderId="65" xfId="0" applyNumberFormat="1" applyFont="1" applyFill="1" applyBorder="1" applyAlignment="1">
      <alignment horizontal="left" vertical="top"/>
    </xf>
    <xf numFmtId="49" fontId="10" fillId="6" borderId="66" xfId="0" applyNumberFormat="1" applyFont="1" applyFill="1" applyBorder="1" applyAlignment="1">
      <alignment horizontal="left" vertical="top"/>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49" fontId="18" fillId="0" borderId="9" xfId="0" applyNumberFormat="1" applyFont="1" applyBorder="1" applyAlignment="1">
      <alignment horizontal="center" vertical="top" wrapText="1"/>
    </xf>
    <xf numFmtId="0" fontId="7" fillId="6" borderId="54" xfId="1" applyFont="1" applyFill="1" applyBorder="1" applyAlignment="1">
      <alignment horizontal="left" vertical="center" wrapText="1"/>
    </xf>
    <xf numFmtId="0" fontId="7" fillId="6" borderId="65" xfId="1" applyFont="1" applyFill="1" applyBorder="1" applyAlignment="1">
      <alignment horizontal="left" vertical="center" wrapText="1"/>
    </xf>
    <xf numFmtId="0" fontId="7" fillId="6" borderId="66"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49" fontId="5" fillId="6" borderId="66"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49" fontId="5" fillId="0" borderId="32" xfId="1" applyNumberFormat="1" applyFont="1" applyBorder="1" applyAlignment="1">
      <alignment horizontal="center" vertical="top"/>
    </xf>
    <xf numFmtId="0" fontId="8" fillId="0" borderId="2" xfId="1" applyFont="1" applyFill="1" applyBorder="1" applyAlignment="1">
      <alignment horizontal="left"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5" fillId="2" borderId="2" xfId="1" applyNumberFormat="1" applyFont="1" applyFill="1" applyBorder="1" applyAlignment="1">
      <alignment horizontal="center" vertical="top"/>
    </xf>
  </cellXfs>
  <cellStyles count="9">
    <cellStyle name="Įprastas" xfId="0" builtinId="0"/>
    <cellStyle name="Įprastas 2" xfId="1"/>
    <cellStyle name="Įprastas 3" xfId="2"/>
    <cellStyle name="Įprastas 4" xfId="3"/>
    <cellStyle name="Normal 2" xfId="4"/>
    <cellStyle name="Normal 3" xfId="8"/>
    <cellStyle name="Normal_biudz uz 2001 atskaitomybe3" xfId="5"/>
    <cellStyle name="Paprastas 3" xfId="6"/>
    <cellStyle name="Procentai" xfId="7" builtinId="5"/>
  </cellStyles>
  <dxfs count="0"/>
  <tableStyles count="0" defaultTableStyle="TableStyleMedium9" defaultPivotStyle="PivotStyleLight16"/>
  <colors>
    <mruColors>
      <color rgb="FFC0C0C0"/>
      <color rgb="FFFF00FF"/>
      <color rgb="FFFFFF99"/>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1007"/>
  <sheetViews>
    <sheetView tabSelected="1" zoomScale="70" zoomScaleNormal="70" workbookViewId="0">
      <pane ySplit="8" topLeftCell="A9" activePane="bottomLeft" state="frozen"/>
      <selection pane="bottomLeft" activeCell="B3" sqref="B3:AE3"/>
    </sheetView>
  </sheetViews>
  <sheetFormatPr defaultRowHeight="12.75"/>
  <cols>
    <col min="1" max="1" width="3.140625" style="195" customWidth="1"/>
    <col min="2" max="4" width="2.7109375" style="195" customWidth="1"/>
    <col min="5" max="5" width="2.7109375" style="198" customWidth="1"/>
    <col min="6" max="6" width="38.28515625" style="196" customWidth="1"/>
    <col min="7" max="7" width="7.28515625" style="166" customWidth="1"/>
    <col min="8" max="8" width="10.42578125" style="166" customWidth="1"/>
    <col min="9" max="9" width="10" style="166" customWidth="1"/>
    <col min="10" max="10" width="9.7109375" style="166" customWidth="1"/>
    <col min="11" max="11" width="8.5703125" style="166" customWidth="1"/>
    <col min="12" max="12" width="9" style="166" customWidth="1"/>
    <col min="13" max="13" width="8.5703125" style="166" customWidth="1"/>
    <col min="14" max="14" width="8.140625" style="166" customWidth="1"/>
    <col min="15" max="15" width="7.85546875" style="166" customWidth="1"/>
    <col min="16" max="16" width="6.85546875" style="166" customWidth="1"/>
    <col min="17" max="17" width="9.5703125" style="166" customWidth="1"/>
    <col min="18" max="18" width="10.42578125" style="3" customWidth="1"/>
    <col min="19" max="19" width="10" style="3" customWidth="1"/>
    <col min="20" max="20" width="9.7109375" style="3" customWidth="1"/>
    <col min="21" max="21" width="8.5703125" style="3" customWidth="1"/>
    <col min="22" max="22" width="9" style="3" customWidth="1"/>
    <col min="23" max="23" width="8.5703125" style="3" customWidth="1"/>
    <col min="24" max="24" width="8.140625" style="3" customWidth="1"/>
    <col min="25" max="25" width="7.85546875" style="3" customWidth="1"/>
    <col min="26" max="26" width="6.85546875" style="3" customWidth="1"/>
    <col min="27" max="27" width="9.5703125" style="3" customWidth="1"/>
    <col min="28" max="28" width="23.5703125" style="340" customWidth="1"/>
    <col min="29" max="29" width="27.5703125" style="340" customWidth="1"/>
    <col min="30" max="30" width="5.28515625" style="198" customWidth="1"/>
    <col min="31" max="32" width="7.42578125" style="618" customWidth="1"/>
    <col min="33" max="33" width="24.85546875" style="619" customWidth="1"/>
    <col min="34" max="16384" width="9.140625" style="195"/>
  </cols>
  <sheetData>
    <row r="1" spans="1:33" ht="75.75" customHeight="1">
      <c r="AC1" s="926" t="s">
        <v>1183</v>
      </c>
      <c r="AD1" s="926"/>
      <c r="AE1" s="926"/>
    </row>
    <row r="2" spans="1:33" s="165" customFormat="1" ht="17.25" customHeight="1">
      <c r="E2" s="198"/>
      <c r="F2" s="927"/>
      <c r="G2" s="927"/>
      <c r="H2" s="927"/>
      <c r="I2" s="927"/>
      <c r="J2" s="927"/>
      <c r="K2" s="927"/>
      <c r="L2" s="927"/>
      <c r="M2" s="927"/>
      <c r="N2" s="927"/>
      <c r="O2" s="927"/>
      <c r="P2" s="927"/>
      <c r="Q2" s="927"/>
      <c r="R2" s="927"/>
      <c r="S2" s="927"/>
      <c r="T2" s="927"/>
      <c r="U2" s="927"/>
      <c r="V2" s="927"/>
      <c r="W2" s="927"/>
      <c r="X2" s="927"/>
      <c r="Y2" s="927"/>
      <c r="Z2" s="927"/>
      <c r="AA2" s="927"/>
      <c r="AB2" s="927"/>
      <c r="AC2" s="620" t="s">
        <v>1</v>
      </c>
      <c r="AD2" s="198"/>
      <c r="AE2" s="618"/>
      <c r="AF2" s="618"/>
      <c r="AG2" s="619"/>
    </row>
    <row r="3" spans="1:33" s="165" customFormat="1" ht="32.25" customHeight="1">
      <c r="B3" s="928" t="s">
        <v>1177</v>
      </c>
      <c r="C3" s="928"/>
      <c r="D3" s="928"/>
      <c r="E3" s="928"/>
      <c r="F3" s="928"/>
      <c r="G3" s="928"/>
      <c r="H3" s="928"/>
      <c r="I3" s="928"/>
      <c r="J3" s="928"/>
      <c r="K3" s="928"/>
      <c r="L3" s="928"/>
      <c r="M3" s="928"/>
      <c r="N3" s="928"/>
      <c r="O3" s="928"/>
      <c r="P3" s="928"/>
      <c r="Q3" s="928"/>
      <c r="R3" s="928"/>
      <c r="S3" s="928"/>
      <c r="T3" s="928"/>
      <c r="U3" s="928"/>
      <c r="V3" s="928"/>
      <c r="W3" s="928"/>
      <c r="X3" s="928"/>
      <c r="Y3" s="928"/>
      <c r="Z3" s="928"/>
      <c r="AA3" s="928"/>
      <c r="AB3" s="928"/>
      <c r="AC3" s="928"/>
      <c r="AD3" s="928"/>
      <c r="AE3" s="928"/>
      <c r="AF3" s="618"/>
      <c r="AG3" s="619"/>
    </row>
    <row r="4" spans="1:33" s="165" customFormat="1" ht="9" customHeight="1">
      <c r="B4" s="258"/>
      <c r="C4" s="258"/>
      <c r="D4" s="258"/>
      <c r="E4" s="621"/>
      <c r="F4" s="258"/>
      <c r="G4" s="272"/>
      <c r="H4" s="272"/>
      <c r="I4" s="272"/>
      <c r="J4" s="272"/>
      <c r="K4" s="272"/>
      <c r="L4" s="272"/>
      <c r="M4" s="272"/>
      <c r="N4" s="272"/>
      <c r="O4" s="272"/>
      <c r="P4" s="272"/>
      <c r="Q4" s="272"/>
      <c r="R4" s="621"/>
      <c r="S4" s="621"/>
      <c r="T4" s="621"/>
      <c r="U4" s="621"/>
      <c r="V4" s="621"/>
      <c r="W4" s="621"/>
      <c r="X4" s="621"/>
      <c r="Y4" s="621"/>
      <c r="Z4" s="621"/>
      <c r="AA4" s="621"/>
      <c r="AB4" s="621"/>
      <c r="AC4" s="621"/>
      <c r="AD4" s="621"/>
      <c r="AE4" s="621"/>
      <c r="AF4" s="621"/>
      <c r="AG4" s="622"/>
    </row>
    <row r="5" spans="1:33" s="165" customFormat="1" ht="18" customHeight="1">
      <c r="B5" s="952" t="s">
        <v>138</v>
      </c>
      <c r="C5" s="952"/>
      <c r="D5" s="952"/>
      <c r="E5" s="952"/>
      <c r="F5" s="952"/>
      <c r="G5" s="952"/>
      <c r="H5" s="952"/>
      <c r="I5" s="952"/>
      <c r="J5" s="952"/>
      <c r="K5" s="952"/>
      <c r="L5" s="952"/>
      <c r="M5" s="952"/>
      <c r="N5" s="952"/>
      <c r="O5" s="952"/>
      <c r="P5" s="952"/>
      <c r="Q5" s="952"/>
      <c r="R5" s="952"/>
      <c r="S5" s="952"/>
      <c r="T5" s="952"/>
      <c r="U5" s="952"/>
      <c r="V5" s="952"/>
      <c r="W5" s="952"/>
      <c r="X5" s="952"/>
      <c r="Y5" s="952"/>
      <c r="Z5" s="952"/>
      <c r="AA5" s="952"/>
      <c r="AB5" s="952"/>
      <c r="AC5" s="953"/>
      <c r="AD5" s="953"/>
      <c r="AE5" s="953"/>
      <c r="AF5" s="618"/>
      <c r="AG5" s="619"/>
    </row>
    <row r="6" spans="1:33" s="169" customFormat="1" ht="18" customHeight="1">
      <c r="A6" s="943" t="s">
        <v>140</v>
      </c>
      <c r="B6" s="943" t="s">
        <v>2</v>
      </c>
      <c r="C6" s="943" t="s">
        <v>3</v>
      </c>
      <c r="D6" s="943" t="s">
        <v>4</v>
      </c>
      <c r="E6" s="949" t="s">
        <v>139</v>
      </c>
      <c r="F6" s="945" t="s">
        <v>19</v>
      </c>
      <c r="G6" s="946" t="s">
        <v>7</v>
      </c>
      <c r="H6" s="935" t="s">
        <v>1178</v>
      </c>
      <c r="I6" s="929" t="s">
        <v>148</v>
      </c>
      <c r="J6" s="930"/>
      <c r="K6" s="930"/>
      <c r="L6" s="930"/>
      <c r="M6" s="930"/>
      <c r="N6" s="930"/>
      <c r="O6" s="930"/>
      <c r="P6" s="930"/>
      <c r="Q6" s="931"/>
      <c r="R6" s="935" t="s">
        <v>1179</v>
      </c>
      <c r="S6" s="960" t="s">
        <v>148</v>
      </c>
      <c r="T6" s="961"/>
      <c r="U6" s="961"/>
      <c r="V6" s="961"/>
      <c r="W6" s="961"/>
      <c r="X6" s="961"/>
      <c r="Y6" s="961"/>
      <c r="Z6" s="961"/>
      <c r="AA6" s="962"/>
      <c r="AB6" s="944" t="s">
        <v>0</v>
      </c>
      <c r="AC6" s="959" t="s">
        <v>141</v>
      </c>
      <c r="AD6" s="959"/>
      <c r="AE6" s="959"/>
      <c r="AF6" s="959"/>
      <c r="AG6" s="959"/>
    </row>
    <row r="7" spans="1:33" s="169" customFormat="1" ht="7.5" customHeight="1">
      <c r="A7" s="943"/>
      <c r="B7" s="943"/>
      <c r="C7" s="943"/>
      <c r="D7" s="943"/>
      <c r="E7" s="949"/>
      <c r="F7" s="945"/>
      <c r="G7" s="947"/>
      <c r="H7" s="936"/>
      <c r="I7" s="932"/>
      <c r="J7" s="933"/>
      <c r="K7" s="933"/>
      <c r="L7" s="933"/>
      <c r="M7" s="933"/>
      <c r="N7" s="933"/>
      <c r="O7" s="933"/>
      <c r="P7" s="933"/>
      <c r="Q7" s="934"/>
      <c r="R7" s="936"/>
      <c r="S7" s="963"/>
      <c r="T7" s="964"/>
      <c r="U7" s="964"/>
      <c r="V7" s="964"/>
      <c r="W7" s="964"/>
      <c r="X7" s="964"/>
      <c r="Y7" s="964"/>
      <c r="Z7" s="964"/>
      <c r="AA7" s="965"/>
      <c r="AB7" s="944"/>
      <c r="AC7" s="959"/>
      <c r="AD7" s="959"/>
      <c r="AE7" s="959"/>
      <c r="AF7" s="959"/>
      <c r="AG7" s="959"/>
    </row>
    <row r="8" spans="1:33" s="169" customFormat="1" ht="88.5" customHeight="1">
      <c r="A8" s="943"/>
      <c r="B8" s="943"/>
      <c r="C8" s="943"/>
      <c r="D8" s="943"/>
      <c r="E8" s="949"/>
      <c r="F8" s="945"/>
      <c r="G8" s="948"/>
      <c r="H8" s="937"/>
      <c r="I8" s="273" t="s">
        <v>14</v>
      </c>
      <c r="J8" s="273" t="s">
        <v>146</v>
      </c>
      <c r="K8" s="273" t="s">
        <v>668</v>
      </c>
      <c r="L8" s="273" t="s">
        <v>147</v>
      </c>
      <c r="M8" s="184" t="s">
        <v>142</v>
      </c>
      <c r="N8" s="273" t="s">
        <v>143</v>
      </c>
      <c r="O8" s="273" t="s">
        <v>144</v>
      </c>
      <c r="P8" s="273" t="s">
        <v>149</v>
      </c>
      <c r="Q8" s="273" t="s">
        <v>145</v>
      </c>
      <c r="R8" s="937"/>
      <c r="S8" s="623" t="s">
        <v>14</v>
      </c>
      <c r="T8" s="623" t="s">
        <v>146</v>
      </c>
      <c r="U8" s="623" t="s">
        <v>668</v>
      </c>
      <c r="V8" s="623" t="s">
        <v>147</v>
      </c>
      <c r="W8" s="624" t="s">
        <v>142</v>
      </c>
      <c r="X8" s="623" t="s">
        <v>143</v>
      </c>
      <c r="Y8" s="623" t="s">
        <v>144</v>
      </c>
      <c r="Z8" s="623" t="s">
        <v>149</v>
      </c>
      <c r="AA8" s="623" t="s">
        <v>145</v>
      </c>
      <c r="AB8" s="944"/>
      <c r="AC8" s="625" t="s">
        <v>137</v>
      </c>
      <c r="AD8" s="626" t="s">
        <v>135</v>
      </c>
      <c r="AE8" s="627" t="s">
        <v>136</v>
      </c>
      <c r="AF8" s="299" t="s">
        <v>895</v>
      </c>
      <c r="AG8" s="480" t="s">
        <v>896</v>
      </c>
    </row>
    <row r="9" spans="1:33" s="198" customFormat="1" ht="18" customHeight="1">
      <c r="A9" s="693" t="s">
        <v>615</v>
      </c>
      <c r="B9" s="693"/>
      <c r="C9" s="693"/>
      <c r="D9" s="693"/>
      <c r="E9" s="693"/>
      <c r="F9" s="693"/>
      <c r="G9" s="693"/>
      <c r="H9" s="693"/>
      <c r="I9" s="693"/>
      <c r="J9" s="693"/>
      <c r="K9" s="693"/>
      <c r="L9" s="693"/>
      <c r="M9" s="693"/>
      <c r="N9" s="693"/>
      <c r="O9" s="693"/>
      <c r="P9" s="693"/>
      <c r="Q9" s="693"/>
      <c r="R9" s="693"/>
      <c r="S9" s="693"/>
      <c r="T9" s="693"/>
      <c r="U9" s="693"/>
      <c r="V9" s="693"/>
      <c r="W9" s="693"/>
      <c r="X9" s="693"/>
      <c r="Y9" s="693"/>
      <c r="Z9" s="693"/>
      <c r="AA9" s="693"/>
      <c r="AB9" s="693"/>
      <c r="AC9" s="693"/>
      <c r="AD9" s="693"/>
      <c r="AE9" s="693"/>
      <c r="AF9" s="693"/>
      <c r="AG9" s="694"/>
    </row>
    <row r="10" spans="1:33" s="3" customFormat="1" ht="15" customHeight="1">
      <c r="A10" s="277" t="s">
        <v>150</v>
      </c>
      <c r="B10" s="787" t="s">
        <v>297</v>
      </c>
      <c r="C10" s="788"/>
      <c r="D10" s="788"/>
      <c r="E10" s="788"/>
      <c r="F10" s="788"/>
      <c r="G10" s="788"/>
      <c r="H10" s="788"/>
      <c r="I10" s="788"/>
      <c r="J10" s="788"/>
      <c r="K10" s="788"/>
      <c r="L10" s="788"/>
      <c r="M10" s="788"/>
      <c r="N10" s="788"/>
      <c r="O10" s="788"/>
      <c r="P10" s="788"/>
      <c r="Q10" s="788"/>
      <c r="R10" s="788"/>
      <c r="S10" s="788"/>
      <c r="T10" s="788"/>
      <c r="U10" s="788"/>
      <c r="V10" s="788"/>
      <c r="W10" s="788"/>
      <c r="X10" s="788"/>
      <c r="Y10" s="788"/>
      <c r="Z10" s="788"/>
      <c r="AA10" s="788"/>
      <c r="AB10" s="788"/>
      <c r="AC10" s="788"/>
      <c r="AD10" s="788"/>
      <c r="AE10" s="788"/>
      <c r="AF10" s="788"/>
      <c r="AG10" s="789"/>
    </row>
    <row r="11" spans="1:33" s="3" customFormat="1" ht="15" customHeight="1">
      <c r="A11" s="282" t="s">
        <v>150</v>
      </c>
      <c r="B11" s="300" t="s">
        <v>151</v>
      </c>
      <c r="C11" s="738" t="s">
        <v>152</v>
      </c>
      <c r="D11" s="739"/>
      <c r="E11" s="739"/>
      <c r="F11" s="739"/>
      <c r="G11" s="739"/>
      <c r="H11" s="739"/>
      <c r="I11" s="739"/>
      <c r="J11" s="739"/>
      <c r="K11" s="739"/>
      <c r="L11" s="739"/>
      <c r="M11" s="739"/>
      <c r="N11" s="739"/>
      <c r="O11" s="739"/>
      <c r="P11" s="739"/>
      <c r="Q11" s="739"/>
      <c r="R11" s="739"/>
      <c r="S11" s="739"/>
      <c r="T11" s="739"/>
      <c r="U11" s="739"/>
      <c r="V11" s="739"/>
      <c r="W11" s="739"/>
      <c r="X11" s="739"/>
      <c r="Y11" s="739"/>
      <c r="Z11" s="739"/>
      <c r="AA11" s="739"/>
      <c r="AB11" s="739"/>
      <c r="AC11" s="739"/>
      <c r="AD11" s="739"/>
      <c r="AE11" s="739"/>
      <c r="AF11" s="739"/>
      <c r="AG11" s="740"/>
    </row>
    <row r="12" spans="1:33" s="3" customFormat="1" ht="15" customHeight="1">
      <c r="A12" s="282" t="s">
        <v>150</v>
      </c>
      <c r="B12" s="301" t="s">
        <v>151</v>
      </c>
      <c r="C12" s="280" t="s">
        <v>156</v>
      </c>
      <c r="D12" s="741" t="s">
        <v>157</v>
      </c>
      <c r="E12" s="742"/>
      <c r="F12" s="742"/>
      <c r="G12" s="742"/>
      <c r="H12" s="742"/>
      <c r="I12" s="742"/>
      <c r="J12" s="742"/>
      <c r="K12" s="742"/>
      <c r="L12" s="742"/>
      <c r="M12" s="742"/>
      <c r="N12" s="742"/>
      <c r="O12" s="742"/>
      <c r="P12" s="742"/>
      <c r="Q12" s="742"/>
      <c r="R12" s="742"/>
      <c r="S12" s="742"/>
      <c r="T12" s="742"/>
      <c r="U12" s="742"/>
      <c r="V12" s="742"/>
      <c r="W12" s="742"/>
      <c r="X12" s="742"/>
      <c r="Y12" s="742"/>
      <c r="Z12" s="742"/>
      <c r="AA12" s="742"/>
      <c r="AB12" s="742"/>
      <c r="AC12" s="742"/>
      <c r="AD12" s="742"/>
      <c r="AE12" s="742"/>
      <c r="AF12" s="742"/>
      <c r="AG12" s="743"/>
    </row>
    <row r="13" spans="1:33" s="199" customFormat="1" ht="16.5" customHeight="1">
      <c r="A13" s="745" t="s">
        <v>150</v>
      </c>
      <c r="B13" s="777" t="s">
        <v>151</v>
      </c>
      <c r="C13" s="780" t="s">
        <v>156</v>
      </c>
      <c r="D13" s="750" t="s">
        <v>150</v>
      </c>
      <c r="E13" s="752" t="s">
        <v>158</v>
      </c>
      <c r="F13" s="753"/>
      <c r="G13" s="154"/>
      <c r="H13" s="155"/>
      <c r="I13" s="155"/>
      <c r="J13" s="155"/>
      <c r="K13" s="155"/>
      <c r="L13" s="155"/>
      <c r="M13" s="155"/>
      <c r="N13" s="155"/>
      <c r="O13" s="155"/>
      <c r="P13" s="155"/>
      <c r="Q13" s="155"/>
      <c r="R13" s="359"/>
      <c r="S13" s="359"/>
      <c r="T13" s="359"/>
      <c r="U13" s="359"/>
      <c r="V13" s="359"/>
      <c r="W13" s="359"/>
      <c r="X13" s="359"/>
      <c r="Y13" s="359"/>
      <c r="Z13" s="359"/>
      <c r="AA13" s="359"/>
      <c r="AB13" s="635"/>
      <c r="AC13" s="635"/>
      <c r="AD13" s="635"/>
      <c r="AE13" s="635"/>
      <c r="AF13" s="635"/>
      <c r="AG13" s="659"/>
    </row>
    <row r="14" spans="1:33" s="199" customFormat="1" ht="30" customHeight="1">
      <c r="A14" s="746"/>
      <c r="B14" s="778"/>
      <c r="C14" s="781"/>
      <c r="D14" s="966"/>
      <c r="E14" s="201" t="s">
        <v>10</v>
      </c>
      <c r="F14" s="263" t="s">
        <v>159</v>
      </c>
      <c r="G14" s="157" t="s">
        <v>145</v>
      </c>
      <c r="H14" s="158">
        <f>I14+J14+L14+M14+N14+O14+P14+Q14</f>
        <v>20</v>
      </c>
      <c r="I14" s="159"/>
      <c r="J14" s="159"/>
      <c r="K14" s="159"/>
      <c r="L14" s="159"/>
      <c r="M14" s="159"/>
      <c r="N14" s="159"/>
      <c r="O14" s="159"/>
      <c r="P14" s="159"/>
      <c r="Q14" s="159">
        <v>20</v>
      </c>
      <c r="R14" s="350">
        <f>S14+T14+V14+W14+X14+Y14+Z14+AA14</f>
        <v>0</v>
      </c>
      <c r="S14" s="351"/>
      <c r="T14" s="351"/>
      <c r="U14" s="351"/>
      <c r="V14" s="351"/>
      <c r="W14" s="351"/>
      <c r="X14" s="351"/>
      <c r="Y14" s="351"/>
      <c r="Z14" s="351"/>
      <c r="AA14" s="351"/>
      <c r="AB14" s="375" t="s">
        <v>155</v>
      </c>
      <c r="AC14" s="339" t="s">
        <v>160</v>
      </c>
      <c r="AD14" s="523" t="s">
        <v>153</v>
      </c>
      <c r="AE14" s="559">
        <v>555</v>
      </c>
      <c r="AF14" s="523">
        <v>0</v>
      </c>
      <c r="AG14" s="371" t="s">
        <v>1176</v>
      </c>
    </row>
    <row r="15" spans="1:33" s="3" customFormat="1" ht="15" customHeight="1">
      <c r="A15" s="747"/>
      <c r="B15" s="779"/>
      <c r="C15" s="782"/>
      <c r="D15" s="756" t="s">
        <v>15</v>
      </c>
      <c r="E15" s="757"/>
      <c r="F15" s="757"/>
      <c r="G15" s="758"/>
      <c r="H15" s="160">
        <f>H14</f>
        <v>20</v>
      </c>
      <c r="I15" s="160">
        <f t="shared" ref="I15:Q15" si="0">I14</f>
        <v>0</v>
      </c>
      <c r="J15" s="160">
        <f t="shared" si="0"/>
        <v>0</v>
      </c>
      <c r="K15" s="160"/>
      <c r="L15" s="160">
        <f t="shared" si="0"/>
        <v>0</v>
      </c>
      <c r="M15" s="160">
        <f t="shared" si="0"/>
        <v>0</v>
      </c>
      <c r="N15" s="160">
        <f t="shared" si="0"/>
        <v>0</v>
      </c>
      <c r="O15" s="160">
        <f t="shared" si="0"/>
        <v>0</v>
      </c>
      <c r="P15" s="160">
        <f t="shared" si="0"/>
        <v>0</v>
      </c>
      <c r="Q15" s="160">
        <f t="shared" si="0"/>
        <v>20</v>
      </c>
      <c r="R15" s="302">
        <f>R14</f>
        <v>0</v>
      </c>
      <c r="S15" s="302">
        <f t="shared" ref="S15:T15" si="1">S14</f>
        <v>0</v>
      </c>
      <c r="T15" s="302">
        <f t="shared" si="1"/>
        <v>0</v>
      </c>
      <c r="U15" s="302"/>
      <c r="V15" s="302">
        <f t="shared" ref="V15:AA15" si="2">V14</f>
        <v>0</v>
      </c>
      <c r="W15" s="302">
        <f t="shared" si="2"/>
        <v>0</v>
      </c>
      <c r="X15" s="302">
        <f t="shared" si="2"/>
        <v>0</v>
      </c>
      <c r="Y15" s="302">
        <f t="shared" si="2"/>
        <v>0</v>
      </c>
      <c r="Z15" s="302">
        <f t="shared" si="2"/>
        <v>0</v>
      </c>
      <c r="AA15" s="302">
        <f t="shared" si="2"/>
        <v>0</v>
      </c>
      <c r="AB15" s="967"/>
      <c r="AC15" s="968"/>
      <c r="AD15" s="968"/>
      <c r="AE15" s="968"/>
      <c r="AF15" s="968"/>
      <c r="AG15" s="969"/>
    </row>
    <row r="16" spans="1:33" s="3" customFormat="1" ht="15" customHeight="1">
      <c r="A16" s="745" t="s">
        <v>150</v>
      </c>
      <c r="B16" s="777" t="s">
        <v>151</v>
      </c>
      <c r="C16" s="780" t="s">
        <v>156</v>
      </c>
      <c r="D16" s="750" t="s">
        <v>151</v>
      </c>
      <c r="E16" s="752" t="s">
        <v>161</v>
      </c>
      <c r="F16" s="753"/>
      <c r="G16" s="154"/>
      <c r="H16" s="155"/>
      <c r="I16" s="155"/>
      <c r="J16" s="155"/>
      <c r="K16" s="155"/>
      <c r="L16" s="155"/>
      <c r="M16" s="155"/>
      <c r="N16" s="155"/>
      <c r="O16" s="155"/>
      <c r="P16" s="155"/>
      <c r="Q16" s="155"/>
      <c r="R16" s="359"/>
      <c r="S16" s="359"/>
      <c r="T16" s="359"/>
      <c r="U16" s="359"/>
      <c r="V16" s="359"/>
      <c r="W16" s="359"/>
      <c r="X16" s="359"/>
      <c r="Y16" s="359"/>
      <c r="Z16" s="359"/>
      <c r="AA16" s="359"/>
      <c r="AB16" s="635"/>
      <c r="AC16" s="635"/>
      <c r="AD16" s="635"/>
      <c r="AE16" s="635"/>
      <c r="AF16" s="635"/>
      <c r="AG16" s="659"/>
    </row>
    <row r="17" spans="1:33" s="3" customFormat="1" ht="27.75" customHeight="1">
      <c r="A17" s="746"/>
      <c r="B17" s="778"/>
      <c r="C17" s="781"/>
      <c r="D17" s="966"/>
      <c r="E17" s="264" t="s">
        <v>10</v>
      </c>
      <c r="F17" s="263" t="s">
        <v>162</v>
      </c>
      <c r="G17" s="157" t="s">
        <v>145</v>
      </c>
      <c r="H17" s="158">
        <f>I17+J17+L17+M17+N17+O17+P17+Q17</f>
        <v>43</v>
      </c>
      <c r="I17" s="159"/>
      <c r="J17" s="159"/>
      <c r="K17" s="159"/>
      <c r="L17" s="159"/>
      <c r="M17" s="159"/>
      <c r="N17" s="159"/>
      <c r="O17" s="159"/>
      <c r="P17" s="159"/>
      <c r="Q17" s="159">
        <v>43</v>
      </c>
      <c r="R17" s="350">
        <f>S17+T17+V17+W17+X17+Y17+Z17+AA17</f>
        <v>70.165000000000006</v>
      </c>
      <c r="S17" s="351"/>
      <c r="T17" s="351"/>
      <c r="U17" s="351"/>
      <c r="V17" s="351"/>
      <c r="W17" s="351"/>
      <c r="X17" s="351"/>
      <c r="Y17" s="351"/>
      <c r="Z17" s="351"/>
      <c r="AA17" s="351">
        <v>70.165000000000006</v>
      </c>
      <c r="AB17" s="375" t="s">
        <v>155</v>
      </c>
      <c r="AC17" s="347" t="s">
        <v>163</v>
      </c>
      <c r="AD17" s="455" t="s">
        <v>153</v>
      </c>
      <c r="AE17" s="559">
        <v>1</v>
      </c>
      <c r="AF17" s="523">
        <v>1</v>
      </c>
      <c r="AG17" s="371"/>
    </row>
    <row r="18" spans="1:33" s="3" customFormat="1" ht="15" customHeight="1">
      <c r="A18" s="747"/>
      <c r="B18" s="779"/>
      <c r="C18" s="782"/>
      <c r="D18" s="756" t="s">
        <v>15</v>
      </c>
      <c r="E18" s="757"/>
      <c r="F18" s="757"/>
      <c r="G18" s="758"/>
      <c r="H18" s="160">
        <f>H17</f>
        <v>43</v>
      </c>
      <c r="I18" s="160">
        <f t="shared" ref="I18:Q18" si="3">I17</f>
        <v>0</v>
      </c>
      <c r="J18" s="160">
        <f t="shared" si="3"/>
        <v>0</v>
      </c>
      <c r="K18" s="160"/>
      <c r="L18" s="160">
        <f t="shared" si="3"/>
        <v>0</v>
      </c>
      <c r="M18" s="160">
        <f t="shared" si="3"/>
        <v>0</v>
      </c>
      <c r="N18" s="160">
        <f t="shared" si="3"/>
        <v>0</v>
      </c>
      <c r="O18" s="160">
        <f t="shared" si="3"/>
        <v>0</v>
      </c>
      <c r="P18" s="160">
        <f t="shared" si="3"/>
        <v>0</v>
      </c>
      <c r="Q18" s="160">
        <f t="shared" si="3"/>
        <v>43</v>
      </c>
      <c r="R18" s="302">
        <f>R17</f>
        <v>70.165000000000006</v>
      </c>
      <c r="S18" s="302">
        <f t="shared" ref="S18:T18" si="4">S17</f>
        <v>0</v>
      </c>
      <c r="T18" s="302">
        <f t="shared" si="4"/>
        <v>0</v>
      </c>
      <c r="U18" s="302"/>
      <c r="V18" s="302">
        <f t="shared" ref="V18:AA18" si="5">V17</f>
        <v>0</v>
      </c>
      <c r="W18" s="302">
        <f t="shared" si="5"/>
        <v>0</v>
      </c>
      <c r="X18" s="302">
        <f t="shared" si="5"/>
        <v>0</v>
      </c>
      <c r="Y18" s="302">
        <f t="shared" si="5"/>
        <v>0</v>
      </c>
      <c r="Z18" s="302">
        <f t="shared" si="5"/>
        <v>0</v>
      </c>
      <c r="AA18" s="302">
        <f t="shared" si="5"/>
        <v>70.165000000000006</v>
      </c>
      <c r="AB18" s="967"/>
      <c r="AC18" s="968"/>
      <c r="AD18" s="968"/>
      <c r="AE18" s="968"/>
      <c r="AF18" s="968"/>
      <c r="AG18" s="969"/>
    </row>
    <row r="19" spans="1:33" s="3" customFormat="1" ht="15" customHeight="1">
      <c r="A19" s="202" t="s">
        <v>150</v>
      </c>
      <c r="B19" s="278" t="s">
        <v>151</v>
      </c>
      <c r="C19" s="279" t="s">
        <v>156</v>
      </c>
      <c r="D19" s="814" t="s">
        <v>16</v>
      </c>
      <c r="E19" s="815"/>
      <c r="F19" s="815"/>
      <c r="G19" s="816"/>
      <c r="H19" s="161">
        <f>H15+H18</f>
        <v>63</v>
      </c>
      <c r="I19" s="161">
        <f>I15+I18</f>
        <v>0</v>
      </c>
      <c r="J19" s="161">
        <f t="shared" ref="J19:Q19" si="6">J15+J18</f>
        <v>0</v>
      </c>
      <c r="K19" s="161"/>
      <c r="L19" s="161">
        <f t="shared" si="6"/>
        <v>0</v>
      </c>
      <c r="M19" s="161">
        <f t="shared" si="6"/>
        <v>0</v>
      </c>
      <c r="N19" s="161">
        <f t="shared" si="6"/>
        <v>0</v>
      </c>
      <c r="O19" s="161">
        <f t="shared" si="6"/>
        <v>0</v>
      </c>
      <c r="P19" s="161">
        <f t="shared" si="6"/>
        <v>0</v>
      </c>
      <c r="Q19" s="161">
        <f t="shared" si="6"/>
        <v>63</v>
      </c>
      <c r="R19" s="355">
        <f>R15+R18</f>
        <v>70.165000000000006</v>
      </c>
      <c r="S19" s="355">
        <f>S15+S18</f>
        <v>0</v>
      </c>
      <c r="T19" s="355">
        <f t="shared" ref="T19" si="7">T15+T18</f>
        <v>0</v>
      </c>
      <c r="U19" s="355"/>
      <c r="V19" s="355">
        <f t="shared" ref="V19:AA19" si="8">V15+V18</f>
        <v>0</v>
      </c>
      <c r="W19" s="355">
        <f t="shared" si="8"/>
        <v>0</v>
      </c>
      <c r="X19" s="355">
        <f t="shared" si="8"/>
        <v>0</v>
      </c>
      <c r="Y19" s="355">
        <f t="shared" si="8"/>
        <v>0</v>
      </c>
      <c r="Z19" s="355">
        <f t="shared" si="8"/>
        <v>0</v>
      </c>
      <c r="AA19" s="355">
        <f t="shared" si="8"/>
        <v>70.165000000000006</v>
      </c>
      <c r="AB19" s="698"/>
      <c r="AC19" s="699"/>
      <c r="AD19" s="699"/>
      <c r="AE19" s="699"/>
      <c r="AF19" s="699"/>
      <c r="AG19" s="700"/>
    </row>
    <row r="20" spans="1:33" s="3" customFormat="1" ht="15" customHeight="1">
      <c r="A20" s="202" t="s">
        <v>150</v>
      </c>
      <c r="B20" s="278" t="s">
        <v>151</v>
      </c>
      <c r="C20" s="279" t="s">
        <v>164</v>
      </c>
      <c r="D20" s="701" t="s">
        <v>165</v>
      </c>
      <c r="E20" s="702"/>
      <c r="F20" s="702"/>
      <c r="G20" s="702"/>
      <c r="H20" s="702"/>
      <c r="I20" s="702"/>
      <c r="J20" s="702"/>
      <c r="K20" s="702"/>
      <c r="L20" s="702"/>
      <c r="M20" s="702"/>
      <c r="N20" s="702"/>
      <c r="O20" s="702"/>
      <c r="P20" s="702"/>
      <c r="Q20" s="702"/>
      <c r="R20" s="702"/>
      <c r="S20" s="702"/>
      <c r="T20" s="702"/>
      <c r="U20" s="702"/>
      <c r="V20" s="702"/>
      <c r="W20" s="702"/>
      <c r="X20" s="702"/>
      <c r="Y20" s="702"/>
      <c r="Z20" s="702"/>
      <c r="AA20" s="702"/>
      <c r="AB20" s="702"/>
      <c r="AC20" s="702"/>
      <c r="AD20" s="702"/>
      <c r="AE20" s="702"/>
      <c r="AF20" s="702"/>
      <c r="AG20" s="703"/>
    </row>
    <row r="21" spans="1:33" s="3" customFormat="1" ht="26.25" customHeight="1">
      <c r="A21" s="755" t="s">
        <v>150</v>
      </c>
      <c r="B21" s="777" t="s">
        <v>151</v>
      </c>
      <c r="C21" s="780" t="s">
        <v>164</v>
      </c>
      <c r="D21" s="750" t="s">
        <v>150</v>
      </c>
      <c r="E21" s="752" t="s">
        <v>166</v>
      </c>
      <c r="F21" s="753"/>
      <c r="G21" s="154"/>
      <c r="H21" s="155"/>
      <c r="I21" s="155"/>
      <c r="J21" s="155"/>
      <c r="K21" s="155"/>
      <c r="L21" s="155"/>
      <c r="M21" s="155"/>
      <c r="N21" s="155"/>
      <c r="O21" s="155"/>
      <c r="P21" s="155"/>
      <c r="Q21" s="155"/>
      <c r="R21" s="359"/>
      <c r="S21" s="359"/>
      <c r="T21" s="359"/>
      <c r="U21" s="359"/>
      <c r="V21" s="359"/>
      <c r="W21" s="359"/>
      <c r="X21" s="359"/>
      <c r="Y21" s="359"/>
      <c r="Z21" s="359"/>
      <c r="AA21" s="359"/>
      <c r="AB21" s="635"/>
      <c r="AC21" s="635"/>
      <c r="AD21" s="635"/>
      <c r="AE21" s="635"/>
      <c r="AF21" s="635"/>
      <c r="AG21" s="659"/>
    </row>
    <row r="22" spans="1:33" s="3" customFormat="1" ht="53.25" customHeight="1">
      <c r="A22" s="755"/>
      <c r="B22" s="778"/>
      <c r="C22" s="781"/>
      <c r="D22" s="966"/>
      <c r="E22" s="201" t="s">
        <v>10</v>
      </c>
      <c r="F22" s="263" t="s">
        <v>776</v>
      </c>
      <c r="G22" s="157" t="s">
        <v>147</v>
      </c>
      <c r="H22" s="158">
        <f>I22+J22+L22+M22+N22+O22+P22+Q22</f>
        <v>148.49299999999999</v>
      </c>
      <c r="I22" s="159"/>
      <c r="J22" s="159"/>
      <c r="K22" s="159"/>
      <c r="L22" s="159">
        <v>148.49299999999999</v>
      </c>
      <c r="M22" s="159"/>
      <c r="N22" s="159"/>
      <c r="O22" s="159"/>
      <c r="P22" s="159"/>
      <c r="Q22" s="159"/>
      <c r="R22" s="350">
        <f>S22+T22+V22+W22+X22+Y22+Z22+AA22</f>
        <v>148.49299999999999</v>
      </c>
      <c r="S22" s="351"/>
      <c r="T22" s="351"/>
      <c r="U22" s="351"/>
      <c r="V22" s="351">
        <v>148.49299999999999</v>
      </c>
      <c r="W22" s="351"/>
      <c r="X22" s="351"/>
      <c r="Y22" s="351"/>
      <c r="Z22" s="351"/>
      <c r="AA22" s="351"/>
      <c r="AB22" s="375" t="s">
        <v>167</v>
      </c>
      <c r="AC22" s="347" t="s">
        <v>168</v>
      </c>
      <c r="AD22" s="523" t="s">
        <v>153</v>
      </c>
      <c r="AE22" s="628">
        <v>21</v>
      </c>
      <c r="AF22" s="629">
        <v>21</v>
      </c>
      <c r="AG22" s="347"/>
    </row>
    <row r="23" spans="1:33" s="3" customFormat="1" ht="17.25" customHeight="1">
      <c r="A23" s="755"/>
      <c r="B23" s="779"/>
      <c r="C23" s="782"/>
      <c r="D23" s="756" t="s">
        <v>15</v>
      </c>
      <c r="E23" s="757"/>
      <c r="F23" s="757"/>
      <c r="G23" s="758"/>
      <c r="H23" s="162">
        <f>H22</f>
        <v>148.49299999999999</v>
      </c>
      <c r="I23" s="162">
        <f t="shared" ref="I23:Q23" si="9">I22</f>
        <v>0</v>
      </c>
      <c r="J23" s="162">
        <f t="shared" si="9"/>
        <v>0</v>
      </c>
      <c r="K23" s="162"/>
      <c r="L23" s="162">
        <f t="shared" si="9"/>
        <v>148.49299999999999</v>
      </c>
      <c r="M23" s="162">
        <f t="shared" si="9"/>
        <v>0</v>
      </c>
      <c r="N23" s="162">
        <f t="shared" si="9"/>
        <v>0</v>
      </c>
      <c r="O23" s="162">
        <f t="shared" si="9"/>
        <v>0</v>
      </c>
      <c r="P23" s="162">
        <f t="shared" si="9"/>
        <v>0</v>
      </c>
      <c r="Q23" s="162">
        <f t="shared" si="9"/>
        <v>0</v>
      </c>
      <c r="R23" s="354">
        <f>R22</f>
        <v>148.49299999999999</v>
      </c>
      <c r="S23" s="354">
        <f t="shared" ref="S23:T23" si="10">S22</f>
        <v>0</v>
      </c>
      <c r="T23" s="354">
        <f t="shared" si="10"/>
        <v>0</v>
      </c>
      <c r="U23" s="354"/>
      <c r="V23" s="354">
        <f t="shared" ref="V23:AA23" si="11">V22</f>
        <v>148.49299999999999</v>
      </c>
      <c r="W23" s="354">
        <f t="shared" si="11"/>
        <v>0</v>
      </c>
      <c r="X23" s="354">
        <f t="shared" si="11"/>
        <v>0</v>
      </c>
      <c r="Y23" s="354">
        <f t="shared" si="11"/>
        <v>0</v>
      </c>
      <c r="Z23" s="354">
        <f t="shared" si="11"/>
        <v>0</v>
      </c>
      <c r="AA23" s="354">
        <f t="shared" si="11"/>
        <v>0</v>
      </c>
      <c r="AB23" s="967"/>
      <c r="AC23" s="968"/>
      <c r="AD23" s="968"/>
      <c r="AE23" s="968"/>
      <c r="AF23" s="968"/>
      <c r="AG23" s="969"/>
    </row>
    <row r="24" spans="1:33" s="3" customFormat="1" ht="15" customHeight="1">
      <c r="A24" s="755" t="s">
        <v>150</v>
      </c>
      <c r="B24" s="777" t="s">
        <v>151</v>
      </c>
      <c r="C24" s="780" t="s">
        <v>164</v>
      </c>
      <c r="D24" s="281" t="s">
        <v>151</v>
      </c>
      <c r="E24" s="752" t="s">
        <v>169</v>
      </c>
      <c r="F24" s="753"/>
      <c r="G24" s="154"/>
      <c r="H24" s="155"/>
      <c r="I24" s="155"/>
      <c r="J24" s="155"/>
      <c r="K24" s="155"/>
      <c r="L24" s="155"/>
      <c r="M24" s="155"/>
      <c r="N24" s="155"/>
      <c r="O24" s="155"/>
      <c r="P24" s="155"/>
      <c r="Q24" s="155"/>
      <c r="R24" s="359"/>
      <c r="S24" s="359"/>
      <c r="T24" s="359"/>
      <c r="U24" s="359"/>
      <c r="V24" s="359"/>
      <c r="W24" s="359"/>
      <c r="X24" s="359"/>
      <c r="Y24" s="359"/>
      <c r="Z24" s="359"/>
      <c r="AA24" s="359"/>
      <c r="AB24" s="635"/>
      <c r="AC24" s="635"/>
      <c r="AD24" s="635"/>
      <c r="AE24" s="635"/>
      <c r="AF24" s="635"/>
      <c r="AG24" s="659"/>
    </row>
    <row r="25" spans="1:33" s="3" customFormat="1" ht="27.75" customHeight="1">
      <c r="A25" s="755"/>
      <c r="B25" s="778"/>
      <c r="C25" s="781"/>
      <c r="D25" s="265"/>
      <c r="E25" s="203" t="s">
        <v>12</v>
      </c>
      <c r="F25" s="266" t="s">
        <v>777</v>
      </c>
      <c r="G25" s="157" t="s">
        <v>144</v>
      </c>
      <c r="H25" s="158">
        <f>I25+J25+L25+M25+N25+O25+P25+Q25</f>
        <v>106.642</v>
      </c>
      <c r="I25" s="159"/>
      <c r="J25" s="159"/>
      <c r="K25" s="159"/>
      <c r="L25" s="159"/>
      <c r="M25" s="159"/>
      <c r="N25" s="159"/>
      <c r="O25" s="159">
        <v>106.642</v>
      </c>
      <c r="P25" s="159"/>
      <c r="Q25" s="159"/>
      <c r="R25" s="350">
        <f>S25+T25+V25+W25+X25+Y25+Z25+AA25</f>
        <v>106.642</v>
      </c>
      <c r="S25" s="351"/>
      <c r="T25" s="351"/>
      <c r="U25" s="351"/>
      <c r="V25" s="351"/>
      <c r="W25" s="351"/>
      <c r="X25" s="351"/>
      <c r="Y25" s="351">
        <v>106.642</v>
      </c>
      <c r="Z25" s="351"/>
      <c r="AA25" s="351"/>
      <c r="AB25" s="375" t="s">
        <v>778</v>
      </c>
      <c r="AC25" s="347" t="s">
        <v>192</v>
      </c>
      <c r="AD25" s="523" t="s">
        <v>153</v>
      </c>
      <c r="AE25" s="628">
        <v>20</v>
      </c>
      <c r="AF25" s="629">
        <v>20</v>
      </c>
      <c r="AG25" s="347"/>
    </row>
    <row r="26" spans="1:33" s="3" customFormat="1" ht="15" customHeight="1">
      <c r="A26" s="755"/>
      <c r="B26" s="779"/>
      <c r="C26" s="782"/>
      <c r="D26" s="756" t="s">
        <v>15</v>
      </c>
      <c r="E26" s="757"/>
      <c r="F26" s="757"/>
      <c r="G26" s="758"/>
      <c r="H26" s="160">
        <f>H25</f>
        <v>106.642</v>
      </c>
      <c r="I26" s="160">
        <f t="shared" ref="I26:Q26" si="12">I25</f>
        <v>0</v>
      </c>
      <c r="J26" s="160">
        <f t="shared" si="12"/>
        <v>0</v>
      </c>
      <c r="K26" s="160"/>
      <c r="L26" s="160">
        <f t="shared" si="12"/>
        <v>0</v>
      </c>
      <c r="M26" s="160">
        <f t="shared" si="12"/>
        <v>0</v>
      </c>
      <c r="N26" s="160">
        <f t="shared" si="12"/>
        <v>0</v>
      </c>
      <c r="O26" s="160">
        <f t="shared" si="12"/>
        <v>106.642</v>
      </c>
      <c r="P26" s="160">
        <f t="shared" si="12"/>
        <v>0</v>
      </c>
      <c r="Q26" s="160">
        <f t="shared" si="12"/>
        <v>0</v>
      </c>
      <c r="R26" s="302">
        <f>R25</f>
        <v>106.642</v>
      </c>
      <c r="S26" s="302">
        <f t="shared" ref="S26:T26" si="13">S25</f>
        <v>0</v>
      </c>
      <c r="T26" s="302">
        <f t="shared" si="13"/>
        <v>0</v>
      </c>
      <c r="U26" s="302"/>
      <c r="V26" s="302">
        <f t="shared" ref="V26:AA26" si="14">V25</f>
        <v>0</v>
      </c>
      <c r="W26" s="302">
        <f t="shared" si="14"/>
        <v>0</v>
      </c>
      <c r="X26" s="302">
        <f t="shared" si="14"/>
        <v>0</v>
      </c>
      <c r="Y26" s="302">
        <f t="shared" si="14"/>
        <v>106.642</v>
      </c>
      <c r="Z26" s="302">
        <f t="shared" si="14"/>
        <v>0</v>
      </c>
      <c r="AA26" s="302">
        <f t="shared" si="14"/>
        <v>0</v>
      </c>
      <c r="AB26" s="967"/>
      <c r="AC26" s="968"/>
      <c r="AD26" s="968"/>
      <c r="AE26" s="968"/>
      <c r="AF26" s="968"/>
      <c r="AG26" s="969"/>
    </row>
    <row r="27" spans="1:33" s="3" customFormat="1" ht="15" customHeight="1">
      <c r="A27" s="755" t="s">
        <v>150</v>
      </c>
      <c r="B27" s="777" t="s">
        <v>151</v>
      </c>
      <c r="C27" s="780" t="s">
        <v>164</v>
      </c>
      <c r="D27" s="820" t="s">
        <v>156</v>
      </c>
      <c r="E27" s="752" t="s">
        <v>170</v>
      </c>
      <c r="F27" s="753"/>
      <c r="G27" s="154"/>
      <c r="H27" s="155"/>
      <c r="I27" s="155"/>
      <c r="J27" s="155"/>
      <c r="K27" s="155"/>
      <c r="L27" s="155"/>
      <c r="M27" s="155"/>
      <c r="N27" s="155"/>
      <c r="O27" s="155"/>
      <c r="P27" s="155"/>
      <c r="Q27" s="155"/>
      <c r="R27" s="359"/>
      <c r="S27" s="359"/>
      <c r="T27" s="359"/>
      <c r="U27" s="359"/>
      <c r="V27" s="359"/>
      <c r="W27" s="359"/>
      <c r="X27" s="359"/>
      <c r="Y27" s="359"/>
      <c r="Z27" s="359"/>
      <c r="AA27" s="359"/>
      <c r="AB27" s="635"/>
      <c r="AC27" s="635"/>
      <c r="AD27" s="635"/>
      <c r="AE27" s="635"/>
      <c r="AF27" s="635"/>
      <c r="AG27" s="659"/>
    </row>
    <row r="28" spans="1:33" s="3" customFormat="1" ht="26.25" customHeight="1">
      <c r="A28" s="755"/>
      <c r="B28" s="778"/>
      <c r="C28" s="781"/>
      <c r="D28" s="970"/>
      <c r="E28" s="203" t="s">
        <v>10</v>
      </c>
      <c r="F28" s="267" t="s">
        <v>171</v>
      </c>
      <c r="G28" s="157" t="s">
        <v>14</v>
      </c>
      <c r="H28" s="158">
        <f>I28+J28+L28+M28+N28+O28+P28+Q28</f>
        <v>245.7</v>
      </c>
      <c r="I28" s="159">
        <v>245.7</v>
      </c>
      <c r="J28" s="159"/>
      <c r="K28" s="159"/>
      <c r="L28" s="159"/>
      <c r="M28" s="159"/>
      <c r="N28" s="159"/>
      <c r="O28" s="159"/>
      <c r="P28" s="159"/>
      <c r="Q28" s="159"/>
      <c r="R28" s="350">
        <f>S28+T28+V28+W28+X28+Y28+Z28+AA28</f>
        <v>245.7</v>
      </c>
      <c r="S28" s="351">
        <v>245.7</v>
      </c>
      <c r="T28" s="351"/>
      <c r="U28" s="351"/>
      <c r="V28" s="351"/>
      <c r="W28" s="351"/>
      <c r="X28" s="351"/>
      <c r="Y28" s="351"/>
      <c r="Z28" s="351"/>
      <c r="AA28" s="351"/>
      <c r="AB28" s="338" t="s">
        <v>172</v>
      </c>
      <c r="AC28" s="347" t="s">
        <v>173</v>
      </c>
      <c r="AD28" s="630" t="s">
        <v>153</v>
      </c>
      <c r="AE28" s="559">
        <v>765</v>
      </c>
      <c r="AF28" s="523">
        <v>624</v>
      </c>
      <c r="AG28" s="371"/>
    </row>
    <row r="29" spans="1:33" s="3" customFormat="1" ht="15" customHeight="1">
      <c r="A29" s="755"/>
      <c r="B29" s="779"/>
      <c r="C29" s="782"/>
      <c r="D29" s="756" t="s">
        <v>15</v>
      </c>
      <c r="E29" s="757"/>
      <c r="F29" s="757"/>
      <c r="G29" s="758"/>
      <c r="H29" s="160">
        <f>H28</f>
        <v>245.7</v>
      </c>
      <c r="I29" s="160">
        <f t="shared" ref="I29:Q29" si="15">I28</f>
        <v>245.7</v>
      </c>
      <c r="J29" s="160">
        <f t="shared" si="15"/>
        <v>0</v>
      </c>
      <c r="K29" s="160"/>
      <c r="L29" s="160">
        <f t="shared" si="15"/>
        <v>0</v>
      </c>
      <c r="M29" s="160">
        <f t="shared" si="15"/>
        <v>0</v>
      </c>
      <c r="N29" s="160">
        <f t="shared" si="15"/>
        <v>0</v>
      </c>
      <c r="O29" s="160">
        <f t="shared" si="15"/>
        <v>0</v>
      </c>
      <c r="P29" s="160">
        <f t="shared" si="15"/>
        <v>0</v>
      </c>
      <c r="Q29" s="160">
        <f t="shared" si="15"/>
        <v>0</v>
      </c>
      <c r="R29" s="302">
        <f>R28</f>
        <v>245.7</v>
      </c>
      <c r="S29" s="302">
        <f t="shared" ref="S29:T29" si="16">S28</f>
        <v>245.7</v>
      </c>
      <c r="T29" s="302">
        <f t="shared" si="16"/>
        <v>0</v>
      </c>
      <c r="U29" s="302"/>
      <c r="V29" s="302">
        <f t="shared" ref="V29:AA29" si="17">V28</f>
        <v>0</v>
      </c>
      <c r="W29" s="302">
        <f t="shared" si="17"/>
        <v>0</v>
      </c>
      <c r="X29" s="302">
        <f t="shared" si="17"/>
        <v>0</v>
      </c>
      <c r="Y29" s="302">
        <f t="shared" si="17"/>
        <v>0</v>
      </c>
      <c r="Z29" s="302">
        <f t="shared" si="17"/>
        <v>0</v>
      </c>
      <c r="AA29" s="302">
        <f t="shared" si="17"/>
        <v>0</v>
      </c>
      <c r="AB29" s="967"/>
      <c r="AC29" s="968"/>
      <c r="AD29" s="968"/>
      <c r="AE29" s="968"/>
      <c r="AF29" s="968"/>
      <c r="AG29" s="969"/>
    </row>
    <row r="30" spans="1:33" s="3" customFormat="1" ht="29.25" customHeight="1">
      <c r="A30" s="755" t="s">
        <v>150</v>
      </c>
      <c r="B30" s="777" t="s">
        <v>151</v>
      </c>
      <c r="C30" s="780" t="s">
        <v>164</v>
      </c>
      <c r="D30" s="750" t="s">
        <v>174</v>
      </c>
      <c r="E30" s="752" t="s">
        <v>175</v>
      </c>
      <c r="F30" s="753"/>
      <c r="G30" s="154"/>
      <c r="H30" s="155"/>
      <c r="I30" s="155"/>
      <c r="J30" s="155"/>
      <c r="K30" s="155"/>
      <c r="L30" s="155"/>
      <c r="M30" s="155"/>
      <c r="N30" s="155"/>
      <c r="O30" s="155"/>
      <c r="P30" s="155"/>
      <c r="Q30" s="155"/>
      <c r="R30" s="359"/>
      <c r="S30" s="359"/>
      <c r="T30" s="359"/>
      <c r="U30" s="359"/>
      <c r="V30" s="359"/>
      <c r="W30" s="359"/>
      <c r="X30" s="359"/>
      <c r="Y30" s="359"/>
      <c r="Z30" s="359"/>
      <c r="AA30" s="359"/>
      <c r="AB30" s="635"/>
      <c r="AC30" s="635"/>
      <c r="AD30" s="635"/>
      <c r="AE30" s="635"/>
      <c r="AF30" s="635"/>
      <c r="AG30" s="659"/>
    </row>
    <row r="31" spans="1:33" s="3" customFormat="1" ht="42.75" customHeight="1">
      <c r="A31" s="755"/>
      <c r="B31" s="778"/>
      <c r="C31" s="781"/>
      <c r="D31" s="966"/>
      <c r="E31" s="264" t="s">
        <v>10</v>
      </c>
      <c r="F31" s="267" t="s">
        <v>176</v>
      </c>
      <c r="G31" s="157" t="s">
        <v>14</v>
      </c>
      <c r="H31" s="158">
        <f>I31+J31+L31+M31+N31+O31+P31+Q31</f>
        <v>2.5</v>
      </c>
      <c r="I31" s="159">
        <v>2.5</v>
      </c>
      <c r="J31" s="159"/>
      <c r="K31" s="159"/>
      <c r="L31" s="159"/>
      <c r="M31" s="159"/>
      <c r="N31" s="159"/>
      <c r="O31" s="159"/>
      <c r="P31" s="159"/>
      <c r="Q31" s="159"/>
      <c r="R31" s="350">
        <f>S31+T31+V31+W31+X31+Y31+Z31+AA31</f>
        <v>1.5389999999999999</v>
      </c>
      <c r="S31" s="351">
        <v>1.5389999999999999</v>
      </c>
      <c r="T31" s="351"/>
      <c r="U31" s="351"/>
      <c r="V31" s="351"/>
      <c r="W31" s="351"/>
      <c r="X31" s="351"/>
      <c r="Y31" s="351"/>
      <c r="Z31" s="351"/>
      <c r="AA31" s="351"/>
      <c r="AB31" s="338" t="s">
        <v>177</v>
      </c>
      <c r="AC31" s="339" t="s">
        <v>178</v>
      </c>
      <c r="AD31" s="455" t="s">
        <v>153</v>
      </c>
      <c r="AE31" s="559">
        <v>55</v>
      </c>
      <c r="AF31" s="523">
        <v>42</v>
      </c>
      <c r="AG31" s="371"/>
    </row>
    <row r="32" spans="1:33" s="3" customFormat="1" ht="15" customHeight="1">
      <c r="A32" s="755"/>
      <c r="B32" s="779"/>
      <c r="C32" s="782"/>
      <c r="D32" s="756" t="s">
        <v>15</v>
      </c>
      <c r="E32" s="757"/>
      <c r="F32" s="757"/>
      <c r="G32" s="758"/>
      <c r="H32" s="160">
        <f>H31</f>
        <v>2.5</v>
      </c>
      <c r="I32" s="160">
        <f t="shared" ref="I32:Q32" si="18">I31</f>
        <v>2.5</v>
      </c>
      <c r="J32" s="160">
        <f t="shared" si="18"/>
        <v>0</v>
      </c>
      <c r="K32" s="160"/>
      <c r="L32" s="160">
        <f t="shared" si="18"/>
        <v>0</v>
      </c>
      <c r="M32" s="160">
        <f t="shared" si="18"/>
        <v>0</v>
      </c>
      <c r="N32" s="160">
        <f t="shared" si="18"/>
        <v>0</v>
      </c>
      <c r="O32" s="160">
        <f t="shared" si="18"/>
        <v>0</v>
      </c>
      <c r="P32" s="160">
        <f t="shared" si="18"/>
        <v>0</v>
      </c>
      <c r="Q32" s="160">
        <f t="shared" si="18"/>
        <v>0</v>
      </c>
      <c r="R32" s="302">
        <f>R31</f>
        <v>1.5389999999999999</v>
      </c>
      <c r="S32" s="302">
        <f t="shared" ref="S32:T32" si="19">S31</f>
        <v>1.5389999999999999</v>
      </c>
      <c r="T32" s="302">
        <f t="shared" si="19"/>
        <v>0</v>
      </c>
      <c r="U32" s="302"/>
      <c r="V32" s="302">
        <f t="shared" ref="V32:AA32" si="20">V31</f>
        <v>0</v>
      </c>
      <c r="W32" s="302">
        <f t="shared" si="20"/>
        <v>0</v>
      </c>
      <c r="X32" s="302">
        <f t="shared" si="20"/>
        <v>0</v>
      </c>
      <c r="Y32" s="302">
        <f t="shared" si="20"/>
        <v>0</v>
      </c>
      <c r="Z32" s="302">
        <f t="shared" si="20"/>
        <v>0</v>
      </c>
      <c r="AA32" s="302">
        <f t="shared" si="20"/>
        <v>0</v>
      </c>
      <c r="AB32" s="967"/>
      <c r="AC32" s="968"/>
      <c r="AD32" s="968"/>
      <c r="AE32" s="968"/>
      <c r="AF32" s="968"/>
      <c r="AG32" s="969"/>
    </row>
    <row r="33" spans="1:33" s="3" customFormat="1" ht="55.5" customHeight="1">
      <c r="A33" s="755" t="s">
        <v>150</v>
      </c>
      <c r="B33" s="777" t="s">
        <v>151</v>
      </c>
      <c r="C33" s="780" t="s">
        <v>164</v>
      </c>
      <c r="D33" s="750" t="s">
        <v>179</v>
      </c>
      <c r="E33" s="752" t="s">
        <v>180</v>
      </c>
      <c r="F33" s="753"/>
      <c r="G33" s="154"/>
      <c r="H33" s="155"/>
      <c r="I33" s="155"/>
      <c r="J33" s="155"/>
      <c r="K33" s="155"/>
      <c r="L33" s="155"/>
      <c r="M33" s="155"/>
      <c r="N33" s="155"/>
      <c r="O33" s="155"/>
      <c r="P33" s="155"/>
      <c r="Q33" s="155"/>
      <c r="R33" s="359"/>
      <c r="S33" s="359"/>
      <c r="T33" s="359"/>
      <c r="U33" s="359"/>
      <c r="V33" s="359"/>
      <c r="W33" s="359"/>
      <c r="X33" s="359"/>
      <c r="Y33" s="359"/>
      <c r="Z33" s="359"/>
      <c r="AA33" s="359"/>
      <c r="AB33" s="635"/>
      <c r="AC33" s="635"/>
      <c r="AD33" s="635"/>
      <c r="AE33" s="635"/>
      <c r="AF33" s="635"/>
      <c r="AG33" s="659"/>
    </row>
    <row r="34" spans="1:33" s="3" customFormat="1" ht="27.75" customHeight="1">
      <c r="A34" s="755"/>
      <c r="B34" s="778"/>
      <c r="C34" s="781"/>
      <c r="D34" s="971"/>
      <c r="E34" s="201" t="s">
        <v>10</v>
      </c>
      <c r="F34" s="263" t="s">
        <v>181</v>
      </c>
      <c r="G34" s="157" t="s">
        <v>14</v>
      </c>
      <c r="H34" s="158">
        <f>I34+J34+L34+M34+N34+O34+P34+Q34</f>
        <v>5.7830000000000004</v>
      </c>
      <c r="I34" s="159">
        <v>5.7830000000000004</v>
      </c>
      <c r="J34" s="159"/>
      <c r="K34" s="159"/>
      <c r="L34" s="159"/>
      <c r="M34" s="159"/>
      <c r="N34" s="159"/>
      <c r="O34" s="159"/>
      <c r="P34" s="159"/>
      <c r="Q34" s="159"/>
      <c r="R34" s="350">
        <f>S34+T34+V34+W34+X34+Y34+Z34+AA34</f>
        <v>5.7830000000000004</v>
      </c>
      <c r="S34" s="351">
        <v>5.7830000000000004</v>
      </c>
      <c r="T34" s="351"/>
      <c r="U34" s="351"/>
      <c r="V34" s="351"/>
      <c r="W34" s="351"/>
      <c r="X34" s="351"/>
      <c r="Y34" s="351"/>
      <c r="Z34" s="351"/>
      <c r="AA34" s="351"/>
      <c r="AB34" s="375" t="s">
        <v>155</v>
      </c>
      <c r="AC34" s="347" t="s">
        <v>182</v>
      </c>
      <c r="AD34" s="523" t="s">
        <v>153</v>
      </c>
      <c r="AE34" s="559">
        <v>50</v>
      </c>
      <c r="AF34" s="523">
        <v>50</v>
      </c>
      <c r="AG34" s="371"/>
    </row>
    <row r="35" spans="1:33" s="3" customFormat="1" ht="26.25" customHeight="1">
      <c r="A35" s="755"/>
      <c r="B35" s="778"/>
      <c r="C35" s="781"/>
      <c r="D35" s="971"/>
      <c r="E35" s="201" t="s">
        <v>11</v>
      </c>
      <c r="F35" s="263" t="s">
        <v>183</v>
      </c>
      <c r="G35" s="157" t="s">
        <v>14</v>
      </c>
      <c r="H35" s="158">
        <f>I35+J35+L35+M35+N35+O35+P35+Q35</f>
        <v>5</v>
      </c>
      <c r="I35" s="159">
        <v>5</v>
      </c>
      <c r="J35" s="159"/>
      <c r="K35" s="159"/>
      <c r="L35" s="159"/>
      <c r="M35" s="159"/>
      <c r="N35" s="159"/>
      <c r="O35" s="159"/>
      <c r="P35" s="159"/>
      <c r="Q35" s="159"/>
      <c r="R35" s="350">
        <f>S35+T35+V35+W35+X35+Y35+Z35+AA35</f>
        <v>3.99</v>
      </c>
      <c r="S35" s="351">
        <v>3.99</v>
      </c>
      <c r="T35" s="351"/>
      <c r="U35" s="351"/>
      <c r="V35" s="351"/>
      <c r="W35" s="351"/>
      <c r="X35" s="351"/>
      <c r="Y35" s="351"/>
      <c r="Z35" s="351"/>
      <c r="AA35" s="351"/>
      <c r="AB35" s="375" t="s">
        <v>155</v>
      </c>
      <c r="AC35" s="347" t="s">
        <v>679</v>
      </c>
      <c r="AD35" s="523" t="s">
        <v>153</v>
      </c>
      <c r="AE35" s="559">
        <v>30</v>
      </c>
      <c r="AF35" s="523">
        <v>30</v>
      </c>
      <c r="AG35" s="270" t="s">
        <v>897</v>
      </c>
    </row>
    <row r="36" spans="1:33" s="3" customFormat="1" ht="27.75" customHeight="1">
      <c r="A36" s="755"/>
      <c r="B36" s="778"/>
      <c r="C36" s="781"/>
      <c r="D36" s="972"/>
      <c r="E36" s="201" t="s">
        <v>12</v>
      </c>
      <c r="F36" s="267" t="s">
        <v>779</v>
      </c>
      <c r="G36" s="157" t="s">
        <v>14</v>
      </c>
      <c r="H36" s="158">
        <f>I36+J36+L36+M36+N36+O36+P36+Q36</f>
        <v>3</v>
      </c>
      <c r="I36" s="179">
        <v>3</v>
      </c>
      <c r="J36" s="179"/>
      <c r="K36" s="179"/>
      <c r="L36" s="179"/>
      <c r="M36" s="179"/>
      <c r="N36" s="179"/>
      <c r="O36" s="179"/>
      <c r="P36" s="179"/>
      <c r="Q36" s="179"/>
      <c r="R36" s="350">
        <f>S36+T36+V36+W36+X36+Y36+Z36+AA36</f>
        <v>3</v>
      </c>
      <c r="S36" s="303">
        <v>3</v>
      </c>
      <c r="T36" s="303"/>
      <c r="U36" s="303"/>
      <c r="V36" s="303"/>
      <c r="W36" s="303"/>
      <c r="X36" s="303"/>
      <c r="Y36" s="303"/>
      <c r="Z36" s="303"/>
      <c r="AA36" s="303"/>
      <c r="AB36" s="375" t="s">
        <v>155</v>
      </c>
      <c r="AC36" s="347" t="s">
        <v>857</v>
      </c>
      <c r="AD36" s="523" t="s">
        <v>153</v>
      </c>
      <c r="AE36" s="559">
        <v>2</v>
      </c>
      <c r="AF36" s="523">
        <v>2</v>
      </c>
      <c r="AG36" s="371"/>
    </row>
    <row r="37" spans="1:33" s="3" customFormat="1" ht="18" customHeight="1">
      <c r="A37" s="755"/>
      <c r="B37" s="778"/>
      <c r="C37" s="781"/>
      <c r="D37" s="268"/>
      <c r="E37" s="203" t="s">
        <v>13</v>
      </c>
      <c r="F37" s="263" t="s">
        <v>184</v>
      </c>
      <c r="G37" s="157" t="s">
        <v>14</v>
      </c>
      <c r="H37" s="158">
        <f>I37+J37+L37+M37+N37+O37+P37+Q37</f>
        <v>1</v>
      </c>
      <c r="I37" s="179">
        <v>1</v>
      </c>
      <c r="J37" s="179"/>
      <c r="K37" s="179"/>
      <c r="L37" s="179"/>
      <c r="M37" s="179"/>
      <c r="N37" s="179"/>
      <c r="O37" s="179"/>
      <c r="P37" s="179"/>
      <c r="Q37" s="179"/>
      <c r="R37" s="350">
        <f>S37+T37+V37+W37+X37+Y37+Z37+AA37</f>
        <v>1</v>
      </c>
      <c r="S37" s="303">
        <v>1</v>
      </c>
      <c r="T37" s="303"/>
      <c r="U37" s="303"/>
      <c r="V37" s="303"/>
      <c r="W37" s="303"/>
      <c r="X37" s="303"/>
      <c r="Y37" s="303"/>
      <c r="Z37" s="303"/>
      <c r="AA37" s="303"/>
      <c r="AB37" s="375" t="s">
        <v>155</v>
      </c>
      <c r="AC37" s="347" t="s">
        <v>680</v>
      </c>
      <c r="AD37" s="523" t="s">
        <v>153</v>
      </c>
      <c r="AE37" s="559">
        <v>3</v>
      </c>
      <c r="AF37" s="523">
        <v>3</v>
      </c>
      <c r="AG37" s="371"/>
    </row>
    <row r="38" spans="1:33" s="3" customFormat="1" ht="15" customHeight="1">
      <c r="A38" s="755"/>
      <c r="B38" s="779"/>
      <c r="C38" s="782"/>
      <c r="D38" s="756" t="s">
        <v>15</v>
      </c>
      <c r="E38" s="757"/>
      <c r="F38" s="757"/>
      <c r="G38" s="758"/>
      <c r="H38" s="162">
        <f>H34+H35+H36+H37</f>
        <v>14.783000000000001</v>
      </c>
      <c r="I38" s="162">
        <f t="shared" ref="I38:Q38" si="21">I34+I35+I36+I37</f>
        <v>14.783000000000001</v>
      </c>
      <c r="J38" s="162">
        <f t="shared" si="21"/>
        <v>0</v>
      </c>
      <c r="K38" s="162"/>
      <c r="L38" s="162">
        <f t="shared" si="21"/>
        <v>0</v>
      </c>
      <c r="M38" s="162">
        <f t="shared" si="21"/>
        <v>0</v>
      </c>
      <c r="N38" s="162">
        <f t="shared" si="21"/>
        <v>0</v>
      </c>
      <c r="O38" s="162">
        <f t="shared" si="21"/>
        <v>0</v>
      </c>
      <c r="P38" s="162">
        <f t="shared" si="21"/>
        <v>0</v>
      </c>
      <c r="Q38" s="162">
        <f t="shared" si="21"/>
        <v>0</v>
      </c>
      <c r="R38" s="354">
        <f>R34+R35+R36+R37</f>
        <v>13.773</v>
      </c>
      <c r="S38" s="354">
        <f t="shared" ref="S38:T38" si="22">S34+S35+S36+S37</f>
        <v>13.773</v>
      </c>
      <c r="T38" s="354">
        <f t="shared" si="22"/>
        <v>0</v>
      </c>
      <c r="U38" s="354"/>
      <c r="V38" s="354">
        <f t="shared" ref="V38:AA38" si="23">V34+V35+V36+V37</f>
        <v>0</v>
      </c>
      <c r="W38" s="354">
        <f t="shared" si="23"/>
        <v>0</v>
      </c>
      <c r="X38" s="354">
        <f t="shared" si="23"/>
        <v>0</v>
      </c>
      <c r="Y38" s="354">
        <f t="shared" si="23"/>
        <v>0</v>
      </c>
      <c r="Z38" s="354">
        <f t="shared" si="23"/>
        <v>0</v>
      </c>
      <c r="AA38" s="354">
        <f t="shared" si="23"/>
        <v>0</v>
      </c>
      <c r="AB38" s="967"/>
      <c r="AC38" s="968"/>
      <c r="AD38" s="968"/>
      <c r="AE38" s="968"/>
      <c r="AF38" s="968"/>
      <c r="AG38" s="969"/>
    </row>
    <row r="39" spans="1:33" s="3" customFormat="1" ht="29.25" customHeight="1">
      <c r="A39" s="755" t="s">
        <v>150</v>
      </c>
      <c r="B39" s="777" t="s">
        <v>151</v>
      </c>
      <c r="C39" s="780" t="s">
        <v>164</v>
      </c>
      <c r="D39" s="820" t="s">
        <v>213</v>
      </c>
      <c r="E39" s="752" t="s">
        <v>780</v>
      </c>
      <c r="F39" s="753"/>
      <c r="G39" s="154"/>
      <c r="H39" s="155"/>
      <c r="I39" s="155"/>
      <c r="J39" s="155"/>
      <c r="K39" s="155"/>
      <c r="L39" s="155"/>
      <c r="M39" s="155"/>
      <c r="N39" s="155"/>
      <c r="O39" s="155"/>
      <c r="P39" s="155"/>
      <c r="Q39" s="155"/>
      <c r="R39" s="359"/>
      <c r="S39" s="359"/>
      <c r="T39" s="359"/>
      <c r="U39" s="359"/>
      <c r="V39" s="359"/>
      <c r="W39" s="359"/>
      <c r="X39" s="359"/>
      <c r="Y39" s="359"/>
      <c r="Z39" s="359"/>
      <c r="AA39" s="359"/>
      <c r="AB39" s="635"/>
      <c r="AC39" s="635"/>
      <c r="AD39" s="635"/>
      <c r="AE39" s="635"/>
      <c r="AF39" s="635"/>
      <c r="AG39" s="659"/>
    </row>
    <row r="40" spans="1:33" s="3" customFormat="1" ht="34.5" customHeight="1">
      <c r="A40" s="755"/>
      <c r="B40" s="778"/>
      <c r="C40" s="781"/>
      <c r="D40" s="970"/>
      <c r="E40" s="264" t="s">
        <v>10</v>
      </c>
      <c r="F40" s="267" t="s">
        <v>781</v>
      </c>
      <c r="G40" s="157" t="s">
        <v>14</v>
      </c>
      <c r="H40" s="158">
        <f>I40+J40+L40+M40+N40+O40+P40+Q40</f>
        <v>0</v>
      </c>
      <c r="I40" s="159">
        <v>0</v>
      </c>
      <c r="J40" s="159"/>
      <c r="K40" s="159"/>
      <c r="L40" s="159"/>
      <c r="M40" s="159"/>
      <c r="N40" s="159"/>
      <c r="O40" s="159"/>
      <c r="P40" s="159"/>
      <c r="Q40" s="159"/>
      <c r="R40" s="350">
        <f>S40+T40+V40+W40+X40+Y40+Z40+AA40</f>
        <v>0</v>
      </c>
      <c r="S40" s="351">
        <v>0</v>
      </c>
      <c r="T40" s="351"/>
      <c r="U40" s="351"/>
      <c r="V40" s="351"/>
      <c r="W40" s="351"/>
      <c r="X40" s="351"/>
      <c r="Y40" s="351"/>
      <c r="Z40" s="351"/>
      <c r="AA40" s="351"/>
      <c r="AB40" s="338" t="s">
        <v>177</v>
      </c>
      <c r="AC40" s="339" t="s">
        <v>782</v>
      </c>
      <c r="AD40" s="523" t="s">
        <v>153</v>
      </c>
      <c r="AE40" s="559">
        <v>1</v>
      </c>
      <c r="AF40" s="523">
        <v>1</v>
      </c>
      <c r="AG40" s="371"/>
    </row>
    <row r="41" spans="1:33" s="3" customFormat="1" ht="15" customHeight="1">
      <c r="A41" s="755"/>
      <c r="B41" s="779"/>
      <c r="C41" s="782"/>
      <c r="D41" s="756" t="s">
        <v>15</v>
      </c>
      <c r="E41" s="757"/>
      <c r="F41" s="757"/>
      <c r="G41" s="758"/>
      <c r="H41" s="160">
        <f>H40</f>
        <v>0</v>
      </c>
      <c r="I41" s="160">
        <f t="shared" ref="I41:J41" si="24">I40</f>
        <v>0</v>
      </c>
      <c r="J41" s="160">
        <f t="shared" si="24"/>
        <v>0</v>
      </c>
      <c r="K41" s="160"/>
      <c r="L41" s="160">
        <f t="shared" ref="L41:Q41" si="25">L40</f>
        <v>0</v>
      </c>
      <c r="M41" s="160">
        <f t="shared" si="25"/>
        <v>0</v>
      </c>
      <c r="N41" s="160">
        <f t="shared" si="25"/>
        <v>0</v>
      </c>
      <c r="O41" s="160">
        <f t="shared" si="25"/>
        <v>0</v>
      </c>
      <c r="P41" s="160">
        <f t="shared" si="25"/>
        <v>0</v>
      </c>
      <c r="Q41" s="160">
        <f t="shared" si="25"/>
        <v>0</v>
      </c>
      <c r="R41" s="302">
        <f>R40</f>
        <v>0</v>
      </c>
      <c r="S41" s="302">
        <f t="shared" ref="S41:T41" si="26">S40</f>
        <v>0</v>
      </c>
      <c r="T41" s="302">
        <f t="shared" si="26"/>
        <v>0</v>
      </c>
      <c r="U41" s="302"/>
      <c r="V41" s="302">
        <f t="shared" ref="V41:AA41" si="27">V40</f>
        <v>0</v>
      </c>
      <c r="W41" s="302">
        <f t="shared" si="27"/>
        <v>0</v>
      </c>
      <c r="X41" s="302">
        <f t="shared" si="27"/>
        <v>0</v>
      </c>
      <c r="Y41" s="302">
        <f t="shared" si="27"/>
        <v>0</v>
      </c>
      <c r="Z41" s="302">
        <f t="shared" si="27"/>
        <v>0</v>
      </c>
      <c r="AA41" s="302">
        <f t="shared" si="27"/>
        <v>0</v>
      </c>
      <c r="AB41" s="967"/>
      <c r="AC41" s="968"/>
      <c r="AD41" s="968"/>
      <c r="AE41" s="968"/>
      <c r="AF41" s="968"/>
      <c r="AG41" s="969"/>
    </row>
    <row r="42" spans="1:33" s="3" customFormat="1" ht="26.25" customHeight="1">
      <c r="A42" s="755" t="s">
        <v>150</v>
      </c>
      <c r="B42" s="777" t="s">
        <v>151</v>
      </c>
      <c r="C42" s="780" t="s">
        <v>164</v>
      </c>
      <c r="D42" s="750" t="s">
        <v>185</v>
      </c>
      <c r="E42" s="752" t="s">
        <v>186</v>
      </c>
      <c r="F42" s="753"/>
      <c r="G42" s="154"/>
      <c r="H42" s="155"/>
      <c r="I42" s="155"/>
      <c r="J42" s="155"/>
      <c r="K42" s="155"/>
      <c r="L42" s="155"/>
      <c r="M42" s="155"/>
      <c r="N42" s="155"/>
      <c r="O42" s="155"/>
      <c r="P42" s="155"/>
      <c r="Q42" s="155"/>
      <c r="R42" s="359"/>
      <c r="S42" s="359"/>
      <c r="T42" s="359"/>
      <c r="U42" s="359"/>
      <c r="V42" s="359"/>
      <c r="W42" s="359"/>
      <c r="X42" s="359"/>
      <c r="Y42" s="359"/>
      <c r="Z42" s="359"/>
      <c r="AA42" s="359"/>
      <c r="AB42" s="635"/>
      <c r="AC42" s="635"/>
      <c r="AD42" s="635"/>
      <c r="AE42" s="635"/>
      <c r="AF42" s="635"/>
      <c r="AG42" s="659"/>
    </row>
    <row r="43" spans="1:33" s="3" customFormat="1" ht="29.25" customHeight="1">
      <c r="A43" s="755"/>
      <c r="B43" s="778"/>
      <c r="C43" s="781"/>
      <c r="D43" s="966"/>
      <c r="E43" s="201" t="s">
        <v>10</v>
      </c>
      <c r="F43" s="263" t="s">
        <v>892</v>
      </c>
      <c r="G43" s="157" t="s">
        <v>145</v>
      </c>
      <c r="H43" s="158">
        <f>I43+J43+L43+M43+N43+O43+P43+Q43</f>
        <v>6</v>
      </c>
      <c r="I43" s="159"/>
      <c r="J43" s="159"/>
      <c r="K43" s="159"/>
      <c r="L43" s="159"/>
      <c r="M43" s="159"/>
      <c r="N43" s="159"/>
      <c r="O43" s="159"/>
      <c r="P43" s="159"/>
      <c r="Q43" s="159">
        <v>6</v>
      </c>
      <c r="R43" s="350">
        <f>S43+T43+V43+W43+X43+Y43+Z43+AA43</f>
        <v>0.96499999999999997</v>
      </c>
      <c r="S43" s="351"/>
      <c r="T43" s="351"/>
      <c r="U43" s="351"/>
      <c r="V43" s="351"/>
      <c r="W43" s="351"/>
      <c r="X43" s="351"/>
      <c r="Y43" s="351"/>
      <c r="Z43" s="351"/>
      <c r="AA43" s="351">
        <v>0.96499999999999997</v>
      </c>
      <c r="AB43" s="375" t="s">
        <v>155</v>
      </c>
      <c r="AC43" s="339" t="s">
        <v>187</v>
      </c>
      <c r="AD43" s="523" t="s">
        <v>153</v>
      </c>
      <c r="AE43" s="559">
        <v>1500</v>
      </c>
      <c r="AF43" s="523">
        <v>1100</v>
      </c>
      <c r="AG43" s="371"/>
    </row>
    <row r="44" spans="1:33" s="3" customFormat="1" ht="26.25" customHeight="1">
      <c r="A44" s="755"/>
      <c r="B44" s="778"/>
      <c r="C44" s="781"/>
      <c r="D44" s="966"/>
      <c r="E44" s="269" t="s">
        <v>11</v>
      </c>
      <c r="F44" s="263" t="s">
        <v>188</v>
      </c>
      <c r="G44" s="157" t="s">
        <v>14</v>
      </c>
      <c r="H44" s="158">
        <f>I44+J44+L44+M44+N44+O44+P44+Q44</f>
        <v>3</v>
      </c>
      <c r="I44" s="159">
        <v>3</v>
      </c>
      <c r="J44" s="159"/>
      <c r="K44" s="159"/>
      <c r="L44" s="159"/>
      <c r="M44" s="159"/>
      <c r="N44" s="159"/>
      <c r="O44" s="159"/>
      <c r="P44" s="159"/>
      <c r="Q44" s="159"/>
      <c r="R44" s="350">
        <f>S44+T44+V44+W44+X44+Y44+Z44+AA44</f>
        <v>2.5550000000000002</v>
      </c>
      <c r="S44" s="351">
        <v>2.5550000000000002</v>
      </c>
      <c r="T44" s="351"/>
      <c r="U44" s="351"/>
      <c r="V44" s="351"/>
      <c r="W44" s="351"/>
      <c r="X44" s="351"/>
      <c r="Y44" s="351"/>
      <c r="Z44" s="351"/>
      <c r="AA44" s="351"/>
      <c r="AB44" s="375" t="s">
        <v>155</v>
      </c>
      <c r="AC44" s="347" t="s">
        <v>189</v>
      </c>
      <c r="AD44" s="523" t="s">
        <v>153</v>
      </c>
      <c r="AE44" s="559">
        <v>850</v>
      </c>
      <c r="AF44" s="523">
        <v>543</v>
      </c>
      <c r="AG44" s="371"/>
    </row>
    <row r="45" spans="1:33" s="3" customFormat="1" ht="15" customHeight="1">
      <c r="A45" s="755"/>
      <c r="B45" s="779"/>
      <c r="C45" s="782"/>
      <c r="D45" s="756" t="s">
        <v>15</v>
      </c>
      <c r="E45" s="757"/>
      <c r="F45" s="757"/>
      <c r="G45" s="758"/>
      <c r="H45" s="162">
        <f>H43+H44</f>
        <v>9</v>
      </c>
      <c r="I45" s="162">
        <f t="shared" ref="I45:Q45" si="28">I43+I44</f>
        <v>3</v>
      </c>
      <c r="J45" s="162">
        <f t="shared" si="28"/>
        <v>0</v>
      </c>
      <c r="K45" s="162"/>
      <c r="L45" s="162">
        <f t="shared" si="28"/>
        <v>0</v>
      </c>
      <c r="M45" s="162">
        <f t="shared" si="28"/>
        <v>0</v>
      </c>
      <c r="N45" s="162">
        <f t="shared" si="28"/>
        <v>0</v>
      </c>
      <c r="O45" s="162">
        <f t="shared" si="28"/>
        <v>0</v>
      </c>
      <c r="P45" s="162">
        <f t="shared" si="28"/>
        <v>0</v>
      </c>
      <c r="Q45" s="162">
        <f t="shared" si="28"/>
        <v>6</v>
      </c>
      <c r="R45" s="354">
        <f>R43+R44</f>
        <v>3.52</v>
      </c>
      <c r="S45" s="354">
        <f t="shared" ref="S45:T45" si="29">S43+S44</f>
        <v>2.5550000000000002</v>
      </c>
      <c r="T45" s="354">
        <f t="shared" si="29"/>
        <v>0</v>
      </c>
      <c r="U45" s="354"/>
      <c r="V45" s="354">
        <f t="shared" ref="V45:AA45" si="30">V43+V44</f>
        <v>0</v>
      </c>
      <c r="W45" s="354">
        <f t="shared" si="30"/>
        <v>0</v>
      </c>
      <c r="X45" s="354">
        <f t="shared" si="30"/>
        <v>0</v>
      </c>
      <c r="Y45" s="354">
        <f t="shared" si="30"/>
        <v>0</v>
      </c>
      <c r="Z45" s="354">
        <f t="shared" si="30"/>
        <v>0</v>
      </c>
      <c r="AA45" s="631">
        <f t="shared" si="30"/>
        <v>0.96499999999999997</v>
      </c>
      <c r="AB45" s="967"/>
      <c r="AC45" s="968"/>
      <c r="AD45" s="968"/>
      <c r="AE45" s="968"/>
      <c r="AF45" s="968"/>
      <c r="AG45" s="969"/>
    </row>
    <row r="46" spans="1:33" s="3" customFormat="1" ht="15" customHeight="1">
      <c r="A46" s="202" t="s">
        <v>150</v>
      </c>
      <c r="B46" s="278" t="s">
        <v>151</v>
      </c>
      <c r="C46" s="279" t="s">
        <v>164</v>
      </c>
      <c r="D46" s="814" t="s">
        <v>16</v>
      </c>
      <c r="E46" s="815"/>
      <c r="F46" s="815"/>
      <c r="G46" s="816"/>
      <c r="H46" s="161">
        <f>H23+H26+H29+H32+H38+H41+H45</f>
        <v>527.11799999999994</v>
      </c>
      <c r="I46" s="161">
        <f t="shared" ref="I46:Q46" si="31">I23+I26+I29+I32+I38+I41+I45</f>
        <v>265.983</v>
      </c>
      <c r="J46" s="161">
        <f t="shared" si="31"/>
        <v>0</v>
      </c>
      <c r="K46" s="161"/>
      <c r="L46" s="161">
        <f t="shared" si="31"/>
        <v>148.49299999999999</v>
      </c>
      <c r="M46" s="161">
        <f t="shared" si="31"/>
        <v>0</v>
      </c>
      <c r="N46" s="161">
        <f t="shared" si="31"/>
        <v>0</v>
      </c>
      <c r="O46" s="161">
        <f t="shared" si="31"/>
        <v>106.642</v>
      </c>
      <c r="P46" s="161">
        <f t="shared" si="31"/>
        <v>0</v>
      </c>
      <c r="Q46" s="161">
        <f t="shared" si="31"/>
        <v>6</v>
      </c>
      <c r="R46" s="355">
        <f>R23+R26+R29+R32+R38+R41+R45</f>
        <v>519.66699999999992</v>
      </c>
      <c r="S46" s="355">
        <f t="shared" ref="S46:T46" si="32">S23+S26+S29+S32+S38+S41+S45</f>
        <v>263.56700000000001</v>
      </c>
      <c r="T46" s="355">
        <f t="shared" si="32"/>
        <v>0</v>
      </c>
      <c r="U46" s="355"/>
      <c r="V46" s="355">
        <f t="shared" ref="V46:AA46" si="33">V23+V26+V29+V32+V38+V41+V45</f>
        <v>148.49299999999999</v>
      </c>
      <c r="W46" s="355">
        <f t="shared" si="33"/>
        <v>0</v>
      </c>
      <c r="X46" s="355">
        <f t="shared" si="33"/>
        <v>0</v>
      </c>
      <c r="Y46" s="355">
        <f t="shared" si="33"/>
        <v>106.642</v>
      </c>
      <c r="Z46" s="355">
        <f t="shared" si="33"/>
        <v>0</v>
      </c>
      <c r="AA46" s="355">
        <f t="shared" si="33"/>
        <v>0.96499999999999997</v>
      </c>
      <c r="AB46" s="698"/>
      <c r="AC46" s="699"/>
      <c r="AD46" s="699"/>
      <c r="AE46" s="699"/>
      <c r="AF46" s="699"/>
      <c r="AG46" s="700"/>
    </row>
    <row r="47" spans="1:33" s="199" customFormat="1" ht="15" customHeight="1">
      <c r="A47" s="202" t="s">
        <v>150</v>
      </c>
      <c r="B47" s="278" t="s">
        <v>151</v>
      </c>
      <c r="C47" s="713" t="s">
        <v>18</v>
      </c>
      <c r="D47" s="714"/>
      <c r="E47" s="714"/>
      <c r="F47" s="714"/>
      <c r="G47" s="715"/>
      <c r="H47" s="163">
        <f>H19+H46</f>
        <v>590.11799999999994</v>
      </c>
      <c r="I47" s="163">
        <f>I19+I46</f>
        <v>265.983</v>
      </c>
      <c r="J47" s="163">
        <f>J19+J46</f>
        <v>0</v>
      </c>
      <c r="K47" s="163"/>
      <c r="L47" s="163">
        <f t="shared" ref="L47:Q47" si="34">L19+L46</f>
        <v>148.49299999999999</v>
      </c>
      <c r="M47" s="163">
        <f t="shared" si="34"/>
        <v>0</v>
      </c>
      <c r="N47" s="163">
        <f t="shared" si="34"/>
        <v>0</v>
      </c>
      <c r="O47" s="163">
        <f t="shared" si="34"/>
        <v>106.642</v>
      </c>
      <c r="P47" s="163">
        <f t="shared" si="34"/>
        <v>0</v>
      </c>
      <c r="Q47" s="163">
        <f t="shared" si="34"/>
        <v>69</v>
      </c>
      <c r="R47" s="356">
        <f>R19+R46</f>
        <v>589.83199999999988</v>
      </c>
      <c r="S47" s="356">
        <f>S19+S46</f>
        <v>263.56700000000001</v>
      </c>
      <c r="T47" s="356">
        <f>T19+T46</f>
        <v>0</v>
      </c>
      <c r="U47" s="356"/>
      <c r="V47" s="356">
        <f t="shared" ref="V47:AA47" si="35">V19+V46</f>
        <v>148.49299999999999</v>
      </c>
      <c r="W47" s="356">
        <f t="shared" si="35"/>
        <v>0</v>
      </c>
      <c r="X47" s="356">
        <f t="shared" si="35"/>
        <v>0</v>
      </c>
      <c r="Y47" s="356">
        <f t="shared" si="35"/>
        <v>106.642</v>
      </c>
      <c r="Z47" s="356">
        <f t="shared" si="35"/>
        <v>0</v>
      </c>
      <c r="AA47" s="356">
        <f t="shared" si="35"/>
        <v>71.13000000000001</v>
      </c>
      <c r="AB47" s="716"/>
      <c r="AC47" s="717"/>
      <c r="AD47" s="717"/>
      <c r="AE47" s="717"/>
      <c r="AF47" s="717"/>
      <c r="AG47" s="718"/>
    </row>
    <row r="48" spans="1:33" s="199" customFormat="1" ht="15" customHeight="1">
      <c r="A48" s="202" t="s">
        <v>150</v>
      </c>
      <c r="B48" s="719" t="s">
        <v>619</v>
      </c>
      <c r="C48" s="720"/>
      <c r="D48" s="720"/>
      <c r="E48" s="720"/>
      <c r="F48" s="720"/>
      <c r="G48" s="721"/>
      <c r="H48" s="164">
        <f>H47</f>
        <v>590.11799999999994</v>
      </c>
      <c r="I48" s="164">
        <f t="shared" ref="I48:Q48" si="36">I47</f>
        <v>265.983</v>
      </c>
      <c r="J48" s="164">
        <f t="shared" si="36"/>
        <v>0</v>
      </c>
      <c r="K48" s="164"/>
      <c r="L48" s="164">
        <f t="shared" si="36"/>
        <v>148.49299999999999</v>
      </c>
      <c r="M48" s="164">
        <f t="shared" si="36"/>
        <v>0</v>
      </c>
      <c r="N48" s="164">
        <f t="shared" si="36"/>
        <v>0</v>
      </c>
      <c r="O48" s="164">
        <f t="shared" si="36"/>
        <v>106.642</v>
      </c>
      <c r="P48" s="164">
        <f t="shared" si="36"/>
        <v>0</v>
      </c>
      <c r="Q48" s="164">
        <f t="shared" si="36"/>
        <v>69</v>
      </c>
      <c r="R48" s="361">
        <f>R47</f>
        <v>589.83199999999988</v>
      </c>
      <c r="S48" s="361">
        <f t="shared" ref="S48:T48" si="37">S47</f>
        <v>263.56700000000001</v>
      </c>
      <c r="T48" s="361">
        <f t="shared" si="37"/>
        <v>0</v>
      </c>
      <c r="U48" s="361"/>
      <c r="V48" s="361">
        <f t="shared" ref="V48:AA48" si="38">V47</f>
        <v>148.49299999999999</v>
      </c>
      <c r="W48" s="361">
        <f t="shared" si="38"/>
        <v>0</v>
      </c>
      <c r="X48" s="361">
        <f t="shared" si="38"/>
        <v>0</v>
      </c>
      <c r="Y48" s="361">
        <f t="shared" si="38"/>
        <v>106.642</v>
      </c>
      <c r="Z48" s="361">
        <f t="shared" si="38"/>
        <v>0</v>
      </c>
      <c r="AA48" s="361">
        <f t="shared" si="38"/>
        <v>71.13000000000001</v>
      </c>
      <c r="AB48" s="973"/>
      <c r="AC48" s="973"/>
      <c r="AD48" s="973"/>
      <c r="AE48" s="973"/>
      <c r="AF48" s="973"/>
      <c r="AG48" s="973"/>
    </row>
    <row r="49" spans="1:33" s="198" customFormat="1" ht="15" customHeight="1">
      <c r="A49" s="693" t="s">
        <v>616</v>
      </c>
      <c r="B49" s="693"/>
      <c r="C49" s="693"/>
      <c r="D49" s="693"/>
      <c r="E49" s="693"/>
      <c r="F49" s="693"/>
      <c r="G49" s="693"/>
      <c r="H49" s="693"/>
      <c r="I49" s="693"/>
      <c r="J49" s="693"/>
      <c r="K49" s="693"/>
      <c r="L49" s="693"/>
      <c r="M49" s="693"/>
      <c r="N49" s="693"/>
      <c r="O49" s="693"/>
      <c r="P49" s="693"/>
      <c r="Q49" s="693"/>
      <c r="R49" s="693"/>
      <c r="S49" s="693"/>
      <c r="T49" s="693"/>
      <c r="U49" s="693"/>
      <c r="V49" s="693"/>
      <c r="W49" s="693"/>
      <c r="X49" s="693"/>
      <c r="Y49" s="693"/>
      <c r="Z49" s="693"/>
      <c r="AA49" s="693"/>
      <c r="AB49" s="693"/>
      <c r="AC49" s="693"/>
      <c r="AD49" s="693"/>
      <c r="AE49" s="693"/>
      <c r="AF49" s="693"/>
      <c r="AG49" s="694"/>
    </row>
    <row r="50" spans="1:33" s="3" customFormat="1" ht="15" customHeight="1">
      <c r="A50" s="525" t="s">
        <v>156</v>
      </c>
      <c r="B50" s="735" t="s">
        <v>193</v>
      </c>
      <c r="C50" s="736"/>
      <c r="D50" s="736"/>
      <c r="E50" s="736"/>
      <c r="F50" s="736"/>
      <c r="G50" s="736"/>
      <c r="H50" s="736"/>
      <c r="I50" s="736"/>
      <c r="J50" s="736"/>
      <c r="K50" s="736"/>
      <c r="L50" s="736"/>
      <c r="M50" s="736"/>
      <c r="N50" s="736"/>
      <c r="O50" s="736"/>
      <c r="P50" s="736"/>
      <c r="Q50" s="736"/>
      <c r="R50" s="736"/>
      <c r="S50" s="736"/>
      <c r="T50" s="736"/>
      <c r="U50" s="736"/>
      <c r="V50" s="736"/>
      <c r="W50" s="736"/>
      <c r="X50" s="736"/>
      <c r="Y50" s="736"/>
      <c r="Z50" s="736"/>
      <c r="AA50" s="736"/>
      <c r="AB50" s="736"/>
      <c r="AC50" s="736"/>
      <c r="AD50" s="736"/>
      <c r="AE50" s="736"/>
      <c r="AF50" s="736"/>
      <c r="AG50" s="737"/>
    </row>
    <row r="51" spans="1:33" s="3" customFormat="1" ht="15" customHeight="1">
      <c r="A51" s="526" t="s">
        <v>156</v>
      </c>
      <c r="B51" s="300" t="s">
        <v>150</v>
      </c>
      <c r="C51" s="738" t="s">
        <v>194</v>
      </c>
      <c r="D51" s="739"/>
      <c r="E51" s="739"/>
      <c r="F51" s="739"/>
      <c r="G51" s="739"/>
      <c r="H51" s="739"/>
      <c r="I51" s="739"/>
      <c r="J51" s="739"/>
      <c r="K51" s="739"/>
      <c r="L51" s="739"/>
      <c r="M51" s="739"/>
      <c r="N51" s="739"/>
      <c r="O51" s="739"/>
      <c r="P51" s="739"/>
      <c r="Q51" s="739"/>
      <c r="R51" s="739"/>
      <c r="S51" s="739"/>
      <c r="T51" s="739"/>
      <c r="U51" s="739"/>
      <c r="V51" s="739"/>
      <c r="W51" s="739"/>
      <c r="X51" s="739"/>
      <c r="Y51" s="739"/>
      <c r="Z51" s="739"/>
      <c r="AA51" s="739"/>
      <c r="AB51" s="739"/>
      <c r="AC51" s="739"/>
      <c r="AD51" s="739"/>
      <c r="AE51" s="739"/>
      <c r="AF51" s="739"/>
      <c r="AG51" s="740"/>
    </row>
    <row r="52" spans="1:33" s="3" customFormat="1" ht="15" customHeight="1">
      <c r="A52" s="527" t="s">
        <v>156</v>
      </c>
      <c r="B52" s="514" t="s">
        <v>150</v>
      </c>
      <c r="C52" s="515" t="s">
        <v>151</v>
      </c>
      <c r="D52" s="701" t="s">
        <v>197</v>
      </c>
      <c r="E52" s="702"/>
      <c r="F52" s="702"/>
      <c r="G52" s="702"/>
      <c r="H52" s="702"/>
      <c r="I52" s="702"/>
      <c r="J52" s="702"/>
      <c r="K52" s="702"/>
      <c r="L52" s="702"/>
      <c r="M52" s="702"/>
      <c r="N52" s="702"/>
      <c r="O52" s="702"/>
      <c r="P52" s="702"/>
      <c r="Q52" s="702"/>
      <c r="R52" s="702"/>
      <c r="S52" s="702"/>
      <c r="T52" s="702"/>
      <c r="U52" s="702"/>
      <c r="V52" s="702"/>
      <c r="W52" s="702"/>
      <c r="X52" s="702"/>
      <c r="Y52" s="702"/>
      <c r="Z52" s="702"/>
      <c r="AA52" s="702"/>
      <c r="AB52" s="702"/>
      <c r="AC52" s="702"/>
      <c r="AD52" s="702"/>
      <c r="AE52" s="702"/>
      <c r="AF52" s="702"/>
      <c r="AG52" s="703"/>
    </row>
    <row r="53" spans="1:33" s="3" customFormat="1" ht="30" customHeight="1">
      <c r="A53" s="988" t="s">
        <v>156</v>
      </c>
      <c r="B53" s="748" t="s">
        <v>150</v>
      </c>
      <c r="C53" s="749" t="s">
        <v>151</v>
      </c>
      <c r="D53" s="750" t="s">
        <v>151</v>
      </c>
      <c r="E53" s="752" t="s">
        <v>203</v>
      </c>
      <c r="F53" s="753"/>
      <c r="G53" s="331"/>
      <c r="H53" s="359"/>
      <c r="I53" s="359"/>
      <c r="J53" s="359"/>
      <c r="K53" s="359"/>
      <c r="L53" s="359"/>
      <c r="M53" s="359"/>
      <c r="N53" s="359"/>
      <c r="O53" s="359"/>
      <c r="P53" s="359"/>
      <c r="Q53" s="359"/>
      <c r="R53" s="359"/>
      <c r="S53" s="359"/>
      <c r="T53" s="359"/>
      <c r="U53" s="359"/>
      <c r="V53" s="359"/>
      <c r="W53" s="359"/>
      <c r="X53" s="359"/>
      <c r="Y53" s="359"/>
      <c r="Z53" s="359"/>
      <c r="AA53" s="359"/>
      <c r="AB53" s="635"/>
      <c r="AC53" s="635"/>
      <c r="AD53" s="635"/>
      <c r="AE53" s="635"/>
      <c r="AF53" s="635"/>
      <c r="AG53" s="659"/>
    </row>
    <row r="54" spans="1:33" s="3" customFormat="1" ht="27" customHeight="1">
      <c r="A54" s="988"/>
      <c r="B54" s="748"/>
      <c r="C54" s="749"/>
      <c r="D54" s="751"/>
      <c r="E54" s="203" t="s">
        <v>10</v>
      </c>
      <c r="F54" s="206" t="s">
        <v>198</v>
      </c>
      <c r="G54" s="523" t="s">
        <v>14</v>
      </c>
      <c r="H54" s="350">
        <f>I54+J54+L54+M54+N54+O54+P54+Q54</f>
        <v>3.2770000000000001</v>
      </c>
      <c r="I54" s="351">
        <f>3.628-0.351</f>
        <v>3.2770000000000001</v>
      </c>
      <c r="J54" s="351"/>
      <c r="K54" s="351"/>
      <c r="L54" s="351"/>
      <c r="M54" s="351"/>
      <c r="N54" s="351"/>
      <c r="O54" s="351"/>
      <c r="P54" s="351"/>
      <c r="Q54" s="351"/>
      <c r="R54" s="350">
        <f>S54+T54+V54+W54+X54+Y54+Z54+AA54</f>
        <v>3.2770000000000001</v>
      </c>
      <c r="S54" s="351">
        <f>3.628-0.351</f>
        <v>3.2770000000000001</v>
      </c>
      <c r="T54" s="351"/>
      <c r="U54" s="351"/>
      <c r="V54" s="351"/>
      <c r="W54" s="351"/>
      <c r="X54" s="351"/>
      <c r="Y54" s="351"/>
      <c r="Z54" s="351"/>
      <c r="AA54" s="351"/>
      <c r="AB54" s="528" t="s">
        <v>199</v>
      </c>
      <c r="AC54" s="341" t="s">
        <v>204</v>
      </c>
      <c r="AD54" s="321" t="s">
        <v>200</v>
      </c>
      <c r="AE54" s="529">
        <v>2.35</v>
      </c>
      <c r="AF54" s="346">
        <v>2.35</v>
      </c>
      <c r="AG54" s="263"/>
    </row>
    <row r="55" spans="1:33" s="3" customFormat="1" ht="15.75" customHeight="1">
      <c r="A55" s="988"/>
      <c r="B55" s="748"/>
      <c r="C55" s="749"/>
      <c r="D55" s="751"/>
      <c r="E55" s="203" t="s">
        <v>11</v>
      </c>
      <c r="F55" s="530" t="s">
        <v>201</v>
      </c>
      <c r="G55" s="523" t="s">
        <v>14</v>
      </c>
      <c r="H55" s="350">
        <f>I55+J55+L55+M55+N55+O55+P55+Q55</f>
        <v>0.27200000000000002</v>
      </c>
      <c r="I55" s="351">
        <v>0.27200000000000002</v>
      </c>
      <c r="J55" s="351"/>
      <c r="K55" s="351"/>
      <c r="L55" s="351"/>
      <c r="M55" s="351"/>
      <c r="N55" s="351"/>
      <c r="O55" s="351"/>
      <c r="P55" s="351"/>
      <c r="Q55" s="351"/>
      <c r="R55" s="350">
        <f>S55+T55+V55+W55+X55+Y55+Z55+AA55</f>
        <v>0.27200000000000002</v>
      </c>
      <c r="S55" s="351">
        <v>0.27200000000000002</v>
      </c>
      <c r="T55" s="351"/>
      <c r="U55" s="351"/>
      <c r="V55" s="351"/>
      <c r="W55" s="351"/>
      <c r="X55" s="351"/>
      <c r="Y55" s="351"/>
      <c r="Z55" s="351"/>
      <c r="AA55" s="351"/>
      <c r="AB55" s="528" t="s">
        <v>199</v>
      </c>
      <c r="AC55" s="341" t="s">
        <v>202</v>
      </c>
      <c r="AD55" s="346" t="s">
        <v>153</v>
      </c>
      <c r="AE55" s="529">
        <v>8</v>
      </c>
      <c r="AF55" s="346">
        <v>8</v>
      </c>
      <c r="AG55" s="263"/>
    </row>
    <row r="56" spans="1:33" s="3" customFormat="1" ht="15" customHeight="1">
      <c r="A56" s="988"/>
      <c r="B56" s="748"/>
      <c r="C56" s="749"/>
      <c r="D56" s="756" t="s">
        <v>15</v>
      </c>
      <c r="E56" s="757"/>
      <c r="F56" s="757"/>
      <c r="G56" s="758"/>
      <c r="H56" s="302">
        <f>H54+H55</f>
        <v>3.5490000000000004</v>
      </c>
      <c r="I56" s="302">
        <f>I54+I55</f>
        <v>3.5490000000000004</v>
      </c>
      <c r="J56" s="302"/>
      <c r="K56" s="302"/>
      <c r="L56" s="302"/>
      <c r="M56" s="302"/>
      <c r="N56" s="302"/>
      <c r="O56" s="302"/>
      <c r="P56" s="302"/>
      <c r="Q56" s="302"/>
      <c r="R56" s="302">
        <f>R54+R55</f>
        <v>3.5490000000000004</v>
      </c>
      <c r="S56" s="302">
        <f>S54+S55</f>
        <v>3.5490000000000004</v>
      </c>
      <c r="T56" s="302"/>
      <c r="U56" s="302"/>
      <c r="V56" s="302"/>
      <c r="W56" s="302"/>
      <c r="X56" s="302"/>
      <c r="Y56" s="302"/>
      <c r="Z56" s="302"/>
      <c r="AA56" s="302"/>
      <c r="AB56" s="695"/>
      <c r="AC56" s="696"/>
      <c r="AD56" s="696"/>
      <c r="AE56" s="696"/>
      <c r="AF56" s="696"/>
      <c r="AG56" s="697"/>
    </row>
    <row r="57" spans="1:33" s="3" customFormat="1" ht="39.75" customHeight="1">
      <c r="A57" s="988" t="s">
        <v>156</v>
      </c>
      <c r="B57" s="748" t="s">
        <v>150</v>
      </c>
      <c r="C57" s="749" t="s">
        <v>151</v>
      </c>
      <c r="D57" s="750" t="s">
        <v>164</v>
      </c>
      <c r="E57" s="752" t="s">
        <v>205</v>
      </c>
      <c r="F57" s="753"/>
      <c r="G57" s="331"/>
      <c r="H57" s="359"/>
      <c r="I57" s="359"/>
      <c r="J57" s="359"/>
      <c r="K57" s="359"/>
      <c r="L57" s="359"/>
      <c r="M57" s="359"/>
      <c r="N57" s="359"/>
      <c r="O57" s="359"/>
      <c r="P57" s="359"/>
      <c r="Q57" s="359"/>
      <c r="R57" s="359"/>
      <c r="S57" s="359"/>
      <c r="T57" s="359"/>
      <c r="U57" s="359"/>
      <c r="V57" s="359"/>
      <c r="W57" s="359"/>
      <c r="X57" s="359"/>
      <c r="Y57" s="359"/>
      <c r="Z57" s="359"/>
      <c r="AA57" s="359"/>
      <c r="AB57" s="991"/>
      <c r="AC57" s="991"/>
      <c r="AD57" s="991"/>
      <c r="AE57" s="991"/>
      <c r="AF57" s="991"/>
      <c r="AG57" s="992"/>
    </row>
    <row r="58" spans="1:33" s="3" customFormat="1" ht="31.5" customHeight="1">
      <c r="A58" s="988"/>
      <c r="B58" s="748"/>
      <c r="C58" s="749"/>
      <c r="D58" s="751"/>
      <c r="E58" s="201" t="s">
        <v>10</v>
      </c>
      <c r="F58" s="206" t="s">
        <v>198</v>
      </c>
      <c r="G58" s="523" t="s">
        <v>14</v>
      </c>
      <c r="H58" s="350">
        <f>I58+J58+L58+M58+N58+O58+P58+Q58</f>
        <v>3.71</v>
      </c>
      <c r="I58" s="351">
        <f>3.238+0.351+0.121</f>
        <v>3.71</v>
      </c>
      <c r="J58" s="351"/>
      <c r="K58" s="351"/>
      <c r="L58" s="351"/>
      <c r="M58" s="351"/>
      <c r="N58" s="351"/>
      <c r="O58" s="351"/>
      <c r="P58" s="351"/>
      <c r="Q58" s="351"/>
      <c r="R58" s="350">
        <f>S58+T58+V58+W58+X58+Y58+Z58+AA58</f>
        <v>3.71</v>
      </c>
      <c r="S58" s="351">
        <f>3.238+0.351+0.121</f>
        <v>3.71</v>
      </c>
      <c r="T58" s="351"/>
      <c r="U58" s="351"/>
      <c r="V58" s="351"/>
      <c r="W58" s="351"/>
      <c r="X58" s="351"/>
      <c r="Y58" s="351"/>
      <c r="Z58" s="351"/>
      <c r="AA58" s="351"/>
      <c r="AB58" s="528" t="s">
        <v>199</v>
      </c>
      <c r="AC58" s="347" t="s">
        <v>204</v>
      </c>
      <c r="AD58" s="321" t="s">
        <v>200</v>
      </c>
      <c r="AE58" s="531">
        <v>2</v>
      </c>
      <c r="AF58" s="532">
        <v>2</v>
      </c>
      <c r="AG58" s="307"/>
    </row>
    <row r="59" spans="1:33" s="3" customFormat="1" ht="17.25" customHeight="1">
      <c r="A59" s="988"/>
      <c r="B59" s="748"/>
      <c r="C59" s="749"/>
      <c r="D59" s="751"/>
      <c r="E59" s="201" t="s">
        <v>11</v>
      </c>
      <c r="F59" s="206" t="s">
        <v>201</v>
      </c>
      <c r="G59" s="523" t="s">
        <v>14</v>
      </c>
      <c r="H59" s="350">
        <f>I59+J59+L59+M59+N59+O59+P59+Q59</f>
        <v>0.16200000000000001</v>
      </c>
      <c r="I59" s="351">
        <v>0.16200000000000001</v>
      </c>
      <c r="J59" s="351"/>
      <c r="K59" s="351"/>
      <c r="L59" s="351"/>
      <c r="M59" s="351"/>
      <c r="N59" s="351"/>
      <c r="O59" s="351"/>
      <c r="P59" s="351"/>
      <c r="Q59" s="351"/>
      <c r="R59" s="350">
        <f>S59+T59+V59+W59+X59+Y59+Z59+AA59</f>
        <v>0.16200000000000001</v>
      </c>
      <c r="S59" s="351">
        <v>0.16200000000000001</v>
      </c>
      <c r="T59" s="351"/>
      <c r="U59" s="351"/>
      <c r="V59" s="351"/>
      <c r="W59" s="351"/>
      <c r="X59" s="351"/>
      <c r="Y59" s="351"/>
      <c r="Z59" s="351"/>
      <c r="AA59" s="351"/>
      <c r="AB59" s="528" t="s">
        <v>199</v>
      </c>
      <c r="AC59" s="347" t="s">
        <v>202</v>
      </c>
      <c r="AD59" s="321" t="s">
        <v>153</v>
      </c>
      <c r="AE59" s="533">
        <v>8</v>
      </c>
      <c r="AF59" s="321">
        <v>8</v>
      </c>
      <c r="AG59" s="270"/>
    </row>
    <row r="60" spans="1:33" s="3" customFormat="1" ht="15" customHeight="1">
      <c r="A60" s="988"/>
      <c r="B60" s="748"/>
      <c r="C60" s="749"/>
      <c r="D60" s="756" t="s">
        <v>15</v>
      </c>
      <c r="E60" s="757"/>
      <c r="F60" s="757"/>
      <c r="G60" s="758"/>
      <c r="H60" s="354">
        <f>SUM(H58:H59)</f>
        <v>3.8719999999999999</v>
      </c>
      <c r="I60" s="354">
        <f>SUM(I58:I59)</f>
        <v>3.8719999999999999</v>
      </c>
      <c r="J60" s="354"/>
      <c r="K60" s="354"/>
      <c r="L60" s="354"/>
      <c r="M60" s="354"/>
      <c r="N60" s="354"/>
      <c r="O60" s="354"/>
      <c r="P60" s="354"/>
      <c r="Q60" s="354"/>
      <c r="R60" s="354">
        <f>SUM(R58:R59)</f>
        <v>3.8719999999999999</v>
      </c>
      <c r="S60" s="354">
        <f>SUM(S58:S59)</f>
        <v>3.8719999999999999</v>
      </c>
      <c r="T60" s="354"/>
      <c r="U60" s="354"/>
      <c r="V60" s="354"/>
      <c r="W60" s="354"/>
      <c r="X60" s="354"/>
      <c r="Y60" s="354"/>
      <c r="Z60" s="354"/>
      <c r="AA60" s="354"/>
      <c r="AB60" s="704"/>
      <c r="AC60" s="705"/>
      <c r="AD60" s="705"/>
      <c r="AE60" s="705"/>
      <c r="AF60" s="705"/>
      <c r="AG60" s="706"/>
    </row>
    <row r="61" spans="1:33" s="3" customFormat="1" ht="33" customHeight="1">
      <c r="A61" s="988" t="s">
        <v>156</v>
      </c>
      <c r="B61" s="748" t="s">
        <v>150</v>
      </c>
      <c r="C61" s="749" t="s">
        <v>151</v>
      </c>
      <c r="D61" s="750" t="s">
        <v>179</v>
      </c>
      <c r="E61" s="752" t="s">
        <v>206</v>
      </c>
      <c r="F61" s="753"/>
      <c r="G61" s="331"/>
      <c r="H61" s="359"/>
      <c r="I61" s="359"/>
      <c r="J61" s="359"/>
      <c r="K61" s="359"/>
      <c r="L61" s="359"/>
      <c r="M61" s="359"/>
      <c r="N61" s="359"/>
      <c r="O61" s="359"/>
      <c r="P61" s="359"/>
      <c r="Q61" s="359"/>
      <c r="R61" s="359"/>
      <c r="S61" s="359"/>
      <c r="T61" s="359"/>
      <c r="U61" s="359"/>
      <c r="V61" s="359"/>
      <c r="W61" s="359"/>
      <c r="X61" s="359"/>
      <c r="Y61" s="359"/>
      <c r="Z61" s="359"/>
      <c r="AA61" s="359"/>
      <c r="AB61" s="991"/>
      <c r="AC61" s="991"/>
      <c r="AD61" s="991"/>
      <c r="AE61" s="991"/>
      <c r="AF61" s="991"/>
      <c r="AG61" s="992"/>
    </row>
    <row r="62" spans="1:33" s="3" customFormat="1" ht="29.25" customHeight="1">
      <c r="A62" s="988"/>
      <c r="B62" s="748"/>
      <c r="C62" s="749"/>
      <c r="D62" s="751"/>
      <c r="E62" s="203" t="s">
        <v>10</v>
      </c>
      <c r="F62" s="206" t="s">
        <v>207</v>
      </c>
      <c r="G62" s="523" t="s">
        <v>14</v>
      </c>
      <c r="H62" s="350">
        <f>I62+J62+L62+M62+N62+O62+P62+Q62</f>
        <v>2.4169999999999998</v>
      </c>
      <c r="I62" s="351">
        <f>2.538-0.121</f>
        <v>2.4169999999999998</v>
      </c>
      <c r="J62" s="351"/>
      <c r="K62" s="351"/>
      <c r="L62" s="351"/>
      <c r="M62" s="351"/>
      <c r="N62" s="351"/>
      <c r="O62" s="351"/>
      <c r="P62" s="351"/>
      <c r="Q62" s="351"/>
      <c r="R62" s="350">
        <f>S62+T62+V62+W62+X62+Y62+Z62+AA62</f>
        <v>2.4169999999999998</v>
      </c>
      <c r="S62" s="351">
        <f>2.538-0.121</f>
        <v>2.4169999999999998</v>
      </c>
      <c r="T62" s="351"/>
      <c r="U62" s="351"/>
      <c r="V62" s="351"/>
      <c r="W62" s="351"/>
      <c r="X62" s="351"/>
      <c r="Y62" s="351"/>
      <c r="Z62" s="351"/>
      <c r="AA62" s="351"/>
      <c r="AB62" s="528" t="s">
        <v>199</v>
      </c>
      <c r="AC62" s="347" t="s">
        <v>208</v>
      </c>
      <c r="AD62" s="321" t="s">
        <v>200</v>
      </c>
      <c r="AE62" s="533">
        <v>0.44</v>
      </c>
      <c r="AF62" s="321">
        <v>0.44</v>
      </c>
      <c r="AG62" s="270"/>
    </row>
    <row r="63" spans="1:33" s="3" customFormat="1" ht="15.75" customHeight="1">
      <c r="A63" s="988"/>
      <c r="B63" s="748"/>
      <c r="C63" s="749"/>
      <c r="D63" s="751"/>
      <c r="E63" s="203" t="s">
        <v>11</v>
      </c>
      <c r="F63" s="530" t="s">
        <v>201</v>
      </c>
      <c r="G63" s="523" t="s">
        <v>14</v>
      </c>
      <c r="H63" s="350">
        <f>I63+J63+L63+M63+N63+O63+P63+Q63</f>
        <v>0.16200000000000001</v>
      </c>
      <c r="I63" s="351">
        <v>0.16200000000000001</v>
      </c>
      <c r="J63" s="351"/>
      <c r="K63" s="351"/>
      <c r="L63" s="351"/>
      <c r="M63" s="351"/>
      <c r="N63" s="351"/>
      <c r="O63" s="351"/>
      <c r="P63" s="351"/>
      <c r="Q63" s="351"/>
      <c r="R63" s="350">
        <f>S63+T63+V63+W63+X63+Y63+Z63+AA63</f>
        <v>0.16200000000000001</v>
      </c>
      <c r="S63" s="351">
        <v>0.16200000000000001</v>
      </c>
      <c r="T63" s="351"/>
      <c r="U63" s="351"/>
      <c r="V63" s="351"/>
      <c r="W63" s="351"/>
      <c r="X63" s="351"/>
      <c r="Y63" s="351"/>
      <c r="Z63" s="351"/>
      <c r="AA63" s="351"/>
      <c r="AB63" s="528" t="s">
        <v>199</v>
      </c>
      <c r="AC63" s="339" t="s">
        <v>202</v>
      </c>
      <c r="AD63" s="455" t="s">
        <v>153</v>
      </c>
      <c r="AE63" s="533">
        <v>8</v>
      </c>
      <c r="AF63" s="321">
        <v>8</v>
      </c>
      <c r="AG63" s="270"/>
    </row>
    <row r="64" spans="1:33" s="3" customFormat="1" ht="15" customHeight="1">
      <c r="A64" s="988"/>
      <c r="B64" s="748"/>
      <c r="C64" s="749"/>
      <c r="D64" s="756" t="s">
        <v>15</v>
      </c>
      <c r="E64" s="757"/>
      <c r="F64" s="757"/>
      <c r="G64" s="758"/>
      <c r="H64" s="302">
        <f>SUM(H62:H63)</f>
        <v>2.5789999999999997</v>
      </c>
      <c r="I64" s="302">
        <f>SUM(I62:I63)</f>
        <v>2.5789999999999997</v>
      </c>
      <c r="J64" s="302"/>
      <c r="K64" s="302"/>
      <c r="L64" s="302"/>
      <c r="M64" s="302"/>
      <c r="N64" s="302"/>
      <c r="O64" s="302"/>
      <c r="P64" s="302"/>
      <c r="Q64" s="302"/>
      <c r="R64" s="302">
        <f>SUM(R62:R63)</f>
        <v>2.5789999999999997</v>
      </c>
      <c r="S64" s="302">
        <f>SUM(S62:S63)</f>
        <v>2.5789999999999997</v>
      </c>
      <c r="T64" s="302"/>
      <c r="U64" s="302"/>
      <c r="V64" s="302"/>
      <c r="W64" s="302"/>
      <c r="X64" s="302"/>
      <c r="Y64" s="302"/>
      <c r="Z64" s="302"/>
      <c r="AA64" s="302"/>
      <c r="AB64" s="695"/>
      <c r="AC64" s="696"/>
      <c r="AD64" s="696"/>
      <c r="AE64" s="696"/>
      <c r="AF64" s="696"/>
      <c r="AG64" s="697"/>
    </row>
    <row r="65" spans="1:33" s="3" customFormat="1" ht="15" customHeight="1">
      <c r="A65" s="527" t="s">
        <v>156</v>
      </c>
      <c r="B65" s="292" t="s">
        <v>150</v>
      </c>
      <c r="C65" s="293" t="s">
        <v>151</v>
      </c>
      <c r="D65" s="744" t="s">
        <v>16</v>
      </c>
      <c r="E65" s="744"/>
      <c r="F65" s="744"/>
      <c r="G65" s="744"/>
      <c r="H65" s="355">
        <f>SUM(H64,H60,H56)</f>
        <v>10</v>
      </c>
      <c r="I65" s="355">
        <f>SUM(I64,I60,I56)</f>
        <v>10</v>
      </c>
      <c r="J65" s="355"/>
      <c r="K65" s="355"/>
      <c r="L65" s="355"/>
      <c r="M65" s="355"/>
      <c r="N65" s="355"/>
      <c r="O65" s="355"/>
      <c r="P65" s="355"/>
      <c r="Q65" s="355"/>
      <c r="R65" s="355">
        <f>SUM(R64,R60,R56)</f>
        <v>10</v>
      </c>
      <c r="S65" s="355">
        <f>SUM(S64,S60,S56)</f>
        <v>10</v>
      </c>
      <c r="T65" s="355"/>
      <c r="U65" s="355"/>
      <c r="V65" s="355"/>
      <c r="W65" s="355"/>
      <c r="X65" s="355"/>
      <c r="Y65" s="355"/>
      <c r="Z65" s="355"/>
      <c r="AA65" s="355"/>
      <c r="AB65" s="698"/>
      <c r="AC65" s="699"/>
      <c r="AD65" s="699"/>
      <c r="AE65" s="699"/>
      <c r="AF65" s="699"/>
      <c r="AG65" s="700"/>
    </row>
    <row r="66" spans="1:33" s="3" customFormat="1" ht="15" customHeight="1">
      <c r="A66" s="525" t="s">
        <v>156</v>
      </c>
      <c r="B66" s="292" t="s">
        <v>150</v>
      </c>
      <c r="C66" s="293" t="s">
        <v>154</v>
      </c>
      <c r="D66" s="701" t="s">
        <v>209</v>
      </c>
      <c r="E66" s="702"/>
      <c r="F66" s="702"/>
      <c r="G66" s="702"/>
      <c r="H66" s="702"/>
      <c r="I66" s="702"/>
      <c r="J66" s="702"/>
      <c r="K66" s="702"/>
      <c r="L66" s="702"/>
      <c r="M66" s="702"/>
      <c r="N66" s="702"/>
      <c r="O66" s="702"/>
      <c r="P66" s="702"/>
      <c r="Q66" s="702"/>
      <c r="R66" s="702"/>
      <c r="S66" s="702"/>
      <c r="T66" s="702"/>
      <c r="U66" s="702"/>
      <c r="V66" s="702"/>
      <c r="W66" s="702"/>
      <c r="X66" s="702"/>
      <c r="Y66" s="702"/>
      <c r="Z66" s="702"/>
      <c r="AA66" s="702"/>
      <c r="AB66" s="702"/>
      <c r="AC66" s="702"/>
      <c r="AD66" s="702"/>
      <c r="AE66" s="702"/>
      <c r="AF66" s="702"/>
      <c r="AG66" s="703"/>
    </row>
    <row r="67" spans="1:33" s="3" customFormat="1" ht="27.75" customHeight="1">
      <c r="A67" s="955" t="s">
        <v>156</v>
      </c>
      <c r="B67" s="748" t="s">
        <v>150</v>
      </c>
      <c r="C67" s="749" t="s">
        <v>154</v>
      </c>
      <c r="D67" s="750" t="s">
        <v>179</v>
      </c>
      <c r="E67" s="752" t="s">
        <v>681</v>
      </c>
      <c r="F67" s="753"/>
      <c r="G67" s="331"/>
      <c r="H67" s="359"/>
      <c r="I67" s="359"/>
      <c r="J67" s="359"/>
      <c r="K67" s="359"/>
      <c r="L67" s="359"/>
      <c r="M67" s="359"/>
      <c r="N67" s="359"/>
      <c r="O67" s="359"/>
      <c r="P67" s="359"/>
      <c r="Q67" s="359"/>
      <c r="R67" s="359"/>
      <c r="S67" s="359"/>
      <c r="T67" s="359"/>
      <c r="U67" s="359"/>
      <c r="V67" s="359"/>
      <c r="W67" s="359"/>
      <c r="X67" s="359"/>
      <c r="Y67" s="359"/>
      <c r="Z67" s="359"/>
      <c r="AA67" s="359"/>
      <c r="AB67" s="635"/>
      <c r="AC67" s="635"/>
      <c r="AD67" s="635"/>
      <c r="AE67" s="635"/>
      <c r="AF67" s="635"/>
      <c r="AG67" s="659"/>
    </row>
    <row r="68" spans="1:33" s="3" customFormat="1" ht="17.25" customHeight="1">
      <c r="A68" s="955"/>
      <c r="B68" s="748"/>
      <c r="C68" s="749"/>
      <c r="D68" s="751"/>
      <c r="E68" s="201" t="s">
        <v>10</v>
      </c>
      <c r="F68" s="206" t="s">
        <v>239</v>
      </c>
      <c r="G68" s="523" t="s">
        <v>142</v>
      </c>
      <c r="H68" s="350">
        <f>I68+J68+L68+M68+N68+O68+P68+Q68</f>
        <v>38</v>
      </c>
      <c r="I68" s="351"/>
      <c r="J68" s="351"/>
      <c r="K68" s="351"/>
      <c r="L68" s="351"/>
      <c r="M68" s="351">
        <f>55-17</f>
        <v>38</v>
      </c>
      <c r="N68" s="351"/>
      <c r="O68" s="351"/>
      <c r="P68" s="351"/>
      <c r="Q68" s="351"/>
      <c r="R68" s="350">
        <f>S68+T68+V68+W68+X68+Y68+Z68+AA68</f>
        <v>25.473500000000001</v>
      </c>
      <c r="S68" s="351"/>
      <c r="T68" s="351"/>
      <c r="U68" s="351"/>
      <c r="V68" s="351"/>
      <c r="W68" s="351">
        <v>25.473500000000001</v>
      </c>
      <c r="X68" s="351"/>
      <c r="Y68" s="351"/>
      <c r="Z68" s="351"/>
      <c r="AA68" s="351"/>
      <c r="AB68" s="528" t="s">
        <v>211</v>
      </c>
      <c r="AC68" s="347" t="s">
        <v>682</v>
      </c>
      <c r="AD68" s="321" t="s">
        <v>153</v>
      </c>
      <c r="AE68" s="533">
        <v>1</v>
      </c>
      <c r="AF68" s="321">
        <v>1</v>
      </c>
      <c r="AG68" s="270"/>
    </row>
    <row r="69" spans="1:33" s="3" customFormat="1" ht="15" customHeight="1">
      <c r="A69" s="955"/>
      <c r="B69" s="748"/>
      <c r="C69" s="749"/>
      <c r="D69" s="756" t="s">
        <v>15</v>
      </c>
      <c r="E69" s="757"/>
      <c r="F69" s="757"/>
      <c r="G69" s="758"/>
      <c r="H69" s="354">
        <f>H68</f>
        <v>38</v>
      </c>
      <c r="I69" s="354">
        <f>I68</f>
        <v>0</v>
      </c>
      <c r="J69" s="354">
        <f>J68</f>
        <v>0</v>
      </c>
      <c r="K69" s="354"/>
      <c r="L69" s="354">
        <f t="shared" ref="L69:T69" si="39">L68</f>
        <v>0</v>
      </c>
      <c r="M69" s="354">
        <f t="shared" si="39"/>
        <v>38</v>
      </c>
      <c r="N69" s="354">
        <f t="shared" si="39"/>
        <v>0</v>
      </c>
      <c r="O69" s="354">
        <f t="shared" si="39"/>
        <v>0</v>
      </c>
      <c r="P69" s="354">
        <f t="shared" si="39"/>
        <v>0</v>
      </c>
      <c r="Q69" s="354">
        <f t="shared" si="39"/>
        <v>0</v>
      </c>
      <c r="R69" s="354">
        <f t="shared" si="39"/>
        <v>25.473500000000001</v>
      </c>
      <c r="S69" s="354">
        <f t="shared" si="39"/>
        <v>0</v>
      </c>
      <c r="T69" s="354">
        <f t="shared" si="39"/>
        <v>0</v>
      </c>
      <c r="U69" s="354"/>
      <c r="V69" s="354">
        <f t="shared" ref="V69:AA69" si="40">V68</f>
        <v>0</v>
      </c>
      <c r="W69" s="354">
        <f t="shared" si="40"/>
        <v>25.473500000000001</v>
      </c>
      <c r="X69" s="354">
        <f t="shared" si="40"/>
        <v>0</v>
      </c>
      <c r="Y69" s="354">
        <f t="shared" si="40"/>
        <v>0</v>
      </c>
      <c r="Z69" s="354">
        <f t="shared" si="40"/>
        <v>0</v>
      </c>
      <c r="AA69" s="354">
        <f t="shared" si="40"/>
        <v>0</v>
      </c>
      <c r="AB69" s="704"/>
      <c r="AC69" s="705"/>
      <c r="AD69" s="705"/>
      <c r="AE69" s="705"/>
      <c r="AF69" s="705"/>
      <c r="AG69" s="706"/>
    </row>
    <row r="70" spans="1:33" s="3" customFormat="1" ht="15" customHeight="1">
      <c r="A70" s="955" t="s">
        <v>156</v>
      </c>
      <c r="B70" s="748" t="s">
        <v>150</v>
      </c>
      <c r="C70" s="749" t="s">
        <v>154</v>
      </c>
      <c r="D70" s="750" t="s">
        <v>213</v>
      </c>
      <c r="E70" s="752" t="s">
        <v>884</v>
      </c>
      <c r="F70" s="753"/>
      <c r="G70" s="331"/>
      <c r="H70" s="359"/>
      <c r="I70" s="359"/>
      <c r="J70" s="359"/>
      <c r="K70" s="359"/>
      <c r="L70" s="359"/>
      <c r="M70" s="359"/>
      <c r="N70" s="359"/>
      <c r="O70" s="359"/>
      <c r="P70" s="359"/>
      <c r="Q70" s="359"/>
      <c r="R70" s="359"/>
      <c r="S70" s="359"/>
      <c r="T70" s="359"/>
      <c r="U70" s="359"/>
      <c r="V70" s="359"/>
      <c r="W70" s="359"/>
      <c r="X70" s="359"/>
      <c r="Y70" s="359"/>
      <c r="Z70" s="359"/>
      <c r="AA70" s="359"/>
      <c r="AB70" s="333"/>
      <c r="AC70" s="334"/>
      <c r="AD70" s="360"/>
      <c r="AE70" s="456"/>
      <c r="AF70" s="360"/>
      <c r="AG70" s="370"/>
    </row>
    <row r="71" spans="1:33" s="3" customFormat="1" ht="32.25" customHeight="1">
      <c r="A71" s="955"/>
      <c r="B71" s="748"/>
      <c r="C71" s="749"/>
      <c r="D71" s="751"/>
      <c r="E71" s="201" t="s">
        <v>10</v>
      </c>
      <c r="F71" s="206" t="s">
        <v>885</v>
      </c>
      <c r="G71" s="523" t="s">
        <v>14</v>
      </c>
      <c r="H71" s="350">
        <f>I71+J71+L71+M71+N71+O71+P71+Q71</f>
        <v>1.3</v>
      </c>
      <c r="I71" s="351">
        <v>1.3</v>
      </c>
      <c r="J71" s="351"/>
      <c r="K71" s="351"/>
      <c r="L71" s="351"/>
      <c r="M71" s="351"/>
      <c r="N71" s="351"/>
      <c r="O71" s="351"/>
      <c r="P71" s="351"/>
      <c r="Q71" s="351"/>
      <c r="R71" s="350">
        <f>S71+T71+V71+W71+X71+Y71+Z71+AA71</f>
        <v>1.3</v>
      </c>
      <c r="S71" s="351">
        <v>1.3</v>
      </c>
      <c r="T71" s="351"/>
      <c r="U71" s="351"/>
      <c r="V71" s="351"/>
      <c r="W71" s="351"/>
      <c r="X71" s="351"/>
      <c r="Y71" s="351"/>
      <c r="Z71" s="351"/>
      <c r="AA71" s="351"/>
      <c r="AB71" s="528" t="s">
        <v>211</v>
      </c>
      <c r="AC71" s="347" t="s">
        <v>886</v>
      </c>
      <c r="AD71" s="321" t="s">
        <v>153</v>
      </c>
      <c r="AE71" s="533">
        <v>1</v>
      </c>
      <c r="AF71" s="321">
        <v>1</v>
      </c>
      <c r="AG71" s="270"/>
    </row>
    <row r="72" spans="1:33" s="3" customFormat="1" ht="15" customHeight="1">
      <c r="A72" s="955"/>
      <c r="B72" s="748"/>
      <c r="C72" s="749"/>
      <c r="D72" s="756" t="s">
        <v>15</v>
      </c>
      <c r="E72" s="757"/>
      <c r="F72" s="757"/>
      <c r="G72" s="758"/>
      <c r="H72" s="354">
        <f>H71</f>
        <v>1.3</v>
      </c>
      <c r="I72" s="354">
        <f>I71</f>
        <v>1.3</v>
      </c>
      <c r="J72" s="354">
        <f>J71</f>
        <v>0</v>
      </c>
      <c r="K72" s="354"/>
      <c r="L72" s="354">
        <f t="shared" ref="L72:T72" si="41">L71</f>
        <v>0</v>
      </c>
      <c r="M72" s="354">
        <f t="shared" si="41"/>
        <v>0</v>
      </c>
      <c r="N72" s="354">
        <f t="shared" si="41"/>
        <v>0</v>
      </c>
      <c r="O72" s="354">
        <f t="shared" si="41"/>
        <v>0</v>
      </c>
      <c r="P72" s="354">
        <f t="shared" si="41"/>
        <v>0</v>
      </c>
      <c r="Q72" s="354">
        <f t="shared" si="41"/>
        <v>0</v>
      </c>
      <c r="R72" s="354">
        <f t="shared" si="41"/>
        <v>1.3</v>
      </c>
      <c r="S72" s="354">
        <f t="shared" si="41"/>
        <v>1.3</v>
      </c>
      <c r="T72" s="354">
        <f t="shared" si="41"/>
        <v>0</v>
      </c>
      <c r="U72" s="354"/>
      <c r="V72" s="354">
        <f t="shared" ref="V72:AA72" si="42">V71</f>
        <v>0</v>
      </c>
      <c r="W72" s="354">
        <f t="shared" si="42"/>
        <v>0</v>
      </c>
      <c r="X72" s="354">
        <f t="shared" si="42"/>
        <v>0</v>
      </c>
      <c r="Y72" s="354">
        <f t="shared" si="42"/>
        <v>0</v>
      </c>
      <c r="Z72" s="354">
        <f t="shared" si="42"/>
        <v>0</v>
      </c>
      <c r="AA72" s="354">
        <f t="shared" si="42"/>
        <v>0</v>
      </c>
      <c r="AB72" s="695"/>
      <c r="AC72" s="696"/>
      <c r="AD72" s="696"/>
      <c r="AE72" s="696"/>
      <c r="AF72" s="696"/>
      <c r="AG72" s="697"/>
    </row>
    <row r="73" spans="1:33" s="3" customFormat="1" ht="15" customHeight="1">
      <c r="A73" s="525" t="s">
        <v>156</v>
      </c>
      <c r="B73" s="292" t="s">
        <v>150</v>
      </c>
      <c r="C73" s="293" t="s">
        <v>154</v>
      </c>
      <c r="D73" s="744" t="s">
        <v>16</v>
      </c>
      <c r="E73" s="744"/>
      <c r="F73" s="744"/>
      <c r="G73" s="744"/>
      <c r="H73" s="355">
        <f>H69+H72</f>
        <v>39.299999999999997</v>
      </c>
      <c r="I73" s="355">
        <f>I69+I72</f>
        <v>1.3</v>
      </c>
      <c r="J73" s="355">
        <f>J69+J72</f>
        <v>0</v>
      </c>
      <c r="K73" s="355"/>
      <c r="L73" s="355">
        <f t="shared" ref="L73:T73" si="43">L69+L72</f>
        <v>0</v>
      </c>
      <c r="M73" s="355">
        <f t="shared" si="43"/>
        <v>38</v>
      </c>
      <c r="N73" s="355">
        <f t="shared" si="43"/>
        <v>0</v>
      </c>
      <c r="O73" s="355">
        <f t="shared" si="43"/>
        <v>0</v>
      </c>
      <c r="P73" s="355">
        <f t="shared" si="43"/>
        <v>0</v>
      </c>
      <c r="Q73" s="355">
        <f t="shared" si="43"/>
        <v>0</v>
      </c>
      <c r="R73" s="355">
        <f t="shared" si="43"/>
        <v>26.773500000000002</v>
      </c>
      <c r="S73" s="355">
        <f t="shared" si="43"/>
        <v>1.3</v>
      </c>
      <c r="T73" s="355">
        <f t="shared" si="43"/>
        <v>0</v>
      </c>
      <c r="U73" s="355"/>
      <c r="V73" s="355">
        <f t="shared" ref="V73:AA73" si="44">V69+V72</f>
        <v>0</v>
      </c>
      <c r="W73" s="355">
        <f t="shared" si="44"/>
        <v>25.473500000000001</v>
      </c>
      <c r="X73" s="355">
        <f t="shared" si="44"/>
        <v>0</v>
      </c>
      <c r="Y73" s="355">
        <f t="shared" si="44"/>
        <v>0</v>
      </c>
      <c r="Z73" s="355">
        <f t="shared" si="44"/>
        <v>0</v>
      </c>
      <c r="AA73" s="355">
        <f t="shared" si="44"/>
        <v>0</v>
      </c>
      <c r="AB73" s="698"/>
      <c r="AC73" s="699"/>
      <c r="AD73" s="699"/>
      <c r="AE73" s="699"/>
      <c r="AF73" s="699"/>
      <c r="AG73" s="700"/>
    </row>
    <row r="74" spans="1:33" s="3" customFormat="1" ht="15" customHeight="1">
      <c r="A74" s="525" t="s">
        <v>156</v>
      </c>
      <c r="B74" s="292" t="s">
        <v>150</v>
      </c>
      <c r="C74" s="293" t="s">
        <v>156</v>
      </c>
      <c r="D74" s="362" t="s">
        <v>214</v>
      </c>
      <c r="E74" s="363"/>
      <c r="F74" s="363"/>
      <c r="G74" s="363"/>
      <c r="H74" s="363"/>
      <c r="I74" s="363"/>
      <c r="J74" s="363"/>
      <c r="K74" s="363"/>
      <c r="L74" s="363"/>
      <c r="M74" s="363"/>
      <c r="N74" s="363"/>
      <c r="O74" s="363"/>
      <c r="P74" s="363"/>
      <c r="Q74" s="363"/>
      <c r="R74" s="363"/>
      <c r="S74" s="363"/>
      <c r="T74" s="363"/>
      <c r="U74" s="363"/>
      <c r="V74" s="363"/>
      <c r="W74" s="363"/>
      <c r="X74" s="363"/>
      <c r="Y74" s="363"/>
      <c r="Z74" s="363"/>
      <c r="AA74" s="363"/>
      <c r="AB74" s="363"/>
      <c r="AC74" s="363"/>
      <c r="AD74" s="363"/>
      <c r="AE74" s="513"/>
      <c r="AF74" s="513"/>
      <c r="AG74" s="520"/>
    </row>
    <row r="75" spans="1:33" s="3" customFormat="1" ht="27.75" customHeight="1">
      <c r="A75" s="955" t="s">
        <v>156</v>
      </c>
      <c r="B75" s="748" t="s">
        <v>150</v>
      </c>
      <c r="C75" s="749" t="s">
        <v>156</v>
      </c>
      <c r="D75" s="750" t="s">
        <v>164</v>
      </c>
      <c r="E75" s="752" t="s">
        <v>215</v>
      </c>
      <c r="F75" s="753"/>
      <c r="G75" s="331"/>
      <c r="H75" s="359"/>
      <c r="I75" s="359"/>
      <c r="J75" s="359"/>
      <c r="K75" s="359"/>
      <c r="L75" s="359"/>
      <c r="M75" s="359"/>
      <c r="N75" s="359"/>
      <c r="O75" s="359"/>
      <c r="P75" s="359"/>
      <c r="Q75" s="359"/>
      <c r="R75" s="359"/>
      <c r="S75" s="359"/>
      <c r="T75" s="359"/>
      <c r="U75" s="359"/>
      <c r="V75" s="359"/>
      <c r="W75" s="359"/>
      <c r="X75" s="359"/>
      <c r="Y75" s="359"/>
      <c r="Z75" s="359"/>
      <c r="AA75" s="359"/>
      <c r="AB75" s="635"/>
      <c r="AC75" s="635"/>
      <c r="AD75" s="635"/>
      <c r="AE75" s="635"/>
      <c r="AF75" s="635"/>
      <c r="AG75" s="659"/>
    </row>
    <row r="76" spans="1:33" s="3" customFormat="1" ht="29.25" customHeight="1">
      <c r="A76" s="955"/>
      <c r="B76" s="748"/>
      <c r="C76" s="749"/>
      <c r="D76" s="751"/>
      <c r="E76" s="201" t="s">
        <v>10</v>
      </c>
      <c r="F76" s="206" t="s">
        <v>216</v>
      </c>
      <c r="G76" s="523" t="s">
        <v>142</v>
      </c>
      <c r="H76" s="350">
        <f>I76+J76+L76+M76+N76+O76+P76+Q76</f>
        <v>21</v>
      </c>
      <c r="I76" s="351"/>
      <c r="J76" s="351"/>
      <c r="K76" s="351"/>
      <c r="L76" s="351"/>
      <c r="M76" s="351">
        <v>21</v>
      </c>
      <c r="N76" s="351"/>
      <c r="O76" s="351"/>
      <c r="P76" s="351"/>
      <c r="Q76" s="351"/>
      <c r="R76" s="350">
        <f>S76+T76+V76+W76+X76+Y76+Z76+AA76</f>
        <v>20.851189999999999</v>
      </c>
      <c r="S76" s="351"/>
      <c r="T76" s="351"/>
      <c r="U76" s="351"/>
      <c r="V76" s="351"/>
      <c r="W76" s="351">
        <v>20.851189999999999</v>
      </c>
      <c r="X76" s="351"/>
      <c r="Y76" s="351"/>
      <c r="Z76" s="351"/>
      <c r="AA76" s="351"/>
      <c r="AB76" s="528" t="s">
        <v>217</v>
      </c>
      <c r="AC76" s="347" t="s">
        <v>196</v>
      </c>
      <c r="AD76" s="321" t="s">
        <v>153</v>
      </c>
      <c r="AE76" s="533">
        <v>1</v>
      </c>
      <c r="AF76" s="321">
        <v>1</v>
      </c>
      <c r="AG76" s="270"/>
    </row>
    <row r="77" spans="1:33" s="3" customFormat="1" ht="15" customHeight="1">
      <c r="A77" s="955"/>
      <c r="B77" s="748"/>
      <c r="C77" s="749"/>
      <c r="D77" s="756" t="s">
        <v>15</v>
      </c>
      <c r="E77" s="757"/>
      <c r="F77" s="757"/>
      <c r="G77" s="758"/>
      <c r="H77" s="354">
        <f>H76</f>
        <v>21</v>
      </c>
      <c r="I77" s="354">
        <f>I76</f>
        <v>0</v>
      </c>
      <c r="J77" s="354">
        <f>J76</f>
        <v>0</v>
      </c>
      <c r="K77" s="354"/>
      <c r="L77" s="354">
        <f t="shared" ref="L77:T77" si="45">L76</f>
        <v>0</v>
      </c>
      <c r="M77" s="354">
        <f t="shared" si="45"/>
        <v>21</v>
      </c>
      <c r="N77" s="354">
        <f t="shared" si="45"/>
        <v>0</v>
      </c>
      <c r="O77" s="354">
        <f t="shared" si="45"/>
        <v>0</v>
      </c>
      <c r="P77" s="354">
        <f t="shared" si="45"/>
        <v>0</v>
      </c>
      <c r="Q77" s="354">
        <f t="shared" si="45"/>
        <v>0</v>
      </c>
      <c r="R77" s="354">
        <f t="shared" si="45"/>
        <v>20.851189999999999</v>
      </c>
      <c r="S77" s="354">
        <f t="shared" si="45"/>
        <v>0</v>
      </c>
      <c r="T77" s="354">
        <f t="shared" si="45"/>
        <v>0</v>
      </c>
      <c r="U77" s="354"/>
      <c r="V77" s="354">
        <f t="shared" ref="V77:AA77" si="46">V76</f>
        <v>0</v>
      </c>
      <c r="W77" s="354">
        <f t="shared" si="46"/>
        <v>20.851189999999999</v>
      </c>
      <c r="X77" s="354">
        <f t="shared" si="46"/>
        <v>0</v>
      </c>
      <c r="Y77" s="354">
        <f t="shared" si="46"/>
        <v>0</v>
      </c>
      <c r="Z77" s="354">
        <f t="shared" si="46"/>
        <v>0</v>
      </c>
      <c r="AA77" s="354">
        <f t="shared" si="46"/>
        <v>0</v>
      </c>
      <c r="AB77" s="704"/>
      <c r="AC77" s="705"/>
      <c r="AD77" s="705"/>
      <c r="AE77" s="705"/>
      <c r="AF77" s="705"/>
      <c r="AG77" s="706"/>
    </row>
    <row r="78" spans="1:33" s="3" customFormat="1" ht="30.75" customHeight="1">
      <c r="A78" s="955" t="s">
        <v>156</v>
      </c>
      <c r="B78" s="748" t="s">
        <v>150</v>
      </c>
      <c r="C78" s="749" t="s">
        <v>156</v>
      </c>
      <c r="D78" s="750" t="s">
        <v>179</v>
      </c>
      <c r="E78" s="752" t="s">
        <v>683</v>
      </c>
      <c r="F78" s="753"/>
      <c r="G78" s="331"/>
      <c r="H78" s="359"/>
      <c r="I78" s="359"/>
      <c r="J78" s="359"/>
      <c r="K78" s="359"/>
      <c r="L78" s="359"/>
      <c r="M78" s="359"/>
      <c r="N78" s="359"/>
      <c r="O78" s="359"/>
      <c r="P78" s="359"/>
      <c r="Q78" s="359"/>
      <c r="R78" s="359"/>
      <c r="S78" s="359"/>
      <c r="T78" s="359"/>
      <c r="U78" s="359"/>
      <c r="V78" s="359"/>
      <c r="W78" s="359"/>
      <c r="X78" s="359"/>
      <c r="Y78" s="359"/>
      <c r="Z78" s="359"/>
      <c r="AA78" s="359"/>
      <c r="AB78" s="333"/>
      <c r="AC78" s="334"/>
      <c r="AD78" s="360"/>
      <c r="AE78" s="456"/>
      <c r="AF78" s="360"/>
      <c r="AG78" s="370"/>
    </row>
    <row r="79" spans="1:33" s="3" customFormat="1" ht="42" customHeight="1">
      <c r="A79" s="955"/>
      <c r="B79" s="748"/>
      <c r="C79" s="749"/>
      <c r="D79" s="751"/>
      <c r="E79" s="201" t="s">
        <v>10</v>
      </c>
      <c r="F79" s="206" t="s">
        <v>684</v>
      </c>
      <c r="G79" s="523" t="s">
        <v>14</v>
      </c>
      <c r="H79" s="350">
        <f>I79+J79+L79+M79+N79+O79+P79+Q79</f>
        <v>4.5199999999999996</v>
      </c>
      <c r="I79" s="351">
        <f>3+1.52</f>
        <v>4.5199999999999996</v>
      </c>
      <c r="J79" s="351"/>
      <c r="K79" s="351"/>
      <c r="L79" s="351"/>
      <c r="M79" s="351"/>
      <c r="N79" s="351"/>
      <c r="O79" s="351"/>
      <c r="P79" s="351"/>
      <c r="Q79" s="351"/>
      <c r="R79" s="350">
        <f>S79+T79+V79+W79+X79+Y79+Z79+AA79</f>
        <v>4.5193500000000002</v>
      </c>
      <c r="S79" s="351">
        <v>4.5193500000000002</v>
      </c>
      <c r="T79" s="351"/>
      <c r="U79" s="351"/>
      <c r="V79" s="351"/>
      <c r="W79" s="351"/>
      <c r="X79" s="351"/>
      <c r="Y79" s="351"/>
      <c r="Z79" s="351"/>
      <c r="AA79" s="351"/>
      <c r="AB79" s="528" t="s">
        <v>217</v>
      </c>
      <c r="AC79" s="347" t="s">
        <v>685</v>
      </c>
      <c r="AD79" s="321" t="s">
        <v>153</v>
      </c>
      <c r="AE79" s="533">
        <v>1</v>
      </c>
      <c r="AF79" s="321">
        <v>1</v>
      </c>
      <c r="AG79" s="270"/>
    </row>
    <row r="80" spans="1:33" s="3" customFormat="1" ht="15" customHeight="1">
      <c r="A80" s="955"/>
      <c r="B80" s="748"/>
      <c r="C80" s="749"/>
      <c r="D80" s="756" t="s">
        <v>15</v>
      </c>
      <c r="E80" s="757"/>
      <c r="F80" s="757"/>
      <c r="G80" s="758"/>
      <c r="H80" s="354">
        <f>H79</f>
        <v>4.5199999999999996</v>
      </c>
      <c r="I80" s="354">
        <f>I79</f>
        <v>4.5199999999999996</v>
      </c>
      <c r="J80" s="354">
        <f>J79</f>
        <v>0</v>
      </c>
      <c r="K80" s="354"/>
      <c r="L80" s="354">
        <f t="shared" ref="L80:T80" si="47">L79</f>
        <v>0</v>
      </c>
      <c r="M80" s="354">
        <f t="shared" si="47"/>
        <v>0</v>
      </c>
      <c r="N80" s="354">
        <f t="shared" si="47"/>
        <v>0</v>
      </c>
      <c r="O80" s="354">
        <f t="shared" si="47"/>
        <v>0</v>
      </c>
      <c r="P80" s="354">
        <f t="shared" si="47"/>
        <v>0</v>
      </c>
      <c r="Q80" s="354">
        <f t="shared" si="47"/>
        <v>0</v>
      </c>
      <c r="R80" s="354">
        <f t="shared" si="47"/>
        <v>4.5193500000000002</v>
      </c>
      <c r="S80" s="354">
        <f t="shared" si="47"/>
        <v>4.5193500000000002</v>
      </c>
      <c r="T80" s="354">
        <f t="shared" si="47"/>
        <v>0</v>
      </c>
      <c r="U80" s="354"/>
      <c r="V80" s="354">
        <f t="shared" ref="V80:AA80" si="48">V79</f>
        <v>0</v>
      </c>
      <c r="W80" s="354">
        <f t="shared" si="48"/>
        <v>0</v>
      </c>
      <c r="X80" s="354">
        <f t="shared" si="48"/>
        <v>0</v>
      </c>
      <c r="Y80" s="354">
        <f t="shared" si="48"/>
        <v>0</v>
      </c>
      <c r="Z80" s="354">
        <f t="shared" si="48"/>
        <v>0</v>
      </c>
      <c r="AA80" s="354">
        <f t="shared" si="48"/>
        <v>0</v>
      </c>
      <c r="AB80" s="704"/>
      <c r="AC80" s="705"/>
      <c r="AD80" s="705"/>
      <c r="AE80" s="705"/>
      <c r="AF80" s="705"/>
      <c r="AG80" s="706"/>
    </row>
    <row r="81" spans="1:33" s="3" customFormat="1" ht="42" customHeight="1">
      <c r="A81" s="955" t="s">
        <v>156</v>
      </c>
      <c r="B81" s="748" t="s">
        <v>150</v>
      </c>
      <c r="C81" s="749" t="s">
        <v>156</v>
      </c>
      <c r="D81" s="750" t="s">
        <v>185</v>
      </c>
      <c r="E81" s="752" t="s">
        <v>686</v>
      </c>
      <c r="F81" s="753"/>
      <c r="G81" s="331"/>
      <c r="H81" s="359"/>
      <c r="I81" s="359"/>
      <c r="J81" s="359"/>
      <c r="K81" s="359"/>
      <c r="L81" s="359"/>
      <c r="M81" s="359"/>
      <c r="N81" s="359"/>
      <c r="O81" s="359"/>
      <c r="P81" s="359"/>
      <c r="Q81" s="359"/>
      <c r="R81" s="359"/>
      <c r="S81" s="359"/>
      <c r="T81" s="359"/>
      <c r="U81" s="359"/>
      <c r="V81" s="359"/>
      <c r="W81" s="359"/>
      <c r="X81" s="359"/>
      <c r="Y81" s="359"/>
      <c r="Z81" s="359"/>
      <c r="AA81" s="359"/>
      <c r="AB81" s="991"/>
      <c r="AC81" s="991"/>
      <c r="AD81" s="991"/>
      <c r="AE81" s="991"/>
      <c r="AF81" s="991"/>
      <c r="AG81" s="992"/>
    </row>
    <row r="82" spans="1:33" s="3" customFormat="1" ht="21" customHeight="1">
      <c r="A82" s="955"/>
      <c r="B82" s="748"/>
      <c r="C82" s="749"/>
      <c r="D82" s="751"/>
      <c r="E82" s="201" t="s">
        <v>10</v>
      </c>
      <c r="F82" s="206" t="s">
        <v>687</v>
      </c>
      <c r="G82" s="523" t="s">
        <v>709</v>
      </c>
      <c r="H82" s="350">
        <f>I82+J82+L82+M82+N82+O82+P82+Q82</f>
        <v>0.95899999999999963</v>
      </c>
      <c r="I82" s="351">
        <f>6.388-5.429</f>
        <v>0.95899999999999963</v>
      </c>
      <c r="J82" s="351"/>
      <c r="K82" s="351"/>
      <c r="L82" s="351"/>
      <c r="M82" s="351"/>
      <c r="N82" s="351"/>
      <c r="O82" s="351"/>
      <c r="P82" s="351"/>
      <c r="Q82" s="351"/>
      <c r="R82" s="350">
        <f>S82+T82+V82+W82+X82+Y82+Z82+AA82</f>
        <v>6.3879999999999999</v>
      </c>
      <c r="S82" s="351">
        <v>0.95820000000000005</v>
      </c>
      <c r="T82" s="351"/>
      <c r="U82" s="351"/>
      <c r="V82" s="351"/>
      <c r="W82" s="351"/>
      <c r="X82" s="351">
        <v>5.4298000000000002</v>
      </c>
      <c r="Y82" s="351"/>
      <c r="Z82" s="351"/>
      <c r="AA82" s="351"/>
      <c r="AB82" s="528" t="s">
        <v>211</v>
      </c>
      <c r="AC82" s="347" t="s">
        <v>688</v>
      </c>
      <c r="AD82" s="321" t="s">
        <v>153</v>
      </c>
      <c r="AE82" s="533">
        <v>1</v>
      </c>
      <c r="AF82" s="321">
        <v>1</v>
      </c>
      <c r="AG82" s="270"/>
    </row>
    <row r="83" spans="1:33" s="3" customFormat="1" ht="15" customHeight="1">
      <c r="A83" s="955"/>
      <c r="B83" s="748"/>
      <c r="C83" s="749"/>
      <c r="D83" s="756" t="s">
        <v>15</v>
      </c>
      <c r="E83" s="757"/>
      <c r="F83" s="757"/>
      <c r="G83" s="758"/>
      <c r="H83" s="354">
        <f>H82</f>
        <v>0.95899999999999963</v>
      </c>
      <c r="I83" s="354">
        <f>I82</f>
        <v>0.95899999999999963</v>
      </c>
      <c r="J83" s="354">
        <f>J82</f>
        <v>0</v>
      </c>
      <c r="K83" s="354"/>
      <c r="L83" s="354">
        <f t="shared" ref="L83:T83" si="49">L82</f>
        <v>0</v>
      </c>
      <c r="M83" s="354">
        <f t="shared" si="49"/>
        <v>0</v>
      </c>
      <c r="N83" s="354">
        <f t="shared" si="49"/>
        <v>0</v>
      </c>
      <c r="O83" s="354">
        <f t="shared" si="49"/>
        <v>0</v>
      </c>
      <c r="P83" s="354">
        <f t="shared" si="49"/>
        <v>0</v>
      </c>
      <c r="Q83" s="354">
        <f t="shared" si="49"/>
        <v>0</v>
      </c>
      <c r="R83" s="354">
        <f t="shared" si="49"/>
        <v>6.3879999999999999</v>
      </c>
      <c r="S83" s="354">
        <f t="shared" si="49"/>
        <v>0.95820000000000005</v>
      </c>
      <c r="T83" s="354">
        <f t="shared" si="49"/>
        <v>0</v>
      </c>
      <c r="U83" s="354"/>
      <c r="V83" s="354">
        <f t="shared" ref="V83:AA83" si="50">V82</f>
        <v>0</v>
      </c>
      <c r="W83" s="354">
        <f t="shared" si="50"/>
        <v>0</v>
      </c>
      <c r="X83" s="354">
        <f t="shared" si="50"/>
        <v>5.4298000000000002</v>
      </c>
      <c r="Y83" s="354">
        <f t="shared" si="50"/>
        <v>0</v>
      </c>
      <c r="Z83" s="354">
        <f t="shared" si="50"/>
        <v>0</v>
      </c>
      <c r="AA83" s="354">
        <f t="shared" si="50"/>
        <v>0</v>
      </c>
      <c r="AB83" s="695"/>
      <c r="AC83" s="696"/>
      <c r="AD83" s="696"/>
      <c r="AE83" s="696"/>
      <c r="AF83" s="696"/>
      <c r="AG83" s="697"/>
    </row>
    <row r="84" spans="1:33" s="3" customFormat="1" ht="15" customHeight="1">
      <c r="A84" s="525" t="s">
        <v>156</v>
      </c>
      <c r="B84" s="292" t="s">
        <v>150</v>
      </c>
      <c r="C84" s="293" t="s">
        <v>156</v>
      </c>
      <c r="D84" s="744" t="s">
        <v>16</v>
      </c>
      <c r="E84" s="744"/>
      <c r="F84" s="744"/>
      <c r="G84" s="744"/>
      <c r="H84" s="355">
        <f>H77+H80+H83</f>
        <v>26.478999999999999</v>
      </c>
      <c r="I84" s="355">
        <f>I77+I80+I83</f>
        <v>5.4789999999999992</v>
      </c>
      <c r="J84" s="355">
        <f>J77+J80+J83</f>
        <v>0</v>
      </c>
      <c r="K84" s="355"/>
      <c r="L84" s="355">
        <f t="shared" ref="L84:T84" si="51">L77+L80+L83</f>
        <v>0</v>
      </c>
      <c r="M84" s="355">
        <f t="shared" si="51"/>
        <v>21</v>
      </c>
      <c r="N84" s="355">
        <f t="shared" si="51"/>
        <v>0</v>
      </c>
      <c r="O84" s="355">
        <f t="shared" si="51"/>
        <v>0</v>
      </c>
      <c r="P84" s="355">
        <f t="shared" si="51"/>
        <v>0</v>
      </c>
      <c r="Q84" s="355">
        <f t="shared" si="51"/>
        <v>0</v>
      </c>
      <c r="R84" s="355">
        <f t="shared" si="51"/>
        <v>31.758539999999996</v>
      </c>
      <c r="S84" s="355">
        <f t="shared" si="51"/>
        <v>5.4775499999999999</v>
      </c>
      <c r="T84" s="355">
        <f t="shared" si="51"/>
        <v>0</v>
      </c>
      <c r="U84" s="355"/>
      <c r="V84" s="355">
        <f t="shared" ref="V84:AA84" si="52">V77+V80+V83</f>
        <v>0</v>
      </c>
      <c r="W84" s="355">
        <f t="shared" si="52"/>
        <v>20.851189999999999</v>
      </c>
      <c r="X84" s="355">
        <f t="shared" si="52"/>
        <v>5.4298000000000002</v>
      </c>
      <c r="Y84" s="355">
        <f t="shared" si="52"/>
        <v>0</v>
      </c>
      <c r="Z84" s="355">
        <f t="shared" si="52"/>
        <v>0</v>
      </c>
      <c r="AA84" s="355">
        <f t="shared" si="52"/>
        <v>0</v>
      </c>
      <c r="AB84" s="698"/>
      <c r="AC84" s="699"/>
      <c r="AD84" s="699"/>
      <c r="AE84" s="699"/>
      <c r="AF84" s="699"/>
      <c r="AG84" s="700"/>
    </row>
    <row r="85" spans="1:33" s="3" customFormat="1" ht="15" customHeight="1">
      <c r="A85" s="526" t="s">
        <v>156</v>
      </c>
      <c r="B85" s="292" t="s">
        <v>150</v>
      </c>
      <c r="C85" s="293" t="s">
        <v>164</v>
      </c>
      <c r="D85" s="741" t="s">
        <v>689</v>
      </c>
      <c r="E85" s="742"/>
      <c r="F85" s="742"/>
      <c r="G85" s="742"/>
      <c r="H85" s="742"/>
      <c r="I85" s="742"/>
      <c r="J85" s="742"/>
      <c r="K85" s="742"/>
      <c r="L85" s="742"/>
      <c r="M85" s="742"/>
      <c r="N85" s="742"/>
      <c r="O85" s="742"/>
      <c r="P85" s="742"/>
      <c r="Q85" s="742"/>
      <c r="R85" s="742"/>
      <c r="S85" s="742"/>
      <c r="T85" s="742"/>
      <c r="U85" s="742"/>
      <c r="V85" s="742"/>
      <c r="W85" s="742"/>
      <c r="X85" s="742"/>
      <c r="Y85" s="742"/>
      <c r="Z85" s="742"/>
      <c r="AA85" s="742"/>
      <c r="AB85" s="742"/>
      <c r="AC85" s="742"/>
      <c r="AD85" s="742"/>
      <c r="AE85" s="742"/>
      <c r="AF85" s="742"/>
      <c r="AG85" s="743"/>
    </row>
    <row r="86" spans="1:33" s="199" customFormat="1" ht="27" customHeight="1">
      <c r="A86" s="923" t="s">
        <v>156</v>
      </c>
      <c r="B86" s="777" t="s">
        <v>150</v>
      </c>
      <c r="C86" s="780" t="s">
        <v>164</v>
      </c>
      <c r="D86" s="750" t="s">
        <v>151</v>
      </c>
      <c r="E86" s="752" t="s">
        <v>690</v>
      </c>
      <c r="F86" s="753"/>
      <c r="G86" s="331"/>
      <c r="H86" s="359"/>
      <c r="I86" s="359"/>
      <c r="J86" s="359"/>
      <c r="K86" s="359"/>
      <c r="L86" s="359"/>
      <c r="M86" s="359"/>
      <c r="N86" s="359"/>
      <c r="O86" s="359"/>
      <c r="P86" s="359"/>
      <c r="Q86" s="359"/>
      <c r="R86" s="359"/>
      <c r="S86" s="359"/>
      <c r="T86" s="359"/>
      <c r="U86" s="359"/>
      <c r="V86" s="359"/>
      <c r="W86" s="359"/>
      <c r="X86" s="359"/>
      <c r="Y86" s="359"/>
      <c r="Z86" s="359"/>
      <c r="AA86" s="359"/>
      <c r="AB86" s="635"/>
      <c r="AC86" s="635"/>
      <c r="AD86" s="635"/>
      <c r="AE86" s="635"/>
      <c r="AF86" s="635"/>
      <c r="AG86" s="659"/>
    </row>
    <row r="87" spans="1:33" s="199" customFormat="1" ht="27" customHeight="1">
      <c r="A87" s="924"/>
      <c r="B87" s="778"/>
      <c r="C87" s="781"/>
      <c r="D87" s="767"/>
      <c r="E87" s="201" t="s">
        <v>10</v>
      </c>
      <c r="F87" s="206" t="s">
        <v>691</v>
      </c>
      <c r="G87" s="523" t="s">
        <v>14</v>
      </c>
      <c r="H87" s="350">
        <f>I87+J87+L87+M87+N87+O87+P87+Q87</f>
        <v>7</v>
      </c>
      <c r="I87" s="351">
        <v>7</v>
      </c>
      <c r="J87" s="351"/>
      <c r="K87" s="351"/>
      <c r="L87" s="351"/>
      <c r="M87" s="351"/>
      <c r="N87" s="351"/>
      <c r="O87" s="351"/>
      <c r="P87" s="351"/>
      <c r="Q87" s="534"/>
      <c r="R87" s="350">
        <f>S87+T87+V87+W87+X87+Y87+Z87+AA87</f>
        <v>6.8486000000000002</v>
      </c>
      <c r="S87" s="351">
        <v>6.8486000000000002</v>
      </c>
      <c r="T87" s="351"/>
      <c r="U87" s="351"/>
      <c r="V87" s="351"/>
      <c r="W87" s="351"/>
      <c r="X87" s="351"/>
      <c r="Y87" s="351"/>
      <c r="Z87" s="351"/>
      <c r="AA87" s="534"/>
      <c r="AB87" s="528" t="s">
        <v>211</v>
      </c>
      <c r="AC87" s="347" t="s">
        <v>692</v>
      </c>
      <c r="AD87" s="321" t="s">
        <v>153</v>
      </c>
      <c r="AE87" s="533">
        <v>1</v>
      </c>
      <c r="AF87" s="321">
        <v>1</v>
      </c>
      <c r="AG87" s="270"/>
    </row>
    <row r="88" spans="1:33" s="3" customFormat="1" ht="15" customHeight="1">
      <c r="A88" s="925"/>
      <c r="B88" s="779"/>
      <c r="C88" s="782"/>
      <c r="D88" s="756" t="s">
        <v>15</v>
      </c>
      <c r="E88" s="757"/>
      <c r="F88" s="757"/>
      <c r="G88" s="758"/>
      <c r="H88" s="302">
        <f t="shared" ref="H88:J89" si="53">H87</f>
        <v>7</v>
      </c>
      <c r="I88" s="302">
        <f t="shared" si="53"/>
        <v>7</v>
      </c>
      <c r="J88" s="302">
        <f t="shared" si="53"/>
        <v>0</v>
      </c>
      <c r="K88" s="302"/>
      <c r="L88" s="302">
        <f t="shared" ref="L88:T89" si="54">L87</f>
        <v>0</v>
      </c>
      <c r="M88" s="302">
        <f t="shared" si="54"/>
        <v>0</v>
      </c>
      <c r="N88" s="302">
        <f t="shared" si="54"/>
        <v>0</v>
      </c>
      <c r="O88" s="302">
        <f t="shared" si="54"/>
        <v>0</v>
      </c>
      <c r="P88" s="302">
        <f t="shared" si="54"/>
        <v>0</v>
      </c>
      <c r="Q88" s="302">
        <f t="shared" si="54"/>
        <v>0</v>
      </c>
      <c r="R88" s="302">
        <f t="shared" si="54"/>
        <v>6.8486000000000002</v>
      </c>
      <c r="S88" s="302">
        <f t="shared" si="54"/>
        <v>6.8486000000000002</v>
      </c>
      <c r="T88" s="302">
        <f t="shared" si="54"/>
        <v>0</v>
      </c>
      <c r="U88" s="302"/>
      <c r="V88" s="302">
        <f t="shared" ref="V88:AA89" si="55">V87</f>
        <v>0</v>
      </c>
      <c r="W88" s="302">
        <f t="shared" si="55"/>
        <v>0</v>
      </c>
      <c r="X88" s="302">
        <f t="shared" si="55"/>
        <v>0</v>
      </c>
      <c r="Y88" s="302">
        <f t="shared" si="55"/>
        <v>0</v>
      </c>
      <c r="Z88" s="302">
        <f t="shared" si="55"/>
        <v>0</v>
      </c>
      <c r="AA88" s="302">
        <f t="shared" si="55"/>
        <v>0</v>
      </c>
      <c r="AB88" s="695"/>
      <c r="AC88" s="696"/>
      <c r="AD88" s="696"/>
      <c r="AE88" s="696"/>
      <c r="AF88" s="696"/>
      <c r="AG88" s="697"/>
    </row>
    <row r="89" spans="1:33" s="3" customFormat="1" ht="15" customHeight="1">
      <c r="A89" s="525" t="s">
        <v>156</v>
      </c>
      <c r="B89" s="292" t="s">
        <v>150</v>
      </c>
      <c r="C89" s="293" t="s">
        <v>150</v>
      </c>
      <c r="D89" s="707" t="s">
        <v>16</v>
      </c>
      <c r="E89" s="708"/>
      <c r="F89" s="708"/>
      <c r="G89" s="709"/>
      <c r="H89" s="355">
        <f t="shared" si="53"/>
        <v>7</v>
      </c>
      <c r="I89" s="355">
        <f t="shared" si="53"/>
        <v>7</v>
      </c>
      <c r="J89" s="355">
        <f t="shared" si="53"/>
        <v>0</v>
      </c>
      <c r="K89" s="355"/>
      <c r="L89" s="355">
        <f t="shared" si="54"/>
        <v>0</v>
      </c>
      <c r="M89" s="355">
        <f t="shared" si="54"/>
        <v>0</v>
      </c>
      <c r="N89" s="355">
        <f t="shared" si="54"/>
        <v>0</v>
      </c>
      <c r="O89" s="355">
        <f t="shared" si="54"/>
        <v>0</v>
      </c>
      <c r="P89" s="355">
        <f t="shared" si="54"/>
        <v>0</v>
      </c>
      <c r="Q89" s="355">
        <f t="shared" si="54"/>
        <v>0</v>
      </c>
      <c r="R89" s="355">
        <f t="shared" si="54"/>
        <v>6.8486000000000002</v>
      </c>
      <c r="S89" s="355">
        <f t="shared" si="54"/>
        <v>6.8486000000000002</v>
      </c>
      <c r="T89" s="355">
        <f t="shared" si="54"/>
        <v>0</v>
      </c>
      <c r="U89" s="355"/>
      <c r="V89" s="355">
        <f t="shared" si="55"/>
        <v>0</v>
      </c>
      <c r="W89" s="355">
        <f t="shared" si="55"/>
        <v>0</v>
      </c>
      <c r="X89" s="355">
        <f t="shared" si="55"/>
        <v>0</v>
      </c>
      <c r="Y89" s="355">
        <f t="shared" si="55"/>
        <v>0</v>
      </c>
      <c r="Z89" s="355">
        <f t="shared" si="55"/>
        <v>0</v>
      </c>
      <c r="AA89" s="355">
        <f t="shared" si="55"/>
        <v>0</v>
      </c>
      <c r="AB89" s="698"/>
      <c r="AC89" s="699"/>
      <c r="AD89" s="699"/>
      <c r="AE89" s="699"/>
      <c r="AF89" s="699"/>
      <c r="AG89" s="700"/>
    </row>
    <row r="90" spans="1:33" s="3" customFormat="1" ht="15" customHeight="1">
      <c r="A90" s="525" t="s">
        <v>156</v>
      </c>
      <c r="B90" s="292" t="s">
        <v>150</v>
      </c>
      <c r="C90" s="293" t="s">
        <v>179</v>
      </c>
      <c r="D90" s="701" t="s">
        <v>219</v>
      </c>
      <c r="E90" s="702"/>
      <c r="F90" s="702"/>
      <c r="G90" s="702"/>
      <c r="H90" s="702"/>
      <c r="I90" s="702"/>
      <c r="J90" s="702"/>
      <c r="K90" s="702"/>
      <c r="L90" s="702"/>
      <c r="M90" s="702"/>
      <c r="N90" s="702"/>
      <c r="O90" s="702"/>
      <c r="P90" s="702"/>
      <c r="Q90" s="702"/>
      <c r="R90" s="702"/>
      <c r="S90" s="702"/>
      <c r="T90" s="702"/>
      <c r="U90" s="702"/>
      <c r="V90" s="702"/>
      <c r="W90" s="702"/>
      <c r="X90" s="702"/>
      <c r="Y90" s="702"/>
      <c r="Z90" s="702"/>
      <c r="AA90" s="702"/>
      <c r="AB90" s="702"/>
      <c r="AC90" s="702"/>
      <c r="AD90" s="702"/>
      <c r="AE90" s="702"/>
      <c r="AF90" s="702"/>
      <c r="AG90" s="703"/>
    </row>
    <row r="91" spans="1:33" s="3" customFormat="1" ht="13.5" customHeight="1">
      <c r="A91" s="955" t="s">
        <v>156</v>
      </c>
      <c r="B91" s="748" t="s">
        <v>150</v>
      </c>
      <c r="C91" s="749" t="s">
        <v>179</v>
      </c>
      <c r="D91" s="750" t="s">
        <v>150</v>
      </c>
      <c r="E91" s="752" t="s">
        <v>220</v>
      </c>
      <c r="F91" s="753"/>
      <c r="G91" s="331"/>
      <c r="H91" s="359"/>
      <c r="I91" s="359"/>
      <c r="J91" s="359"/>
      <c r="K91" s="359"/>
      <c r="L91" s="359"/>
      <c r="M91" s="359"/>
      <c r="N91" s="359"/>
      <c r="O91" s="359"/>
      <c r="P91" s="359"/>
      <c r="Q91" s="359"/>
      <c r="R91" s="359"/>
      <c r="S91" s="359"/>
      <c r="T91" s="359"/>
      <c r="U91" s="359"/>
      <c r="V91" s="359"/>
      <c r="W91" s="359"/>
      <c r="X91" s="359"/>
      <c r="Y91" s="359"/>
      <c r="Z91" s="359"/>
      <c r="AA91" s="359"/>
      <c r="AB91" s="635"/>
      <c r="AC91" s="635"/>
      <c r="AD91" s="635"/>
      <c r="AE91" s="635"/>
      <c r="AF91" s="635"/>
      <c r="AG91" s="659"/>
    </row>
    <row r="92" spans="1:33" s="3" customFormat="1" ht="27.75" customHeight="1">
      <c r="A92" s="955"/>
      <c r="B92" s="748"/>
      <c r="C92" s="749"/>
      <c r="D92" s="751"/>
      <c r="E92" s="201" t="s">
        <v>10</v>
      </c>
      <c r="F92" s="206" t="s">
        <v>783</v>
      </c>
      <c r="G92" s="523" t="s">
        <v>14</v>
      </c>
      <c r="H92" s="350">
        <f>I92+J92+L92+M92+N92+O92+P92+Q92</f>
        <v>6.6</v>
      </c>
      <c r="I92" s="351">
        <v>6.6</v>
      </c>
      <c r="J92" s="351"/>
      <c r="K92" s="351"/>
      <c r="L92" s="351"/>
      <c r="M92" s="351"/>
      <c r="N92" s="351"/>
      <c r="O92" s="351"/>
      <c r="P92" s="351"/>
      <c r="Q92" s="351"/>
      <c r="R92" s="350">
        <f>S92+T92+V92+W92+X92+Y92+Z92+AA92</f>
        <v>6.5339999999999998</v>
      </c>
      <c r="S92" s="351">
        <v>6.5339999999999998</v>
      </c>
      <c r="T92" s="351"/>
      <c r="U92" s="351"/>
      <c r="V92" s="351"/>
      <c r="W92" s="351"/>
      <c r="X92" s="351"/>
      <c r="Y92" s="351"/>
      <c r="Z92" s="351"/>
      <c r="AA92" s="351"/>
      <c r="AB92" s="528" t="s">
        <v>211</v>
      </c>
      <c r="AC92" s="347" t="s">
        <v>218</v>
      </c>
      <c r="AD92" s="321" t="s">
        <v>153</v>
      </c>
      <c r="AE92" s="533">
        <v>1</v>
      </c>
      <c r="AF92" s="321">
        <v>1</v>
      </c>
      <c r="AG92" s="270"/>
    </row>
    <row r="93" spans="1:33" s="3" customFormat="1" ht="66" customHeight="1">
      <c r="A93" s="955"/>
      <c r="B93" s="748"/>
      <c r="C93" s="749"/>
      <c r="D93" s="535"/>
      <c r="E93" s="201" t="s">
        <v>11</v>
      </c>
      <c r="F93" s="536" t="s">
        <v>887</v>
      </c>
      <c r="G93" s="523" t="s">
        <v>142</v>
      </c>
      <c r="H93" s="350">
        <f>I93+J93+L93+M93+N93+O93+P93+Q93</f>
        <v>11.6</v>
      </c>
      <c r="I93" s="351"/>
      <c r="J93" s="351"/>
      <c r="K93" s="351"/>
      <c r="L93" s="351"/>
      <c r="M93" s="351">
        <v>11.6</v>
      </c>
      <c r="N93" s="351"/>
      <c r="O93" s="351"/>
      <c r="P93" s="351"/>
      <c r="Q93" s="351"/>
      <c r="R93" s="350">
        <f>S93+T93+V93+W93+X93+Y93+Z93+AA93</f>
        <v>0</v>
      </c>
      <c r="S93" s="351"/>
      <c r="T93" s="351"/>
      <c r="U93" s="351"/>
      <c r="V93" s="351"/>
      <c r="W93" s="351">
        <v>0</v>
      </c>
      <c r="X93" s="351"/>
      <c r="Y93" s="351"/>
      <c r="Z93" s="351"/>
      <c r="AA93" s="351"/>
      <c r="AB93" s="528" t="s">
        <v>211</v>
      </c>
      <c r="AC93" s="537" t="s">
        <v>888</v>
      </c>
      <c r="AD93" s="538" t="s">
        <v>153</v>
      </c>
      <c r="AE93" s="539">
        <v>1</v>
      </c>
      <c r="AF93" s="540">
        <v>1</v>
      </c>
      <c r="AG93" s="541"/>
    </row>
    <row r="94" spans="1:33" s="3" customFormat="1" ht="15" customHeight="1">
      <c r="A94" s="955"/>
      <c r="B94" s="748"/>
      <c r="C94" s="749"/>
      <c r="D94" s="756" t="s">
        <v>15</v>
      </c>
      <c r="E94" s="757"/>
      <c r="F94" s="757"/>
      <c r="G94" s="758"/>
      <c r="H94" s="354">
        <f>H92+H93</f>
        <v>18.2</v>
      </c>
      <c r="I94" s="354">
        <f>I92+I93</f>
        <v>6.6</v>
      </c>
      <c r="J94" s="354">
        <f>J92+J93</f>
        <v>0</v>
      </c>
      <c r="K94" s="354"/>
      <c r="L94" s="354">
        <f t="shared" ref="L94:T94" si="56">L92+L93</f>
        <v>0</v>
      </c>
      <c r="M94" s="354">
        <f t="shared" si="56"/>
        <v>11.6</v>
      </c>
      <c r="N94" s="354">
        <f t="shared" si="56"/>
        <v>0</v>
      </c>
      <c r="O94" s="354">
        <f t="shared" si="56"/>
        <v>0</v>
      </c>
      <c r="P94" s="354">
        <f t="shared" si="56"/>
        <v>0</v>
      </c>
      <c r="Q94" s="354">
        <f t="shared" si="56"/>
        <v>0</v>
      </c>
      <c r="R94" s="354">
        <f t="shared" si="56"/>
        <v>6.5339999999999998</v>
      </c>
      <c r="S94" s="354">
        <f t="shared" si="56"/>
        <v>6.5339999999999998</v>
      </c>
      <c r="T94" s="354">
        <f t="shared" si="56"/>
        <v>0</v>
      </c>
      <c r="U94" s="354"/>
      <c r="V94" s="354">
        <f t="shared" ref="V94:AA94" si="57">V92+V93</f>
        <v>0</v>
      </c>
      <c r="W94" s="354">
        <f t="shared" si="57"/>
        <v>0</v>
      </c>
      <c r="X94" s="354">
        <f t="shared" si="57"/>
        <v>0</v>
      </c>
      <c r="Y94" s="354">
        <f t="shared" si="57"/>
        <v>0</v>
      </c>
      <c r="Z94" s="354">
        <f t="shared" si="57"/>
        <v>0</v>
      </c>
      <c r="AA94" s="354">
        <f t="shared" si="57"/>
        <v>0</v>
      </c>
      <c r="AB94" s="704"/>
      <c r="AC94" s="705"/>
      <c r="AD94" s="705"/>
      <c r="AE94" s="705"/>
      <c r="AF94" s="705"/>
      <c r="AG94" s="706"/>
    </row>
    <row r="95" spans="1:33" s="3" customFormat="1" ht="27.75" customHeight="1">
      <c r="A95" s="955" t="s">
        <v>156</v>
      </c>
      <c r="B95" s="748" t="s">
        <v>150</v>
      </c>
      <c r="C95" s="749" t="s">
        <v>179</v>
      </c>
      <c r="D95" s="750" t="s">
        <v>154</v>
      </c>
      <c r="E95" s="752" t="s">
        <v>221</v>
      </c>
      <c r="F95" s="753"/>
      <c r="G95" s="331"/>
      <c r="H95" s="359"/>
      <c r="I95" s="359"/>
      <c r="J95" s="359"/>
      <c r="K95" s="359"/>
      <c r="L95" s="359"/>
      <c r="M95" s="359"/>
      <c r="N95" s="359"/>
      <c r="O95" s="359"/>
      <c r="P95" s="359"/>
      <c r="Q95" s="359"/>
      <c r="R95" s="359"/>
      <c r="S95" s="359"/>
      <c r="T95" s="359"/>
      <c r="U95" s="359"/>
      <c r="V95" s="359"/>
      <c r="W95" s="359"/>
      <c r="X95" s="359"/>
      <c r="Y95" s="359"/>
      <c r="Z95" s="359"/>
      <c r="AA95" s="359"/>
      <c r="AB95" s="635"/>
      <c r="AC95" s="635"/>
      <c r="AD95" s="635"/>
      <c r="AE95" s="635"/>
      <c r="AF95" s="635"/>
      <c r="AG95" s="659"/>
    </row>
    <row r="96" spans="1:33" s="3" customFormat="1" ht="56.25" customHeight="1">
      <c r="A96" s="955"/>
      <c r="B96" s="748"/>
      <c r="C96" s="749"/>
      <c r="D96" s="751"/>
      <c r="E96" s="203" t="s">
        <v>10</v>
      </c>
      <c r="F96" s="542" t="s">
        <v>222</v>
      </c>
      <c r="G96" s="523" t="s">
        <v>14</v>
      </c>
      <c r="H96" s="350">
        <f>I96+J96+L96+M96+N96+O96+P96+Q96</f>
        <v>4.8</v>
      </c>
      <c r="I96" s="351">
        <f>6.5-1.7</f>
        <v>4.8</v>
      </c>
      <c r="J96" s="351"/>
      <c r="K96" s="351"/>
      <c r="L96" s="351"/>
      <c r="M96" s="351"/>
      <c r="N96" s="351"/>
      <c r="O96" s="351"/>
      <c r="P96" s="351"/>
      <c r="Q96" s="351"/>
      <c r="R96" s="350">
        <f>S96+T96+V96+W96+X96+Y96+Z96+AA96</f>
        <v>4.7</v>
      </c>
      <c r="S96" s="351">
        <v>4.7</v>
      </c>
      <c r="T96" s="351"/>
      <c r="U96" s="351"/>
      <c r="V96" s="351"/>
      <c r="W96" s="351"/>
      <c r="X96" s="351"/>
      <c r="Y96" s="351"/>
      <c r="Z96" s="351"/>
      <c r="AA96" s="351"/>
      <c r="AB96" s="528" t="s">
        <v>211</v>
      </c>
      <c r="AC96" s="347" t="s">
        <v>218</v>
      </c>
      <c r="AD96" s="321" t="s">
        <v>153</v>
      </c>
      <c r="AE96" s="533">
        <v>4</v>
      </c>
      <c r="AF96" s="321">
        <v>2</v>
      </c>
      <c r="AG96" s="270" t="s">
        <v>904</v>
      </c>
    </row>
    <row r="97" spans="1:33" s="3" customFormat="1" ht="15" customHeight="1">
      <c r="A97" s="955"/>
      <c r="B97" s="748"/>
      <c r="C97" s="749"/>
      <c r="D97" s="756" t="s">
        <v>15</v>
      </c>
      <c r="E97" s="757"/>
      <c r="F97" s="757"/>
      <c r="G97" s="758"/>
      <c r="H97" s="302">
        <f>H96</f>
        <v>4.8</v>
      </c>
      <c r="I97" s="302">
        <f>I96</f>
        <v>4.8</v>
      </c>
      <c r="J97" s="302">
        <f>J96</f>
        <v>0</v>
      </c>
      <c r="K97" s="302"/>
      <c r="L97" s="302">
        <f t="shared" ref="L97:T97" si="58">L96</f>
        <v>0</v>
      </c>
      <c r="M97" s="302">
        <f t="shared" si="58"/>
        <v>0</v>
      </c>
      <c r="N97" s="302">
        <f t="shared" si="58"/>
        <v>0</v>
      </c>
      <c r="O97" s="302">
        <f t="shared" si="58"/>
        <v>0</v>
      </c>
      <c r="P97" s="302">
        <f t="shared" si="58"/>
        <v>0</v>
      </c>
      <c r="Q97" s="302">
        <f t="shared" si="58"/>
        <v>0</v>
      </c>
      <c r="R97" s="302">
        <f t="shared" si="58"/>
        <v>4.7</v>
      </c>
      <c r="S97" s="302">
        <f t="shared" si="58"/>
        <v>4.7</v>
      </c>
      <c r="T97" s="302">
        <f t="shared" si="58"/>
        <v>0</v>
      </c>
      <c r="U97" s="302"/>
      <c r="V97" s="302">
        <f t="shared" ref="V97:AA97" si="59">V96</f>
        <v>0</v>
      </c>
      <c r="W97" s="302">
        <f t="shared" si="59"/>
        <v>0</v>
      </c>
      <c r="X97" s="302">
        <f t="shared" si="59"/>
        <v>0</v>
      </c>
      <c r="Y97" s="302">
        <f t="shared" si="59"/>
        <v>0</v>
      </c>
      <c r="Z97" s="302">
        <f t="shared" si="59"/>
        <v>0</v>
      </c>
      <c r="AA97" s="302">
        <f t="shared" si="59"/>
        <v>0</v>
      </c>
      <c r="AB97" s="695"/>
      <c r="AC97" s="696"/>
      <c r="AD97" s="696"/>
      <c r="AE97" s="696"/>
      <c r="AF97" s="696"/>
      <c r="AG97" s="697"/>
    </row>
    <row r="98" spans="1:33" s="3" customFormat="1" ht="15" customHeight="1">
      <c r="A98" s="525" t="s">
        <v>156</v>
      </c>
      <c r="B98" s="292" t="s">
        <v>150</v>
      </c>
      <c r="C98" s="293" t="s">
        <v>179</v>
      </c>
      <c r="D98" s="744" t="s">
        <v>16</v>
      </c>
      <c r="E98" s="744"/>
      <c r="F98" s="744"/>
      <c r="G98" s="744"/>
      <c r="H98" s="355">
        <f>H94+H97</f>
        <v>23</v>
      </c>
      <c r="I98" s="355">
        <f>I94+I97</f>
        <v>11.399999999999999</v>
      </c>
      <c r="J98" s="355">
        <f>J94+J97</f>
        <v>0</v>
      </c>
      <c r="K98" s="355"/>
      <c r="L98" s="355">
        <f t="shared" ref="L98:T98" si="60">L94+L97</f>
        <v>0</v>
      </c>
      <c r="M98" s="355">
        <f t="shared" si="60"/>
        <v>11.6</v>
      </c>
      <c r="N98" s="355">
        <f t="shared" si="60"/>
        <v>0</v>
      </c>
      <c r="O98" s="355">
        <f t="shared" si="60"/>
        <v>0</v>
      </c>
      <c r="P98" s="355">
        <f t="shared" si="60"/>
        <v>0</v>
      </c>
      <c r="Q98" s="355">
        <f t="shared" si="60"/>
        <v>0</v>
      </c>
      <c r="R98" s="355">
        <f t="shared" si="60"/>
        <v>11.234</v>
      </c>
      <c r="S98" s="355">
        <f t="shared" si="60"/>
        <v>11.234</v>
      </c>
      <c r="T98" s="355">
        <f t="shared" si="60"/>
        <v>0</v>
      </c>
      <c r="U98" s="355"/>
      <c r="V98" s="355">
        <f t="shared" ref="V98:AA98" si="61">V94+V97</f>
        <v>0</v>
      </c>
      <c r="W98" s="355">
        <f t="shared" si="61"/>
        <v>0</v>
      </c>
      <c r="X98" s="355">
        <f t="shared" si="61"/>
        <v>0</v>
      </c>
      <c r="Y98" s="355">
        <f t="shared" si="61"/>
        <v>0</v>
      </c>
      <c r="Z98" s="355">
        <f t="shared" si="61"/>
        <v>0</v>
      </c>
      <c r="AA98" s="355">
        <f t="shared" si="61"/>
        <v>0</v>
      </c>
      <c r="AB98" s="698"/>
      <c r="AC98" s="699"/>
      <c r="AD98" s="699"/>
      <c r="AE98" s="699"/>
      <c r="AF98" s="699"/>
      <c r="AG98" s="700"/>
    </row>
    <row r="99" spans="1:33" s="199" customFormat="1" ht="15" customHeight="1">
      <c r="A99" s="525" t="s">
        <v>156</v>
      </c>
      <c r="B99" s="292" t="s">
        <v>150</v>
      </c>
      <c r="C99" s="713" t="s">
        <v>18</v>
      </c>
      <c r="D99" s="714"/>
      <c r="E99" s="714"/>
      <c r="F99" s="714"/>
      <c r="G99" s="714"/>
      <c r="H99" s="356">
        <f>H65+H73+H84+H89+H98</f>
        <v>105.779</v>
      </c>
      <c r="I99" s="356">
        <f>I65+I73+I84+I89+I98</f>
        <v>35.179000000000002</v>
      </c>
      <c r="J99" s="356">
        <f>J65+J73+J84+J89+J98</f>
        <v>0</v>
      </c>
      <c r="K99" s="356"/>
      <c r="L99" s="356">
        <f t="shared" ref="L99:T99" si="62">L65+L73+L84+L89+L98</f>
        <v>0</v>
      </c>
      <c r="M99" s="356">
        <f t="shared" si="62"/>
        <v>70.599999999999994</v>
      </c>
      <c r="N99" s="356">
        <f t="shared" si="62"/>
        <v>0</v>
      </c>
      <c r="O99" s="356">
        <f t="shared" si="62"/>
        <v>0</v>
      </c>
      <c r="P99" s="356">
        <f t="shared" si="62"/>
        <v>0</v>
      </c>
      <c r="Q99" s="356">
        <f t="shared" si="62"/>
        <v>0</v>
      </c>
      <c r="R99" s="356">
        <f t="shared" si="62"/>
        <v>86.614639999999994</v>
      </c>
      <c r="S99" s="356">
        <f t="shared" si="62"/>
        <v>34.860150000000004</v>
      </c>
      <c r="T99" s="356">
        <f t="shared" si="62"/>
        <v>0</v>
      </c>
      <c r="U99" s="356"/>
      <c r="V99" s="356">
        <f t="shared" ref="V99:AA99" si="63">V65+V73+V84+V89+V98</f>
        <v>0</v>
      </c>
      <c r="W99" s="356">
        <f t="shared" si="63"/>
        <v>46.324690000000004</v>
      </c>
      <c r="X99" s="356">
        <f t="shared" si="63"/>
        <v>5.4298000000000002</v>
      </c>
      <c r="Y99" s="356">
        <f t="shared" si="63"/>
        <v>0</v>
      </c>
      <c r="Z99" s="356">
        <f t="shared" si="63"/>
        <v>0</v>
      </c>
      <c r="AA99" s="356">
        <f t="shared" si="63"/>
        <v>0</v>
      </c>
      <c r="AB99" s="716"/>
      <c r="AC99" s="717"/>
      <c r="AD99" s="717"/>
      <c r="AE99" s="717"/>
      <c r="AF99" s="717"/>
      <c r="AG99" s="718"/>
    </row>
    <row r="100" spans="1:33" s="3" customFormat="1" ht="15" customHeight="1">
      <c r="A100" s="526" t="s">
        <v>156</v>
      </c>
      <c r="B100" s="200" t="s">
        <v>151</v>
      </c>
      <c r="C100" s="738" t="s">
        <v>223</v>
      </c>
      <c r="D100" s="739"/>
      <c r="E100" s="739"/>
      <c r="F100" s="739"/>
      <c r="G100" s="739"/>
      <c r="H100" s="739"/>
      <c r="I100" s="739"/>
      <c r="J100" s="739"/>
      <c r="K100" s="739"/>
      <c r="L100" s="739"/>
      <c r="M100" s="739"/>
      <c r="N100" s="739"/>
      <c r="O100" s="739"/>
      <c r="P100" s="739"/>
      <c r="Q100" s="739"/>
      <c r="R100" s="739"/>
      <c r="S100" s="739"/>
      <c r="T100" s="739"/>
      <c r="U100" s="739"/>
      <c r="V100" s="739"/>
      <c r="W100" s="739"/>
      <c r="X100" s="739"/>
      <c r="Y100" s="739"/>
      <c r="Z100" s="739"/>
      <c r="AA100" s="739"/>
      <c r="AB100" s="739"/>
      <c r="AC100" s="739"/>
      <c r="AD100" s="739"/>
      <c r="AE100" s="739"/>
      <c r="AF100" s="739"/>
      <c r="AG100" s="740"/>
    </row>
    <row r="101" spans="1:33" s="3" customFormat="1" ht="15" customHeight="1">
      <c r="A101" s="526" t="s">
        <v>156</v>
      </c>
      <c r="B101" s="292" t="s">
        <v>151</v>
      </c>
      <c r="C101" s="293" t="s">
        <v>150</v>
      </c>
      <c r="D101" s="741" t="s">
        <v>224</v>
      </c>
      <c r="E101" s="742"/>
      <c r="F101" s="742"/>
      <c r="G101" s="742"/>
      <c r="H101" s="742"/>
      <c r="I101" s="742"/>
      <c r="J101" s="742"/>
      <c r="K101" s="742"/>
      <c r="L101" s="742"/>
      <c r="M101" s="742"/>
      <c r="N101" s="742"/>
      <c r="O101" s="742"/>
      <c r="P101" s="742"/>
      <c r="Q101" s="742"/>
      <c r="R101" s="742"/>
      <c r="S101" s="742"/>
      <c r="T101" s="742"/>
      <c r="U101" s="742"/>
      <c r="V101" s="742"/>
      <c r="W101" s="742"/>
      <c r="X101" s="742"/>
      <c r="Y101" s="742"/>
      <c r="Z101" s="742"/>
      <c r="AA101" s="742"/>
      <c r="AB101" s="742"/>
      <c r="AC101" s="742"/>
      <c r="AD101" s="742"/>
      <c r="AE101" s="742"/>
      <c r="AF101" s="742"/>
      <c r="AG101" s="743"/>
    </row>
    <row r="102" spans="1:33" s="545" customFormat="1" ht="29.25" customHeight="1">
      <c r="A102" s="977" t="s">
        <v>156</v>
      </c>
      <c r="B102" s="980" t="s">
        <v>151</v>
      </c>
      <c r="C102" s="981" t="s">
        <v>150</v>
      </c>
      <c r="D102" s="982" t="s">
        <v>225</v>
      </c>
      <c r="E102" s="984" t="s">
        <v>226</v>
      </c>
      <c r="F102" s="985"/>
      <c r="G102" s="543"/>
      <c r="H102" s="544"/>
      <c r="I102" s="544"/>
      <c r="J102" s="544"/>
      <c r="K102" s="544"/>
      <c r="L102" s="544"/>
      <c r="M102" s="544"/>
      <c r="N102" s="544"/>
      <c r="O102" s="544"/>
      <c r="P102" s="544"/>
      <c r="Q102" s="544"/>
      <c r="R102" s="544"/>
      <c r="S102" s="544"/>
      <c r="T102" s="544"/>
      <c r="U102" s="544"/>
      <c r="V102" s="544"/>
      <c r="W102" s="544"/>
      <c r="X102" s="544"/>
      <c r="Y102" s="544"/>
      <c r="Z102" s="544"/>
      <c r="AA102" s="544"/>
      <c r="AB102" s="670"/>
      <c r="AC102" s="670"/>
      <c r="AD102" s="670"/>
      <c r="AE102" s="670"/>
      <c r="AF102" s="670"/>
      <c r="AG102" s="671"/>
    </row>
    <row r="103" spans="1:33" s="545" customFormat="1" ht="35.25" customHeight="1">
      <c r="A103" s="978"/>
      <c r="B103" s="980"/>
      <c r="C103" s="981"/>
      <c r="D103" s="983"/>
      <c r="E103" s="546" t="s">
        <v>10</v>
      </c>
      <c r="F103" s="536" t="s">
        <v>239</v>
      </c>
      <c r="G103" s="523" t="s">
        <v>14</v>
      </c>
      <c r="H103" s="547">
        <f>I103+J103+L103+M103+N103+O103+P103+Q103</f>
        <v>-1.4000000000002899E-4</v>
      </c>
      <c r="I103" s="548">
        <f>14.399-14.39914</f>
        <v>-1.4000000000002899E-4</v>
      </c>
      <c r="J103" s="548"/>
      <c r="K103" s="548"/>
      <c r="L103" s="548"/>
      <c r="M103" s="548"/>
      <c r="N103" s="548"/>
      <c r="O103" s="548"/>
      <c r="P103" s="548"/>
      <c r="Q103" s="549"/>
      <c r="R103" s="547">
        <f>S103+T103+V103+W103+X103+Y103+Z103+AA103</f>
        <v>-1.4000000000002899E-4</v>
      </c>
      <c r="S103" s="548">
        <f>14.399-14.39914</f>
        <v>-1.4000000000002899E-4</v>
      </c>
      <c r="T103" s="548"/>
      <c r="U103" s="548"/>
      <c r="V103" s="548"/>
      <c r="W103" s="548"/>
      <c r="X103" s="548"/>
      <c r="Y103" s="548"/>
      <c r="Z103" s="548"/>
      <c r="AA103" s="549"/>
      <c r="AB103" s="537" t="s">
        <v>211</v>
      </c>
      <c r="AC103" s="537" t="s">
        <v>682</v>
      </c>
      <c r="AD103" s="538" t="s">
        <v>153</v>
      </c>
      <c r="AE103" s="539">
        <v>1</v>
      </c>
      <c r="AF103" s="540">
        <v>0</v>
      </c>
      <c r="AG103" s="541" t="s">
        <v>905</v>
      </c>
    </row>
    <row r="104" spans="1:33" s="551" customFormat="1" ht="15" customHeight="1">
      <c r="A104" s="979"/>
      <c r="B104" s="980"/>
      <c r="C104" s="981"/>
      <c r="D104" s="986" t="s">
        <v>15</v>
      </c>
      <c r="E104" s="986"/>
      <c r="F104" s="986"/>
      <c r="G104" s="986"/>
      <c r="H104" s="550">
        <f>H103</f>
        <v>-1.4000000000002899E-4</v>
      </c>
      <c r="I104" s="550">
        <f>I103</f>
        <v>-1.4000000000002899E-4</v>
      </c>
      <c r="J104" s="550">
        <f>J103</f>
        <v>0</v>
      </c>
      <c r="K104" s="550"/>
      <c r="L104" s="550">
        <f t="shared" ref="L104:T104" si="64">L103</f>
        <v>0</v>
      </c>
      <c r="M104" s="550">
        <f t="shared" si="64"/>
        <v>0</v>
      </c>
      <c r="N104" s="550">
        <f t="shared" si="64"/>
        <v>0</v>
      </c>
      <c r="O104" s="550">
        <f t="shared" si="64"/>
        <v>0</v>
      </c>
      <c r="P104" s="550">
        <f t="shared" si="64"/>
        <v>0</v>
      </c>
      <c r="Q104" s="550">
        <f t="shared" si="64"/>
        <v>0</v>
      </c>
      <c r="R104" s="550">
        <f t="shared" si="64"/>
        <v>-1.4000000000002899E-4</v>
      </c>
      <c r="S104" s="550">
        <f t="shared" si="64"/>
        <v>-1.4000000000002899E-4</v>
      </c>
      <c r="T104" s="550">
        <f t="shared" si="64"/>
        <v>0</v>
      </c>
      <c r="U104" s="550"/>
      <c r="V104" s="550">
        <f t="shared" ref="V104:AA104" si="65">V103</f>
        <v>0</v>
      </c>
      <c r="W104" s="550">
        <f t="shared" si="65"/>
        <v>0</v>
      </c>
      <c r="X104" s="550">
        <f t="shared" si="65"/>
        <v>0</v>
      </c>
      <c r="Y104" s="550">
        <f t="shared" si="65"/>
        <v>0</v>
      </c>
      <c r="Z104" s="550">
        <f t="shared" si="65"/>
        <v>0</v>
      </c>
      <c r="AA104" s="550">
        <f t="shared" si="65"/>
        <v>0</v>
      </c>
      <c r="AB104" s="920"/>
      <c r="AC104" s="921"/>
      <c r="AD104" s="921"/>
      <c r="AE104" s="921"/>
      <c r="AF104" s="921"/>
      <c r="AG104" s="922"/>
    </row>
    <row r="105" spans="1:33" s="545" customFormat="1" ht="39" customHeight="1">
      <c r="A105" s="977" t="s">
        <v>156</v>
      </c>
      <c r="B105" s="980" t="s">
        <v>151</v>
      </c>
      <c r="C105" s="981" t="s">
        <v>150</v>
      </c>
      <c r="D105" s="982" t="s">
        <v>274</v>
      </c>
      <c r="E105" s="984" t="s">
        <v>693</v>
      </c>
      <c r="F105" s="985"/>
      <c r="G105" s="543"/>
      <c r="H105" s="544"/>
      <c r="I105" s="544"/>
      <c r="J105" s="544"/>
      <c r="K105" s="544"/>
      <c r="L105" s="544"/>
      <c r="M105" s="544"/>
      <c r="N105" s="544"/>
      <c r="O105" s="544"/>
      <c r="P105" s="544"/>
      <c r="Q105" s="544"/>
      <c r="R105" s="544"/>
      <c r="S105" s="544"/>
      <c r="T105" s="544"/>
      <c r="U105" s="544"/>
      <c r="V105" s="544"/>
      <c r="W105" s="544"/>
      <c r="X105" s="544"/>
      <c r="Y105" s="544"/>
      <c r="Z105" s="544"/>
      <c r="AA105" s="544"/>
      <c r="AB105" s="670"/>
      <c r="AC105" s="670"/>
      <c r="AD105" s="670"/>
      <c r="AE105" s="670"/>
      <c r="AF105" s="670"/>
      <c r="AG105" s="671"/>
    </row>
    <row r="106" spans="1:33" s="545" customFormat="1" ht="45.75" customHeight="1">
      <c r="A106" s="978"/>
      <c r="B106" s="980"/>
      <c r="C106" s="981"/>
      <c r="D106" s="983"/>
      <c r="E106" s="546" t="s">
        <v>10</v>
      </c>
      <c r="F106" s="536" t="s">
        <v>239</v>
      </c>
      <c r="G106" s="523" t="s">
        <v>142</v>
      </c>
      <c r="H106" s="547">
        <f>I106+J106+L106+M106+N106+O106+P106+Q106</f>
        <v>5</v>
      </c>
      <c r="I106" s="548"/>
      <c r="J106" s="548"/>
      <c r="K106" s="548"/>
      <c r="L106" s="548"/>
      <c r="M106" s="548">
        <f>28.869-15-5-3.869</f>
        <v>5</v>
      </c>
      <c r="N106" s="548"/>
      <c r="O106" s="548"/>
      <c r="P106" s="548"/>
      <c r="Q106" s="549"/>
      <c r="R106" s="547">
        <f>S106+T106+V106+W106+X106+Y106+Z106+AA106</f>
        <v>4.84</v>
      </c>
      <c r="S106" s="548"/>
      <c r="T106" s="548"/>
      <c r="U106" s="548"/>
      <c r="V106" s="548"/>
      <c r="W106" s="548">
        <v>4.84</v>
      </c>
      <c r="X106" s="548"/>
      <c r="Y106" s="548"/>
      <c r="Z106" s="548"/>
      <c r="AA106" s="549"/>
      <c r="AB106" s="537" t="s">
        <v>211</v>
      </c>
      <c r="AC106" s="537" t="s">
        <v>1180</v>
      </c>
      <c r="AD106" s="538" t="s">
        <v>153</v>
      </c>
      <c r="AE106" s="539">
        <v>1</v>
      </c>
      <c r="AF106" s="540">
        <v>1</v>
      </c>
      <c r="AG106" s="541" t="s">
        <v>903</v>
      </c>
    </row>
    <row r="107" spans="1:33" s="551" customFormat="1" ht="15" customHeight="1">
      <c r="A107" s="979"/>
      <c r="B107" s="980"/>
      <c r="C107" s="981"/>
      <c r="D107" s="986" t="s">
        <v>15</v>
      </c>
      <c r="E107" s="986"/>
      <c r="F107" s="986"/>
      <c r="G107" s="986"/>
      <c r="H107" s="550">
        <f>H106</f>
        <v>5</v>
      </c>
      <c r="I107" s="550">
        <f>I106</f>
        <v>0</v>
      </c>
      <c r="J107" s="550">
        <f>J106</f>
        <v>0</v>
      </c>
      <c r="K107" s="550"/>
      <c r="L107" s="550">
        <f t="shared" ref="L107:T107" si="66">L106</f>
        <v>0</v>
      </c>
      <c r="M107" s="550">
        <f t="shared" si="66"/>
        <v>5</v>
      </c>
      <c r="N107" s="550">
        <f t="shared" si="66"/>
        <v>0</v>
      </c>
      <c r="O107" s="550">
        <f t="shared" si="66"/>
        <v>0</v>
      </c>
      <c r="P107" s="550">
        <f t="shared" si="66"/>
        <v>0</v>
      </c>
      <c r="Q107" s="550">
        <f t="shared" si="66"/>
        <v>0</v>
      </c>
      <c r="R107" s="550">
        <f t="shared" si="66"/>
        <v>4.84</v>
      </c>
      <c r="S107" s="550">
        <f t="shared" si="66"/>
        <v>0</v>
      </c>
      <c r="T107" s="550">
        <f t="shared" si="66"/>
        <v>0</v>
      </c>
      <c r="U107" s="550"/>
      <c r="V107" s="550">
        <f t="shared" ref="V107:AA107" si="67">V106</f>
        <v>0</v>
      </c>
      <c r="W107" s="550">
        <f t="shared" si="67"/>
        <v>4.84</v>
      </c>
      <c r="X107" s="550">
        <f t="shared" si="67"/>
        <v>0</v>
      </c>
      <c r="Y107" s="550">
        <f t="shared" si="67"/>
        <v>0</v>
      </c>
      <c r="Z107" s="550">
        <f t="shared" si="67"/>
        <v>0</v>
      </c>
      <c r="AA107" s="550">
        <f t="shared" si="67"/>
        <v>0</v>
      </c>
      <c r="AB107" s="695"/>
      <c r="AC107" s="696"/>
      <c r="AD107" s="696"/>
      <c r="AE107" s="696"/>
      <c r="AF107" s="696"/>
      <c r="AG107" s="697"/>
    </row>
    <row r="108" spans="1:33" s="551" customFormat="1" ht="15" customHeight="1">
      <c r="A108" s="552" t="s">
        <v>156</v>
      </c>
      <c r="B108" s="553" t="s">
        <v>151</v>
      </c>
      <c r="C108" s="554" t="s">
        <v>150</v>
      </c>
      <c r="D108" s="987" t="s">
        <v>16</v>
      </c>
      <c r="E108" s="987"/>
      <c r="F108" s="987"/>
      <c r="G108" s="987"/>
      <c r="H108" s="555">
        <f>H104+H107</f>
        <v>4.99986</v>
      </c>
      <c r="I108" s="555">
        <f>I104+I107</f>
        <v>-1.4000000000002899E-4</v>
      </c>
      <c r="J108" s="555">
        <f>J104+J107</f>
        <v>0</v>
      </c>
      <c r="K108" s="555"/>
      <c r="L108" s="555">
        <f t="shared" ref="L108:T108" si="68">L104+L107</f>
        <v>0</v>
      </c>
      <c r="M108" s="555">
        <f t="shared" si="68"/>
        <v>5</v>
      </c>
      <c r="N108" s="555">
        <f t="shared" si="68"/>
        <v>0</v>
      </c>
      <c r="O108" s="555">
        <f t="shared" si="68"/>
        <v>0</v>
      </c>
      <c r="P108" s="555">
        <f t="shared" si="68"/>
        <v>0</v>
      </c>
      <c r="Q108" s="555">
        <f t="shared" si="68"/>
        <v>0</v>
      </c>
      <c r="R108" s="555">
        <f t="shared" si="68"/>
        <v>4.8398599999999998</v>
      </c>
      <c r="S108" s="555">
        <f t="shared" si="68"/>
        <v>-1.4000000000002899E-4</v>
      </c>
      <c r="T108" s="555">
        <f t="shared" si="68"/>
        <v>0</v>
      </c>
      <c r="U108" s="555"/>
      <c r="V108" s="555">
        <f t="shared" ref="V108:AA108" si="69">V104+V107</f>
        <v>0</v>
      </c>
      <c r="W108" s="555">
        <f t="shared" si="69"/>
        <v>4.84</v>
      </c>
      <c r="X108" s="555">
        <f t="shared" si="69"/>
        <v>0</v>
      </c>
      <c r="Y108" s="555">
        <f t="shared" si="69"/>
        <v>0</v>
      </c>
      <c r="Z108" s="555">
        <f t="shared" si="69"/>
        <v>0</v>
      </c>
      <c r="AA108" s="555">
        <f t="shared" si="69"/>
        <v>0</v>
      </c>
      <c r="AB108" s="698"/>
      <c r="AC108" s="699"/>
      <c r="AD108" s="699"/>
      <c r="AE108" s="699"/>
      <c r="AF108" s="699"/>
      <c r="AG108" s="700"/>
    </row>
    <row r="109" spans="1:33" s="199" customFormat="1" ht="15" customHeight="1">
      <c r="A109" s="525" t="s">
        <v>156</v>
      </c>
      <c r="B109" s="292" t="s">
        <v>151</v>
      </c>
      <c r="C109" s="713" t="s">
        <v>18</v>
      </c>
      <c r="D109" s="714"/>
      <c r="E109" s="714"/>
      <c r="F109" s="714"/>
      <c r="G109" s="714"/>
      <c r="H109" s="356">
        <f>H108</f>
        <v>4.99986</v>
      </c>
      <c r="I109" s="356">
        <f>I108</f>
        <v>-1.4000000000002899E-4</v>
      </c>
      <c r="J109" s="356">
        <f>J108</f>
        <v>0</v>
      </c>
      <c r="K109" s="356"/>
      <c r="L109" s="356">
        <f t="shared" ref="L109:T109" si="70">L108</f>
        <v>0</v>
      </c>
      <c r="M109" s="356">
        <f t="shared" si="70"/>
        <v>5</v>
      </c>
      <c r="N109" s="356">
        <f t="shared" si="70"/>
        <v>0</v>
      </c>
      <c r="O109" s="356">
        <f t="shared" si="70"/>
        <v>0</v>
      </c>
      <c r="P109" s="356">
        <f t="shared" si="70"/>
        <v>0</v>
      </c>
      <c r="Q109" s="356">
        <f t="shared" si="70"/>
        <v>0</v>
      </c>
      <c r="R109" s="356">
        <f t="shared" si="70"/>
        <v>4.8398599999999998</v>
      </c>
      <c r="S109" s="356">
        <f t="shared" si="70"/>
        <v>-1.4000000000002899E-4</v>
      </c>
      <c r="T109" s="356">
        <f t="shared" si="70"/>
        <v>0</v>
      </c>
      <c r="U109" s="356"/>
      <c r="V109" s="356">
        <f t="shared" ref="V109:AA109" si="71">V108</f>
        <v>0</v>
      </c>
      <c r="W109" s="356">
        <f t="shared" si="71"/>
        <v>4.84</v>
      </c>
      <c r="X109" s="356">
        <f t="shared" si="71"/>
        <v>0</v>
      </c>
      <c r="Y109" s="356">
        <f t="shared" si="71"/>
        <v>0</v>
      </c>
      <c r="Z109" s="356">
        <f t="shared" si="71"/>
        <v>0</v>
      </c>
      <c r="AA109" s="356">
        <f t="shared" si="71"/>
        <v>0</v>
      </c>
      <c r="AB109" s="716"/>
      <c r="AC109" s="717"/>
      <c r="AD109" s="717"/>
      <c r="AE109" s="717"/>
      <c r="AF109" s="717"/>
      <c r="AG109" s="718"/>
    </row>
    <row r="110" spans="1:33" s="3" customFormat="1" ht="15" customHeight="1">
      <c r="A110" s="526" t="s">
        <v>156</v>
      </c>
      <c r="B110" s="200" t="s">
        <v>154</v>
      </c>
      <c r="C110" s="738" t="s">
        <v>227</v>
      </c>
      <c r="D110" s="739"/>
      <c r="E110" s="739"/>
      <c r="F110" s="739"/>
      <c r="G110" s="739"/>
      <c r="H110" s="739"/>
      <c r="I110" s="739"/>
      <c r="J110" s="739"/>
      <c r="K110" s="739"/>
      <c r="L110" s="739"/>
      <c r="M110" s="739"/>
      <c r="N110" s="739"/>
      <c r="O110" s="739"/>
      <c r="P110" s="739"/>
      <c r="Q110" s="739"/>
      <c r="R110" s="739"/>
      <c r="S110" s="739"/>
      <c r="T110" s="739"/>
      <c r="U110" s="739"/>
      <c r="V110" s="739"/>
      <c r="W110" s="739"/>
      <c r="X110" s="739"/>
      <c r="Y110" s="739"/>
      <c r="Z110" s="739"/>
      <c r="AA110" s="739"/>
      <c r="AB110" s="739"/>
      <c r="AC110" s="739"/>
      <c r="AD110" s="739"/>
      <c r="AE110" s="739"/>
      <c r="AF110" s="739"/>
      <c r="AG110" s="740"/>
    </row>
    <row r="111" spans="1:33" s="3" customFormat="1" ht="15" customHeight="1">
      <c r="A111" s="526" t="s">
        <v>156</v>
      </c>
      <c r="B111" s="292" t="s">
        <v>154</v>
      </c>
      <c r="C111" s="293" t="s">
        <v>150</v>
      </c>
      <c r="D111" s="741" t="s">
        <v>877</v>
      </c>
      <c r="E111" s="742"/>
      <c r="F111" s="742"/>
      <c r="G111" s="742"/>
      <c r="H111" s="742"/>
      <c r="I111" s="742"/>
      <c r="J111" s="742"/>
      <c r="K111" s="742"/>
      <c r="L111" s="742"/>
      <c r="M111" s="742"/>
      <c r="N111" s="742"/>
      <c r="O111" s="742"/>
      <c r="P111" s="742"/>
      <c r="Q111" s="742"/>
      <c r="R111" s="742"/>
      <c r="S111" s="742"/>
      <c r="T111" s="742"/>
      <c r="U111" s="742"/>
      <c r="V111" s="742"/>
      <c r="W111" s="742"/>
      <c r="X111" s="742"/>
      <c r="Y111" s="742"/>
      <c r="Z111" s="742"/>
      <c r="AA111" s="742"/>
      <c r="AB111" s="742"/>
      <c r="AC111" s="742"/>
      <c r="AD111" s="742"/>
      <c r="AE111" s="742"/>
      <c r="AF111" s="742"/>
      <c r="AG111" s="743"/>
    </row>
    <row r="112" spans="1:33" s="199" customFormat="1" ht="29.25" customHeight="1">
      <c r="A112" s="923" t="s">
        <v>156</v>
      </c>
      <c r="B112" s="748" t="s">
        <v>154</v>
      </c>
      <c r="C112" s="749" t="s">
        <v>150</v>
      </c>
      <c r="D112" s="750" t="s">
        <v>295</v>
      </c>
      <c r="E112" s="752" t="s">
        <v>869</v>
      </c>
      <c r="F112" s="753"/>
      <c r="G112" s="331"/>
      <c r="H112" s="359"/>
      <c r="I112" s="359"/>
      <c r="J112" s="359"/>
      <c r="K112" s="359"/>
      <c r="L112" s="359"/>
      <c r="M112" s="359"/>
      <c r="N112" s="359"/>
      <c r="O112" s="359"/>
      <c r="P112" s="359"/>
      <c r="Q112" s="359"/>
      <c r="R112" s="359"/>
      <c r="S112" s="359"/>
      <c r="T112" s="359"/>
      <c r="U112" s="359"/>
      <c r="V112" s="359"/>
      <c r="W112" s="359"/>
      <c r="X112" s="359"/>
      <c r="Y112" s="359"/>
      <c r="Z112" s="359"/>
      <c r="AA112" s="359"/>
      <c r="AB112" s="635"/>
      <c r="AC112" s="635"/>
      <c r="AD112" s="635"/>
      <c r="AE112" s="635"/>
      <c r="AF112" s="635"/>
      <c r="AG112" s="659"/>
    </row>
    <row r="113" spans="1:33" s="199" customFormat="1" ht="30" customHeight="1">
      <c r="A113" s="924"/>
      <c r="B113" s="748"/>
      <c r="C113" s="749"/>
      <c r="D113" s="751"/>
      <c r="E113" s="201" t="s">
        <v>10</v>
      </c>
      <c r="F113" s="206" t="s">
        <v>870</v>
      </c>
      <c r="G113" s="523" t="s">
        <v>144</v>
      </c>
      <c r="H113" s="350">
        <f>I113+J113+L113+M113+N113+O113+P113+Q113</f>
        <v>24.123000000000001</v>
      </c>
      <c r="I113" s="351"/>
      <c r="J113" s="351"/>
      <c r="K113" s="351"/>
      <c r="L113" s="351"/>
      <c r="M113" s="351"/>
      <c r="N113" s="351"/>
      <c r="O113" s="351">
        <f>24.613-0.49</f>
        <v>24.123000000000001</v>
      </c>
      <c r="P113" s="351"/>
      <c r="Q113" s="534"/>
      <c r="R113" s="350">
        <f>S113+T113+V113+W113+X113+Y113+Z113+AA113</f>
        <v>24.122990000000001</v>
      </c>
      <c r="S113" s="351"/>
      <c r="T113" s="351"/>
      <c r="U113" s="351"/>
      <c r="V113" s="351"/>
      <c r="W113" s="351"/>
      <c r="X113" s="351"/>
      <c r="Y113" s="351">
        <f>24.12299</f>
        <v>24.122990000000001</v>
      </c>
      <c r="Z113" s="351"/>
      <c r="AA113" s="534"/>
      <c r="AB113" s="528" t="s">
        <v>871</v>
      </c>
      <c r="AC113" s="347" t="s">
        <v>872</v>
      </c>
      <c r="AD113" s="321" t="s">
        <v>153</v>
      </c>
      <c r="AE113" s="533">
        <v>25</v>
      </c>
      <c r="AF113" s="321">
        <v>25</v>
      </c>
      <c r="AG113" s="270"/>
    </row>
    <row r="114" spans="1:33" s="199" customFormat="1" ht="31.5" customHeight="1">
      <c r="A114" s="924"/>
      <c r="B114" s="748"/>
      <c r="C114" s="749"/>
      <c r="D114" s="522"/>
      <c r="E114" s="201" t="s">
        <v>11</v>
      </c>
      <c r="F114" s="206" t="s">
        <v>878</v>
      </c>
      <c r="G114" s="523" t="s">
        <v>144</v>
      </c>
      <c r="H114" s="350">
        <f>I114+J114+L114+M114+N114+O114+P114+Q114</f>
        <v>0.49</v>
      </c>
      <c r="I114" s="351"/>
      <c r="J114" s="351"/>
      <c r="K114" s="351"/>
      <c r="L114" s="351"/>
      <c r="M114" s="351"/>
      <c r="N114" s="351"/>
      <c r="O114" s="351">
        <v>0.49</v>
      </c>
      <c r="P114" s="351"/>
      <c r="Q114" s="534"/>
      <c r="R114" s="350">
        <f>S114+T114+V114+W114+X114+Y114+Z114+AA114</f>
        <v>0.48279</v>
      </c>
      <c r="S114" s="351"/>
      <c r="T114" s="351"/>
      <c r="U114" s="351"/>
      <c r="V114" s="351"/>
      <c r="W114" s="351"/>
      <c r="X114" s="351"/>
      <c r="Y114" s="351">
        <v>0.48279</v>
      </c>
      <c r="Z114" s="351"/>
      <c r="AA114" s="534"/>
      <c r="AB114" s="528" t="s">
        <v>871</v>
      </c>
      <c r="AC114" s="347" t="s">
        <v>873</v>
      </c>
      <c r="AD114" s="321" t="s">
        <v>153</v>
      </c>
      <c r="AE114" s="533">
        <v>1</v>
      </c>
      <c r="AF114" s="321">
        <v>1</v>
      </c>
      <c r="AG114" s="270"/>
    </row>
    <row r="115" spans="1:33" s="3" customFormat="1" ht="15" customHeight="1">
      <c r="A115" s="925"/>
      <c r="B115" s="748"/>
      <c r="C115" s="749"/>
      <c r="D115" s="754" t="s">
        <v>15</v>
      </c>
      <c r="E115" s="754"/>
      <c r="F115" s="754"/>
      <c r="G115" s="754"/>
      <c r="H115" s="302">
        <f>H113+H114</f>
        <v>24.613</v>
      </c>
      <c r="I115" s="302">
        <f>I113+I114</f>
        <v>0</v>
      </c>
      <c r="J115" s="302">
        <f>J113+J114</f>
        <v>0</v>
      </c>
      <c r="K115" s="302"/>
      <c r="L115" s="302">
        <f t="shared" ref="L115:T115" si="72">L113+L114</f>
        <v>0</v>
      </c>
      <c r="M115" s="302">
        <f t="shared" si="72"/>
        <v>0</v>
      </c>
      <c r="N115" s="302">
        <f t="shared" si="72"/>
        <v>0</v>
      </c>
      <c r="O115" s="302">
        <f t="shared" si="72"/>
        <v>24.613</v>
      </c>
      <c r="P115" s="302">
        <f t="shared" si="72"/>
        <v>0</v>
      </c>
      <c r="Q115" s="302">
        <f t="shared" si="72"/>
        <v>0</v>
      </c>
      <c r="R115" s="302">
        <f t="shared" si="72"/>
        <v>24.605780000000003</v>
      </c>
      <c r="S115" s="302">
        <f t="shared" si="72"/>
        <v>0</v>
      </c>
      <c r="T115" s="302">
        <f t="shared" si="72"/>
        <v>0</v>
      </c>
      <c r="U115" s="302"/>
      <c r="V115" s="302">
        <f t="shared" ref="V115:AA115" si="73">V113+V114</f>
        <v>0</v>
      </c>
      <c r="W115" s="302">
        <f t="shared" si="73"/>
        <v>0</v>
      </c>
      <c r="X115" s="302">
        <f t="shared" si="73"/>
        <v>0</v>
      </c>
      <c r="Y115" s="302">
        <f t="shared" si="73"/>
        <v>24.605780000000003</v>
      </c>
      <c r="Z115" s="302">
        <f t="shared" si="73"/>
        <v>0</v>
      </c>
      <c r="AA115" s="302">
        <f t="shared" si="73"/>
        <v>0</v>
      </c>
      <c r="AB115" s="695"/>
      <c r="AC115" s="696"/>
      <c r="AD115" s="696"/>
      <c r="AE115" s="696"/>
      <c r="AF115" s="696"/>
      <c r="AG115" s="697"/>
    </row>
    <row r="116" spans="1:33" s="3" customFormat="1" ht="15" customHeight="1">
      <c r="A116" s="525" t="s">
        <v>156</v>
      </c>
      <c r="B116" s="292" t="s">
        <v>154</v>
      </c>
      <c r="C116" s="293" t="s">
        <v>231</v>
      </c>
      <c r="D116" s="744" t="s">
        <v>16</v>
      </c>
      <c r="E116" s="744"/>
      <c r="F116" s="744"/>
      <c r="G116" s="744"/>
      <c r="H116" s="355">
        <f>+H115</f>
        <v>24.613</v>
      </c>
      <c r="I116" s="355">
        <f>+I115</f>
        <v>0</v>
      </c>
      <c r="J116" s="355">
        <f>+J115</f>
        <v>0</v>
      </c>
      <c r="K116" s="355"/>
      <c r="L116" s="355">
        <f t="shared" ref="L116:T116" si="74">+L115</f>
        <v>0</v>
      </c>
      <c r="M116" s="355">
        <f t="shared" si="74"/>
        <v>0</v>
      </c>
      <c r="N116" s="355">
        <f t="shared" si="74"/>
        <v>0</v>
      </c>
      <c r="O116" s="355">
        <f t="shared" si="74"/>
        <v>24.613</v>
      </c>
      <c r="P116" s="355">
        <f t="shared" si="74"/>
        <v>0</v>
      </c>
      <c r="Q116" s="355">
        <f t="shared" si="74"/>
        <v>0</v>
      </c>
      <c r="R116" s="355">
        <f t="shared" si="74"/>
        <v>24.605780000000003</v>
      </c>
      <c r="S116" s="355">
        <f t="shared" si="74"/>
        <v>0</v>
      </c>
      <c r="T116" s="355">
        <f t="shared" si="74"/>
        <v>0</v>
      </c>
      <c r="U116" s="355"/>
      <c r="V116" s="355">
        <f t="shared" ref="V116:AA116" si="75">+V115</f>
        <v>0</v>
      </c>
      <c r="W116" s="355">
        <f t="shared" si="75"/>
        <v>0</v>
      </c>
      <c r="X116" s="355">
        <f t="shared" si="75"/>
        <v>0</v>
      </c>
      <c r="Y116" s="355">
        <f t="shared" si="75"/>
        <v>24.605780000000003</v>
      </c>
      <c r="Z116" s="355">
        <f t="shared" si="75"/>
        <v>0</v>
      </c>
      <c r="AA116" s="355">
        <f t="shared" si="75"/>
        <v>0</v>
      </c>
      <c r="AB116" s="698"/>
      <c r="AC116" s="699"/>
      <c r="AD116" s="699"/>
      <c r="AE116" s="699"/>
      <c r="AF116" s="699"/>
      <c r="AG116" s="700"/>
    </row>
    <row r="117" spans="1:33" s="3" customFormat="1" ht="15" customHeight="1">
      <c r="A117" s="526" t="s">
        <v>156</v>
      </c>
      <c r="B117" s="292" t="s">
        <v>154</v>
      </c>
      <c r="C117" s="293" t="s">
        <v>151</v>
      </c>
      <c r="D117" s="741" t="s">
        <v>232</v>
      </c>
      <c r="E117" s="742"/>
      <c r="F117" s="742"/>
      <c r="G117" s="742"/>
      <c r="H117" s="742"/>
      <c r="I117" s="742"/>
      <c r="J117" s="742"/>
      <c r="K117" s="742"/>
      <c r="L117" s="742"/>
      <c r="M117" s="742"/>
      <c r="N117" s="742"/>
      <c r="O117" s="742"/>
      <c r="P117" s="742"/>
      <c r="Q117" s="742"/>
      <c r="R117" s="742"/>
      <c r="S117" s="742"/>
      <c r="T117" s="742"/>
      <c r="U117" s="742"/>
      <c r="V117" s="742"/>
      <c r="W117" s="742"/>
      <c r="X117" s="742"/>
      <c r="Y117" s="742"/>
      <c r="Z117" s="742"/>
      <c r="AA117" s="742"/>
      <c r="AB117" s="742"/>
      <c r="AC117" s="742"/>
      <c r="AD117" s="742"/>
      <c r="AE117" s="742"/>
      <c r="AF117" s="742"/>
      <c r="AG117" s="743"/>
    </row>
    <row r="118" spans="1:33" s="199" customFormat="1" ht="27.75" customHeight="1">
      <c r="A118" s="923" t="s">
        <v>156</v>
      </c>
      <c r="B118" s="748" t="s">
        <v>154</v>
      </c>
      <c r="C118" s="749" t="s">
        <v>151</v>
      </c>
      <c r="D118" s="750" t="s">
        <v>228</v>
      </c>
      <c r="E118" s="752" t="s">
        <v>233</v>
      </c>
      <c r="F118" s="753"/>
      <c r="G118" s="331"/>
      <c r="H118" s="359"/>
      <c r="I118" s="359"/>
      <c r="J118" s="359"/>
      <c r="K118" s="359"/>
      <c r="L118" s="359"/>
      <c r="M118" s="359"/>
      <c r="N118" s="359"/>
      <c r="O118" s="359"/>
      <c r="P118" s="359"/>
      <c r="Q118" s="359"/>
      <c r="R118" s="359"/>
      <c r="S118" s="359"/>
      <c r="T118" s="359"/>
      <c r="U118" s="359"/>
      <c r="V118" s="359"/>
      <c r="W118" s="359"/>
      <c r="X118" s="359"/>
      <c r="Y118" s="359"/>
      <c r="Z118" s="359"/>
      <c r="AA118" s="359"/>
      <c r="AB118" s="635"/>
      <c r="AC118" s="635"/>
      <c r="AD118" s="635"/>
      <c r="AE118" s="635"/>
      <c r="AF118" s="635"/>
      <c r="AG118" s="659"/>
    </row>
    <row r="119" spans="1:33" s="199" customFormat="1" ht="15.75" customHeight="1">
      <c r="A119" s="924"/>
      <c r="B119" s="748"/>
      <c r="C119" s="749"/>
      <c r="D119" s="751"/>
      <c r="E119" s="201" t="s">
        <v>10</v>
      </c>
      <c r="F119" s="206" t="s">
        <v>210</v>
      </c>
      <c r="G119" s="523" t="s">
        <v>14</v>
      </c>
      <c r="H119" s="350">
        <f>I119+J119+L119+M119+N119+O119+P119+Q119</f>
        <v>5</v>
      </c>
      <c r="I119" s="351">
        <v>5</v>
      </c>
      <c r="J119" s="351"/>
      <c r="K119" s="351"/>
      <c r="L119" s="351"/>
      <c r="M119" s="351"/>
      <c r="N119" s="351"/>
      <c r="O119" s="351"/>
      <c r="P119" s="351"/>
      <c r="Q119" s="534"/>
      <c r="R119" s="350">
        <f>S119+T119+V119+W119+X119+Y119+Z119+AA119</f>
        <v>4.9000000000000004</v>
      </c>
      <c r="S119" s="351">
        <v>4.9000000000000004</v>
      </c>
      <c r="T119" s="351"/>
      <c r="U119" s="351"/>
      <c r="V119" s="351"/>
      <c r="W119" s="351"/>
      <c r="X119" s="351"/>
      <c r="Y119" s="351"/>
      <c r="Z119" s="351"/>
      <c r="AA119" s="534"/>
      <c r="AB119" s="528" t="s">
        <v>211</v>
      </c>
      <c r="AC119" s="347" t="s">
        <v>212</v>
      </c>
      <c r="AD119" s="321" t="s">
        <v>153</v>
      </c>
      <c r="AE119" s="533">
        <v>1</v>
      </c>
      <c r="AF119" s="321">
        <v>1</v>
      </c>
      <c r="AG119" s="270"/>
    </row>
    <row r="120" spans="1:33" s="199" customFormat="1" ht="18" customHeight="1">
      <c r="A120" s="924"/>
      <c r="B120" s="748"/>
      <c r="C120" s="749"/>
      <c r="D120" s="522"/>
      <c r="E120" s="201" t="s">
        <v>11</v>
      </c>
      <c r="F120" s="206" t="s">
        <v>239</v>
      </c>
      <c r="G120" s="523" t="s">
        <v>14</v>
      </c>
      <c r="H120" s="350">
        <f>I120+J120+L120+M120+N120+O120+P120+Q120</f>
        <v>8.85</v>
      </c>
      <c r="I120" s="351">
        <v>8.85</v>
      </c>
      <c r="J120" s="351"/>
      <c r="K120" s="351"/>
      <c r="L120" s="351"/>
      <c r="M120" s="351"/>
      <c r="N120" s="351"/>
      <c r="O120" s="351"/>
      <c r="P120" s="351"/>
      <c r="Q120" s="351"/>
      <c r="R120" s="350">
        <f>S120+T120+V120+W120+X120+Y120+Z120+AA120</f>
        <v>8.85</v>
      </c>
      <c r="S120" s="351">
        <v>8.85</v>
      </c>
      <c r="T120" s="351"/>
      <c r="U120" s="351"/>
      <c r="V120" s="351"/>
      <c r="W120" s="351"/>
      <c r="X120" s="351"/>
      <c r="Y120" s="351"/>
      <c r="Z120" s="351"/>
      <c r="AA120" s="351"/>
      <c r="AB120" s="528" t="s">
        <v>211</v>
      </c>
      <c r="AC120" s="347" t="s">
        <v>235</v>
      </c>
      <c r="AD120" s="321" t="s">
        <v>153</v>
      </c>
      <c r="AE120" s="533">
        <v>1</v>
      </c>
      <c r="AF120" s="321">
        <v>1</v>
      </c>
      <c r="AG120" s="270"/>
    </row>
    <row r="121" spans="1:33" s="3" customFormat="1" ht="15" customHeight="1">
      <c r="A121" s="925"/>
      <c r="B121" s="748"/>
      <c r="C121" s="749"/>
      <c r="D121" s="754" t="s">
        <v>15</v>
      </c>
      <c r="E121" s="754"/>
      <c r="F121" s="754"/>
      <c r="G121" s="754"/>
      <c r="H121" s="302">
        <f>H119+H120</f>
        <v>13.85</v>
      </c>
      <c r="I121" s="302">
        <f>I119+I120</f>
        <v>13.85</v>
      </c>
      <c r="J121" s="302">
        <f>J119+J120</f>
        <v>0</v>
      </c>
      <c r="K121" s="302"/>
      <c r="L121" s="302">
        <f t="shared" ref="L121:T121" si="76">L119+L120</f>
        <v>0</v>
      </c>
      <c r="M121" s="302">
        <f t="shared" si="76"/>
        <v>0</v>
      </c>
      <c r="N121" s="302">
        <f t="shared" si="76"/>
        <v>0</v>
      </c>
      <c r="O121" s="302">
        <f t="shared" si="76"/>
        <v>0</v>
      </c>
      <c r="P121" s="302">
        <f t="shared" si="76"/>
        <v>0</v>
      </c>
      <c r="Q121" s="302">
        <f t="shared" si="76"/>
        <v>0</v>
      </c>
      <c r="R121" s="302">
        <f t="shared" si="76"/>
        <v>13.75</v>
      </c>
      <c r="S121" s="302">
        <f t="shared" si="76"/>
        <v>13.75</v>
      </c>
      <c r="T121" s="302">
        <f t="shared" si="76"/>
        <v>0</v>
      </c>
      <c r="U121" s="302"/>
      <c r="V121" s="302">
        <f t="shared" ref="V121:AA121" si="77">V119+V120</f>
        <v>0</v>
      </c>
      <c r="W121" s="302">
        <f t="shared" si="77"/>
        <v>0</v>
      </c>
      <c r="X121" s="302">
        <f t="shared" si="77"/>
        <v>0</v>
      </c>
      <c r="Y121" s="302">
        <f t="shared" si="77"/>
        <v>0</v>
      </c>
      <c r="Z121" s="302">
        <f t="shared" si="77"/>
        <v>0</v>
      </c>
      <c r="AA121" s="302">
        <f t="shared" si="77"/>
        <v>0</v>
      </c>
      <c r="AB121" s="695"/>
      <c r="AC121" s="696"/>
      <c r="AD121" s="696"/>
      <c r="AE121" s="696"/>
      <c r="AF121" s="696"/>
      <c r="AG121" s="697"/>
    </row>
    <row r="122" spans="1:33" s="3" customFormat="1" ht="15" customHeight="1">
      <c r="A122" s="525" t="s">
        <v>156</v>
      </c>
      <c r="B122" s="292" t="s">
        <v>154</v>
      </c>
      <c r="C122" s="293" t="s">
        <v>151</v>
      </c>
      <c r="D122" s="744" t="s">
        <v>16</v>
      </c>
      <c r="E122" s="744"/>
      <c r="F122" s="744"/>
      <c r="G122" s="744"/>
      <c r="H122" s="355">
        <f>+H121</f>
        <v>13.85</v>
      </c>
      <c r="I122" s="355">
        <f>+I121</f>
        <v>13.85</v>
      </c>
      <c r="J122" s="355">
        <f>+J121</f>
        <v>0</v>
      </c>
      <c r="K122" s="355"/>
      <c r="L122" s="355">
        <f t="shared" ref="L122:T122" si="78">+L121</f>
        <v>0</v>
      </c>
      <c r="M122" s="355">
        <f t="shared" si="78"/>
        <v>0</v>
      </c>
      <c r="N122" s="355">
        <f t="shared" si="78"/>
        <v>0</v>
      </c>
      <c r="O122" s="355">
        <f t="shared" si="78"/>
        <v>0</v>
      </c>
      <c r="P122" s="355">
        <f t="shared" si="78"/>
        <v>0</v>
      </c>
      <c r="Q122" s="355">
        <f t="shared" si="78"/>
        <v>0</v>
      </c>
      <c r="R122" s="355">
        <f t="shared" si="78"/>
        <v>13.75</v>
      </c>
      <c r="S122" s="355">
        <f t="shared" si="78"/>
        <v>13.75</v>
      </c>
      <c r="T122" s="355">
        <f t="shared" si="78"/>
        <v>0</v>
      </c>
      <c r="U122" s="355"/>
      <c r="V122" s="355">
        <f t="shared" ref="V122:AA122" si="79">+V121</f>
        <v>0</v>
      </c>
      <c r="W122" s="355">
        <f t="shared" si="79"/>
        <v>0</v>
      </c>
      <c r="X122" s="355">
        <f t="shared" si="79"/>
        <v>0</v>
      </c>
      <c r="Y122" s="355">
        <f t="shared" si="79"/>
        <v>0</v>
      </c>
      <c r="Z122" s="355">
        <f t="shared" si="79"/>
        <v>0</v>
      </c>
      <c r="AA122" s="355">
        <f t="shared" si="79"/>
        <v>0</v>
      </c>
      <c r="AB122" s="698"/>
      <c r="AC122" s="699"/>
      <c r="AD122" s="699"/>
      <c r="AE122" s="699"/>
      <c r="AF122" s="699"/>
      <c r="AG122" s="700"/>
    </row>
    <row r="123" spans="1:33" s="199" customFormat="1" ht="15" customHeight="1">
      <c r="A123" s="525" t="s">
        <v>156</v>
      </c>
      <c r="B123" s="292" t="s">
        <v>154</v>
      </c>
      <c r="C123" s="713" t="s">
        <v>18</v>
      </c>
      <c r="D123" s="714"/>
      <c r="E123" s="714"/>
      <c r="F123" s="714"/>
      <c r="G123" s="715"/>
      <c r="H123" s="356">
        <f>H116+H122</f>
        <v>38.463000000000001</v>
      </c>
      <c r="I123" s="356">
        <f>I116+I122</f>
        <v>13.85</v>
      </c>
      <c r="J123" s="356">
        <f>J116+J122</f>
        <v>0</v>
      </c>
      <c r="K123" s="356"/>
      <c r="L123" s="356">
        <f t="shared" ref="L123:T123" si="80">L116+L122</f>
        <v>0</v>
      </c>
      <c r="M123" s="356">
        <f t="shared" si="80"/>
        <v>0</v>
      </c>
      <c r="N123" s="356">
        <f t="shared" si="80"/>
        <v>0</v>
      </c>
      <c r="O123" s="356">
        <f t="shared" si="80"/>
        <v>24.613</v>
      </c>
      <c r="P123" s="356">
        <f t="shared" si="80"/>
        <v>0</v>
      </c>
      <c r="Q123" s="356">
        <f t="shared" si="80"/>
        <v>0</v>
      </c>
      <c r="R123" s="356">
        <f t="shared" si="80"/>
        <v>38.355780000000003</v>
      </c>
      <c r="S123" s="356">
        <f t="shared" si="80"/>
        <v>13.75</v>
      </c>
      <c r="T123" s="356">
        <f t="shared" si="80"/>
        <v>0</v>
      </c>
      <c r="U123" s="356"/>
      <c r="V123" s="356">
        <f t="shared" ref="V123:AA123" si="81">V116+V122</f>
        <v>0</v>
      </c>
      <c r="W123" s="356">
        <f t="shared" si="81"/>
        <v>0</v>
      </c>
      <c r="X123" s="356">
        <f t="shared" si="81"/>
        <v>0</v>
      </c>
      <c r="Y123" s="356">
        <f t="shared" si="81"/>
        <v>24.605780000000003</v>
      </c>
      <c r="Z123" s="356">
        <f t="shared" si="81"/>
        <v>0</v>
      </c>
      <c r="AA123" s="356">
        <f t="shared" si="81"/>
        <v>0</v>
      </c>
      <c r="AB123" s="716"/>
      <c r="AC123" s="717"/>
      <c r="AD123" s="717"/>
      <c r="AE123" s="717"/>
      <c r="AF123" s="717"/>
      <c r="AG123" s="718"/>
    </row>
    <row r="124" spans="1:33" s="3" customFormat="1" ht="15" customHeight="1">
      <c r="A124" s="526" t="s">
        <v>156</v>
      </c>
      <c r="B124" s="200" t="s">
        <v>156</v>
      </c>
      <c r="C124" s="738" t="s">
        <v>236</v>
      </c>
      <c r="D124" s="739"/>
      <c r="E124" s="739"/>
      <c r="F124" s="739"/>
      <c r="G124" s="739"/>
      <c r="H124" s="739"/>
      <c r="I124" s="739"/>
      <c r="J124" s="739"/>
      <c r="K124" s="739"/>
      <c r="L124" s="739"/>
      <c r="M124" s="739"/>
      <c r="N124" s="739"/>
      <c r="O124" s="739"/>
      <c r="P124" s="739"/>
      <c r="Q124" s="739"/>
      <c r="R124" s="739"/>
      <c r="S124" s="739"/>
      <c r="T124" s="739"/>
      <c r="U124" s="739"/>
      <c r="V124" s="739"/>
      <c r="W124" s="739"/>
      <c r="X124" s="739"/>
      <c r="Y124" s="739"/>
      <c r="Z124" s="739"/>
      <c r="AA124" s="739"/>
      <c r="AB124" s="739"/>
      <c r="AC124" s="739"/>
      <c r="AD124" s="739"/>
      <c r="AE124" s="739"/>
      <c r="AF124" s="739"/>
      <c r="AG124" s="740"/>
    </row>
    <row r="125" spans="1:33" s="3" customFormat="1" ht="15" customHeight="1">
      <c r="A125" s="526" t="s">
        <v>156</v>
      </c>
      <c r="B125" s="292" t="s">
        <v>156</v>
      </c>
      <c r="C125" s="293" t="s">
        <v>150</v>
      </c>
      <c r="D125" s="741" t="s">
        <v>237</v>
      </c>
      <c r="E125" s="742"/>
      <c r="F125" s="742"/>
      <c r="G125" s="742"/>
      <c r="H125" s="742"/>
      <c r="I125" s="742"/>
      <c r="J125" s="742"/>
      <c r="K125" s="742"/>
      <c r="L125" s="742"/>
      <c r="M125" s="742"/>
      <c r="N125" s="742"/>
      <c r="O125" s="742"/>
      <c r="P125" s="742"/>
      <c r="Q125" s="742"/>
      <c r="R125" s="742"/>
      <c r="S125" s="742"/>
      <c r="T125" s="742"/>
      <c r="U125" s="742"/>
      <c r="V125" s="742"/>
      <c r="W125" s="742"/>
      <c r="X125" s="742"/>
      <c r="Y125" s="742"/>
      <c r="Z125" s="742"/>
      <c r="AA125" s="742"/>
      <c r="AB125" s="742"/>
      <c r="AC125" s="742"/>
      <c r="AD125" s="742"/>
      <c r="AE125" s="742"/>
      <c r="AF125" s="742"/>
      <c r="AG125" s="743"/>
    </row>
    <row r="126" spans="1:33" s="199" customFormat="1" ht="29.25" customHeight="1">
      <c r="A126" s="923" t="s">
        <v>156</v>
      </c>
      <c r="B126" s="777" t="s">
        <v>156</v>
      </c>
      <c r="C126" s="780" t="s">
        <v>150</v>
      </c>
      <c r="D126" s="750" t="s">
        <v>156</v>
      </c>
      <c r="E126" s="752" t="s">
        <v>238</v>
      </c>
      <c r="F126" s="753"/>
      <c r="G126" s="331"/>
      <c r="H126" s="359"/>
      <c r="I126" s="359"/>
      <c r="J126" s="359"/>
      <c r="K126" s="359"/>
      <c r="L126" s="359"/>
      <c r="M126" s="359"/>
      <c r="N126" s="359"/>
      <c r="O126" s="359"/>
      <c r="P126" s="359"/>
      <c r="Q126" s="359"/>
      <c r="R126" s="359"/>
      <c r="S126" s="359"/>
      <c r="T126" s="359"/>
      <c r="U126" s="359"/>
      <c r="V126" s="359"/>
      <c r="W126" s="359"/>
      <c r="X126" s="359"/>
      <c r="Y126" s="359"/>
      <c r="Z126" s="359"/>
      <c r="AA126" s="359"/>
      <c r="AB126" s="635"/>
      <c r="AC126" s="635"/>
      <c r="AD126" s="635"/>
      <c r="AE126" s="635"/>
      <c r="AF126" s="635"/>
      <c r="AG126" s="659"/>
    </row>
    <row r="127" spans="1:33" s="199" customFormat="1" ht="29.25" customHeight="1">
      <c r="A127" s="924"/>
      <c r="B127" s="778"/>
      <c r="C127" s="781"/>
      <c r="D127" s="751"/>
      <c r="E127" s="201" t="s">
        <v>10</v>
      </c>
      <c r="F127" s="206" t="s">
        <v>694</v>
      </c>
      <c r="G127" s="523" t="s">
        <v>142</v>
      </c>
      <c r="H127" s="350">
        <f>I127+J127+L127+M127+N127+O127+P127+Q127</f>
        <v>120</v>
      </c>
      <c r="I127" s="351"/>
      <c r="J127" s="351"/>
      <c r="K127" s="351"/>
      <c r="L127" s="351"/>
      <c r="M127" s="351">
        <f>150-10-20</f>
        <v>120</v>
      </c>
      <c r="N127" s="351"/>
      <c r="O127" s="351"/>
      <c r="P127" s="351"/>
      <c r="Q127" s="534"/>
      <c r="R127" s="350">
        <f>S127+T127+V127+W127+X127+Y127+Z127+AA127</f>
        <v>101.81403</v>
      </c>
      <c r="S127" s="351"/>
      <c r="T127" s="351"/>
      <c r="U127" s="351"/>
      <c r="V127" s="351"/>
      <c r="W127" s="351">
        <v>101.81403</v>
      </c>
      <c r="X127" s="351"/>
      <c r="Y127" s="351"/>
      <c r="Z127" s="351"/>
      <c r="AA127" s="534"/>
      <c r="AB127" s="528" t="s">
        <v>211</v>
      </c>
      <c r="AC127" s="347" t="s">
        <v>695</v>
      </c>
      <c r="AD127" s="321" t="s">
        <v>153</v>
      </c>
      <c r="AE127" s="533">
        <v>1</v>
      </c>
      <c r="AF127" s="321">
        <v>1</v>
      </c>
      <c r="AG127" s="270"/>
    </row>
    <row r="128" spans="1:33" s="3" customFormat="1" ht="15" customHeight="1">
      <c r="A128" s="925"/>
      <c r="B128" s="779"/>
      <c r="C128" s="782"/>
      <c r="D128" s="756" t="s">
        <v>15</v>
      </c>
      <c r="E128" s="757"/>
      <c r="F128" s="757"/>
      <c r="G128" s="758"/>
      <c r="H128" s="302">
        <f>H127</f>
        <v>120</v>
      </c>
      <c r="I128" s="302">
        <f>I127</f>
        <v>0</v>
      </c>
      <c r="J128" s="302">
        <f>J127</f>
        <v>0</v>
      </c>
      <c r="K128" s="302"/>
      <c r="L128" s="302">
        <f t="shared" ref="L128:T128" si="82">L127</f>
        <v>0</v>
      </c>
      <c r="M128" s="302">
        <f t="shared" si="82"/>
        <v>120</v>
      </c>
      <c r="N128" s="302">
        <f t="shared" si="82"/>
        <v>0</v>
      </c>
      <c r="O128" s="302">
        <f t="shared" si="82"/>
        <v>0</v>
      </c>
      <c r="P128" s="302">
        <f t="shared" si="82"/>
        <v>0</v>
      </c>
      <c r="Q128" s="302">
        <f t="shared" si="82"/>
        <v>0</v>
      </c>
      <c r="R128" s="302">
        <f t="shared" si="82"/>
        <v>101.81403</v>
      </c>
      <c r="S128" s="302">
        <f t="shared" si="82"/>
        <v>0</v>
      </c>
      <c r="T128" s="302">
        <f t="shared" si="82"/>
        <v>0</v>
      </c>
      <c r="U128" s="302"/>
      <c r="V128" s="302">
        <f t="shared" ref="V128:AA128" si="83">V127</f>
        <v>0</v>
      </c>
      <c r="W128" s="302">
        <f t="shared" si="83"/>
        <v>101.81403</v>
      </c>
      <c r="X128" s="302">
        <f t="shared" si="83"/>
        <v>0</v>
      </c>
      <c r="Y128" s="302">
        <f t="shared" si="83"/>
        <v>0</v>
      </c>
      <c r="Z128" s="302">
        <f t="shared" si="83"/>
        <v>0</v>
      </c>
      <c r="AA128" s="302">
        <f t="shared" si="83"/>
        <v>0</v>
      </c>
      <c r="AB128" s="695"/>
      <c r="AC128" s="696"/>
      <c r="AD128" s="696"/>
      <c r="AE128" s="696"/>
      <c r="AF128" s="696"/>
      <c r="AG128" s="697"/>
    </row>
    <row r="129" spans="1:33" s="3" customFormat="1" ht="39" customHeight="1">
      <c r="A129" s="923" t="s">
        <v>156</v>
      </c>
      <c r="B129" s="777" t="s">
        <v>156</v>
      </c>
      <c r="C129" s="780" t="s">
        <v>150</v>
      </c>
      <c r="D129" s="750" t="s">
        <v>164</v>
      </c>
      <c r="E129" s="752" t="s">
        <v>858</v>
      </c>
      <c r="F129" s="753"/>
      <c r="G129" s="331"/>
      <c r="H129" s="359"/>
      <c r="I129" s="359"/>
      <c r="J129" s="359"/>
      <c r="K129" s="359"/>
      <c r="L129" s="359"/>
      <c r="M129" s="359"/>
      <c r="N129" s="359"/>
      <c r="O129" s="359"/>
      <c r="P129" s="359"/>
      <c r="Q129" s="359"/>
      <c r="R129" s="359"/>
      <c r="S129" s="359"/>
      <c r="T129" s="359"/>
      <c r="U129" s="359"/>
      <c r="V129" s="359"/>
      <c r="W129" s="359"/>
      <c r="X129" s="359"/>
      <c r="Y129" s="359"/>
      <c r="Z129" s="359"/>
      <c r="AA129" s="359"/>
      <c r="AB129" s="635"/>
      <c r="AC129" s="635"/>
      <c r="AD129" s="635"/>
      <c r="AE129" s="635"/>
      <c r="AF129" s="635"/>
      <c r="AG129" s="659"/>
    </row>
    <row r="130" spans="1:33" s="3" customFormat="1" ht="13.5" customHeight="1">
      <c r="A130" s="924"/>
      <c r="B130" s="778"/>
      <c r="C130" s="781"/>
      <c r="D130" s="751"/>
      <c r="E130" s="203" t="s">
        <v>10</v>
      </c>
      <c r="F130" s="206" t="s">
        <v>210</v>
      </c>
      <c r="G130" s="523" t="s">
        <v>142</v>
      </c>
      <c r="H130" s="350">
        <f>I130+J130+L130+M130+N130+O130+P130+Q130</f>
        <v>5</v>
      </c>
      <c r="I130" s="351"/>
      <c r="J130" s="351"/>
      <c r="K130" s="351"/>
      <c r="L130" s="351"/>
      <c r="M130" s="351">
        <v>5</v>
      </c>
      <c r="N130" s="351"/>
      <c r="O130" s="351"/>
      <c r="P130" s="351"/>
      <c r="Q130" s="556"/>
      <c r="R130" s="350">
        <f>S130+T130+V130+W130+X130+Y130+Z130+AA130</f>
        <v>5</v>
      </c>
      <c r="S130" s="351"/>
      <c r="T130" s="351"/>
      <c r="U130" s="351"/>
      <c r="V130" s="351"/>
      <c r="W130" s="351">
        <v>5</v>
      </c>
      <c r="X130" s="351"/>
      <c r="Y130" s="351"/>
      <c r="Z130" s="351"/>
      <c r="AA130" s="556"/>
      <c r="AB130" s="528" t="s">
        <v>211</v>
      </c>
      <c r="AC130" s="347" t="s">
        <v>212</v>
      </c>
      <c r="AD130" s="321" t="s">
        <v>153</v>
      </c>
      <c r="AE130" s="533">
        <v>1</v>
      </c>
      <c r="AF130" s="321">
        <v>1</v>
      </c>
      <c r="AG130" s="270"/>
    </row>
    <row r="131" spans="1:33" s="3" customFormat="1" ht="18.75" customHeight="1">
      <c r="A131" s="924"/>
      <c r="B131" s="778"/>
      <c r="C131" s="781"/>
      <c r="D131" s="751"/>
      <c r="E131" s="203" t="s">
        <v>11</v>
      </c>
      <c r="F131" s="206" t="s">
        <v>239</v>
      </c>
      <c r="G131" s="523" t="s">
        <v>142</v>
      </c>
      <c r="H131" s="350">
        <f>I131+J131+L131+M131+N131+O131+P131+Q131</f>
        <v>21</v>
      </c>
      <c r="I131" s="351"/>
      <c r="J131" s="351"/>
      <c r="K131" s="351"/>
      <c r="L131" s="351"/>
      <c r="M131" s="351">
        <f>20+1</f>
        <v>21</v>
      </c>
      <c r="N131" s="351"/>
      <c r="O131" s="351"/>
      <c r="P131" s="351"/>
      <c r="Q131" s="351"/>
      <c r="R131" s="350">
        <f>S131+T131+V131+W131+X131+Y131+Z131+AA131</f>
        <v>16.335000000000001</v>
      </c>
      <c r="S131" s="351"/>
      <c r="T131" s="351"/>
      <c r="U131" s="351"/>
      <c r="V131" s="351"/>
      <c r="W131" s="351">
        <v>16.335000000000001</v>
      </c>
      <c r="X131" s="351"/>
      <c r="Y131" s="351"/>
      <c r="Z131" s="351"/>
      <c r="AA131" s="351"/>
      <c r="AB131" s="528" t="s">
        <v>211</v>
      </c>
      <c r="AC131" s="347" t="s">
        <v>235</v>
      </c>
      <c r="AD131" s="321" t="s">
        <v>153</v>
      </c>
      <c r="AE131" s="533">
        <v>1</v>
      </c>
      <c r="AF131" s="321">
        <v>1</v>
      </c>
      <c r="AG131" s="270"/>
    </row>
    <row r="132" spans="1:33" s="3" customFormat="1" ht="15" customHeight="1">
      <c r="A132" s="925"/>
      <c r="B132" s="779"/>
      <c r="C132" s="782"/>
      <c r="D132" s="756" t="s">
        <v>15</v>
      </c>
      <c r="E132" s="757"/>
      <c r="F132" s="757"/>
      <c r="G132" s="758"/>
      <c r="H132" s="302">
        <f>H130+H131</f>
        <v>26</v>
      </c>
      <c r="I132" s="302">
        <f>I130+I131</f>
        <v>0</v>
      </c>
      <c r="J132" s="302">
        <f>J130+J131</f>
        <v>0</v>
      </c>
      <c r="K132" s="302"/>
      <c r="L132" s="302">
        <f t="shared" ref="L132:T132" si="84">L130+L131</f>
        <v>0</v>
      </c>
      <c r="M132" s="302">
        <f t="shared" si="84"/>
        <v>26</v>
      </c>
      <c r="N132" s="302">
        <f t="shared" si="84"/>
        <v>0</v>
      </c>
      <c r="O132" s="302">
        <f t="shared" si="84"/>
        <v>0</v>
      </c>
      <c r="P132" s="302">
        <f t="shared" si="84"/>
        <v>0</v>
      </c>
      <c r="Q132" s="302">
        <f t="shared" si="84"/>
        <v>0</v>
      </c>
      <c r="R132" s="302">
        <f t="shared" si="84"/>
        <v>21.335000000000001</v>
      </c>
      <c r="S132" s="302">
        <f t="shared" si="84"/>
        <v>0</v>
      </c>
      <c r="T132" s="302">
        <f t="shared" si="84"/>
        <v>0</v>
      </c>
      <c r="U132" s="302"/>
      <c r="V132" s="302">
        <f t="shared" ref="V132:AA132" si="85">V130+V131</f>
        <v>0</v>
      </c>
      <c r="W132" s="302">
        <f t="shared" si="85"/>
        <v>21.335000000000001</v>
      </c>
      <c r="X132" s="302">
        <f t="shared" si="85"/>
        <v>0</v>
      </c>
      <c r="Y132" s="302">
        <f t="shared" si="85"/>
        <v>0</v>
      </c>
      <c r="Z132" s="302">
        <f t="shared" si="85"/>
        <v>0</v>
      </c>
      <c r="AA132" s="302">
        <f t="shared" si="85"/>
        <v>0</v>
      </c>
      <c r="AB132" s="695"/>
      <c r="AC132" s="696"/>
      <c r="AD132" s="696"/>
      <c r="AE132" s="696"/>
      <c r="AF132" s="696"/>
      <c r="AG132" s="697"/>
    </row>
    <row r="133" spans="1:33" s="3" customFormat="1" ht="27.75" customHeight="1">
      <c r="A133" s="923" t="s">
        <v>156</v>
      </c>
      <c r="B133" s="777" t="s">
        <v>156</v>
      </c>
      <c r="C133" s="780" t="s">
        <v>150</v>
      </c>
      <c r="D133" s="750" t="s">
        <v>174</v>
      </c>
      <c r="E133" s="752" t="s">
        <v>240</v>
      </c>
      <c r="F133" s="753"/>
      <c r="G133" s="331"/>
      <c r="H133" s="359"/>
      <c r="I133" s="359"/>
      <c r="J133" s="359"/>
      <c r="K133" s="359"/>
      <c r="L133" s="359"/>
      <c r="M133" s="359"/>
      <c r="N133" s="359"/>
      <c r="O133" s="359"/>
      <c r="P133" s="359"/>
      <c r="Q133" s="359"/>
      <c r="R133" s="359"/>
      <c r="S133" s="359"/>
      <c r="T133" s="359"/>
      <c r="U133" s="359"/>
      <c r="V133" s="359"/>
      <c r="W133" s="359"/>
      <c r="X133" s="359"/>
      <c r="Y133" s="359"/>
      <c r="Z133" s="359"/>
      <c r="AA133" s="359"/>
      <c r="AB133" s="635"/>
      <c r="AC133" s="635"/>
      <c r="AD133" s="635"/>
      <c r="AE133" s="635"/>
      <c r="AF133" s="635"/>
      <c r="AG133" s="659"/>
    </row>
    <row r="134" spans="1:33" s="3" customFormat="1" ht="39.75" customHeight="1">
      <c r="A134" s="924"/>
      <c r="B134" s="778"/>
      <c r="C134" s="781"/>
      <c r="D134" s="751"/>
      <c r="E134" s="203" t="s">
        <v>10</v>
      </c>
      <c r="F134" s="206" t="s">
        <v>241</v>
      </c>
      <c r="G134" s="321" t="s">
        <v>894</v>
      </c>
      <c r="H134" s="350">
        <f>I134+J134+L134+M134+N134+O134+P134+Q134</f>
        <v>1154.402</v>
      </c>
      <c r="I134" s="351">
        <f>5.429+2+0.623+0.659</f>
        <v>8.7110000000000003</v>
      </c>
      <c r="J134" s="351"/>
      <c r="K134" s="351"/>
      <c r="L134" s="351">
        <f>500+225+304</f>
        <v>1029</v>
      </c>
      <c r="M134" s="351">
        <f>90+4.4+14.2+8.091</f>
        <v>116.691</v>
      </c>
      <c r="N134" s="351"/>
      <c r="O134" s="351"/>
      <c r="P134" s="351"/>
      <c r="Q134" s="556"/>
      <c r="R134" s="350">
        <f>S134+T134+V134+W134+X134+Y134+Z134+AA134</f>
        <v>1154.40086</v>
      </c>
      <c r="S134" s="351">
        <v>8.7098600000000008</v>
      </c>
      <c r="T134" s="351"/>
      <c r="U134" s="351"/>
      <c r="V134" s="351">
        <f>500+225+304</f>
        <v>1029</v>
      </c>
      <c r="W134" s="351">
        <f>90+4.4+14.2+8.091</f>
        <v>116.691</v>
      </c>
      <c r="X134" s="351"/>
      <c r="Y134" s="351"/>
      <c r="Z134" s="351"/>
      <c r="AA134" s="556"/>
      <c r="AB134" s="528" t="s">
        <v>211</v>
      </c>
      <c r="AC134" s="347" t="s">
        <v>242</v>
      </c>
      <c r="AD134" s="321" t="s">
        <v>153</v>
      </c>
      <c r="AE134" s="533">
        <v>1</v>
      </c>
      <c r="AF134" s="321">
        <v>1</v>
      </c>
      <c r="AG134" s="270"/>
    </row>
    <row r="135" spans="1:33" s="3" customFormat="1" ht="15" customHeight="1">
      <c r="A135" s="925"/>
      <c r="B135" s="779"/>
      <c r="C135" s="782"/>
      <c r="D135" s="756" t="s">
        <v>15</v>
      </c>
      <c r="E135" s="757"/>
      <c r="F135" s="757"/>
      <c r="G135" s="758"/>
      <c r="H135" s="302">
        <f>H134</f>
        <v>1154.402</v>
      </c>
      <c r="I135" s="302">
        <f>I134</f>
        <v>8.7110000000000003</v>
      </c>
      <c r="J135" s="302">
        <f>J134</f>
        <v>0</v>
      </c>
      <c r="K135" s="302"/>
      <c r="L135" s="302">
        <f t="shared" ref="L135:T135" si="86">L134</f>
        <v>1029</v>
      </c>
      <c r="M135" s="302">
        <f t="shared" si="86"/>
        <v>116.691</v>
      </c>
      <c r="N135" s="302">
        <f t="shared" si="86"/>
        <v>0</v>
      </c>
      <c r="O135" s="302">
        <f t="shared" si="86"/>
        <v>0</v>
      </c>
      <c r="P135" s="302">
        <f t="shared" si="86"/>
        <v>0</v>
      </c>
      <c r="Q135" s="302">
        <f t="shared" si="86"/>
        <v>0</v>
      </c>
      <c r="R135" s="302">
        <f t="shared" si="86"/>
        <v>1154.40086</v>
      </c>
      <c r="S135" s="302">
        <f t="shared" si="86"/>
        <v>8.7098600000000008</v>
      </c>
      <c r="T135" s="302">
        <f t="shared" si="86"/>
        <v>0</v>
      </c>
      <c r="U135" s="302"/>
      <c r="V135" s="302">
        <f t="shared" ref="V135:AA135" si="87">V134</f>
        <v>1029</v>
      </c>
      <c r="W135" s="302">
        <f t="shared" si="87"/>
        <v>116.691</v>
      </c>
      <c r="X135" s="302">
        <f t="shared" si="87"/>
        <v>0</v>
      </c>
      <c r="Y135" s="302">
        <f t="shared" si="87"/>
        <v>0</v>
      </c>
      <c r="Z135" s="302">
        <f t="shared" si="87"/>
        <v>0</v>
      </c>
      <c r="AA135" s="302">
        <f t="shared" si="87"/>
        <v>0</v>
      </c>
      <c r="AB135" s="695"/>
      <c r="AC135" s="696"/>
      <c r="AD135" s="696"/>
      <c r="AE135" s="696"/>
      <c r="AF135" s="696"/>
      <c r="AG135" s="697"/>
    </row>
    <row r="136" spans="1:33" s="3" customFormat="1" ht="40.5" customHeight="1">
      <c r="A136" s="923" t="s">
        <v>156</v>
      </c>
      <c r="B136" s="777" t="s">
        <v>156</v>
      </c>
      <c r="C136" s="780" t="s">
        <v>150</v>
      </c>
      <c r="D136" s="750" t="s">
        <v>213</v>
      </c>
      <c r="E136" s="752" t="s">
        <v>696</v>
      </c>
      <c r="F136" s="753"/>
      <c r="G136" s="331"/>
      <c r="H136" s="359"/>
      <c r="I136" s="359"/>
      <c r="J136" s="359"/>
      <c r="K136" s="359"/>
      <c r="L136" s="359"/>
      <c r="M136" s="359"/>
      <c r="N136" s="359"/>
      <c r="O136" s="359"/>
      <c r="P136" s="359"/>
      <c r="Q136" s="359"/>
      <c r="R136" s="359"/>
      <c r="S136" s="359"/>
      <c r="T136" s="359"/>
      <c r="U136" s="359"/>
      <c r="V136" s="359"/>
      <c r="W136" s="359"/>
      <c r="X136" s="359"/>
      <c r="Y136" s="359"/>
      <c r="Z136" s="359"/>
      <c r="AA136" s="359"/>
      <c r="AB136" s="635"/>
      <c r="AC136" s="635"/>
      <c r="AD136" s="635"/>
      <c r="AE136" s="635"/>
      <c r="AF136" s="635"/>
      <c r="AG136" s="659"/>
    </row>
    <row r="137" spans="1:33" s="3" customFormat="1" ht="15" customHeight="1">
      <c r="A137" s="924"/>
      <c r="B137" s="778"/>
      <c r="C137" s="781"/>
      <c r="D137" s="751"/>
      <c r="E137" s="203" t="s">
        <v>10</v>
      </c>
      <c r="F137" s="206" t="s">
        <v>210</v>
      </c>
      <c r="G137" s="523" t="s">
        <v>14</v>
      </c>
      <c r="H137" s="350">
        <f>I137+J137+L137+M137+N137+O137+P137+Q137</f>
        <v>4.5</v>
      </c>
      <c r="I137" s="351">
        <f>5-0.5</f>
        <v>4.5</v>
      </c>
      <c r="J137" s="351"/>
      <c r="K137" s="351"/>
      <c r="L137" s="351"/>
      <c r="M137" s="351"/>
      <c r="N137" s="351"/>
      <c r="O137" s="351"/>
      <c r="P137" s="351"/>
      <c r="Q137" s="556"/>
      <c r="R137" s="350">
        <f>S137+T137+V137+W137+X137+Y137+Z137+AA137</f>
        <v>4.5</v>
      </c>
      <c r="S137" s="351">
        <f>5-0.5</f>
        <v>4.5</v>
      </c>
      <c r="T137" s="351"/>
      <c r="U137" s="351"/>
      <c r="V137" s="351"/>
      <c r="W137" s="351"/>
      <c r="X137" s="351"/>
      <c r="Y137" s="351"/>
      <c r="Z137" s="351"/>
      <c r="AA137" s="556"/>
      <c r="AB137" s="528" t="s">
        <v>211</v>
      </c>
      <c r="AC137" s="347" t="s">
        <v>212</v>
      </c>
      <c r="AD137" s="321" t="s">
        <v>153</v>
      </c>
      <c r="AE137" s="533">
        <v>1</v>
      </c>
      <c r="AF137" s="321">
        <v>1</v>
      </c>
      <c r="AG137" s="270"/>
    </row>
    <row r="138" spans="1:33" s="3" customFormat="1" ht="15" customHeight="1">
      <c r="A138" s="925"/>
      <c r="B138" s="779"/>
      <c r="C138" s="782"/>
      <c r="D138" s="756" t="s">
        <v>15</v>
      </c>
      <c r="E138" s="757"/>
      <c r="F138" s="757"/>
      <c r="G138" s="758"/>
      <c r="H138" s="302">
        <f>H137</f>
        <v>4.5</v>
      </c>
      <c r="I138" s="302">
        <f>I137</f>
        <v>4.5</v>
      </c>
      <c r="J138" s="302">
        <f>J137</f>
        <v>0</v>
      </c>
      <c r="K138" s="302"/>
      <c r="L138" s="302">
        <f t="shared" ref="L138:T138" si="88">L137</f>
        <v>0</v>
      </c>
      <c r="M138" s="302">
        <f t="shared" si="88"/>
        <v>0</v>
      </c>
      <c r="N138" s="302">
        <f t="shared" si="88"/>
        <v>0</v>
      </c>
      <c r="O138" s="302">
        <f t="shared" si="88"/>
        <v>0</v>
      </c>
      <c r="P138" s="302">
        <f t="shared" si="88"/>
        <v>0</v>
      </c>
      <c r="Q138" s="302">
        <f t="shared" si="88"/>
        <v>0</v>
      </c>
      <c r="R138" s="302">
        <f t="shared" si="88"/>
        <v>4.5</v>
      </c>
      <c r="S138" s="302">
        <f t="shared" si="88"/>
        <v>4.5</v>
      </c>
      <c r="T138" s="302">
        <f t="shared" si="88"/>
        <v>0</v>
      </c>
      <c r="U138" s="302"/>
      <c r="V138" s="302">
        <f t="shared" ref="V138:AA138" si="89">V137</f>
        <v>0</v>
      </c>
      <c r="W138" s="302">
        <f t="shared" si="89"/>
        <v>0</v>
      </c>
      <c r="X138" s="302">
        <f t="shared" si="89"/>
        <v>0</v>
      </c>
      <c r="Y138" s="302">
        <f t="shared" si="89"/>
        <v>0</v>
      </c>
      <c r="Z138" s="302">
        <f t="shared" si="89"/>
        <v>0</v>
      </c>
      <c r="AA138" s="302">
        <f t="shared" si="89"/>
        <v>0</v>
      </c>
      <c r="AB138" s="695"/>
      <c r="AC138" s="696"/>
      <c r="AD138" s="696"/>
      <c r="AE138" s="696"/>
      <c r="AF138" s="696"/>
      <c r="AG138" s="697"/>
    </row>
    <row r="139" spans="1:33" s="3" customFormat="1" ht="28.5" customHeight="1">
      <c r="A139" s="923" t="s">
        <v>156</v>
      </c>
      <c r="B139" s="777" t="s">
        <v>156</v>
      </c>
      <c r="C139" s="780" t="s">
        <v>150</v>
      </c>
      <c r="D139" s="750" t="s">
        <v>185</v>
      </c>
      <c r="E139" s="752" t="s">
        <v>243</v>
      </c>
      <c r="F139" s="753"/>
      <c r="G139" s="331"/>
      <c r="H139" s="359"/>
      <c r="I139" s="359"/>
      <c r="J139" s="359"/>
      <c r="K139" s="359"/>
      <c r="L139" s="359"/>
      <c r="M139" s="359"/>
      <c r="N139" s="359"/>
      <c r="O139" s="359"/>
      <c r="P139" s="359"/>
      <c r="Q139" s="359"/>
      <c r="R139" s="359"/>
      <c r="S139" s="359"/>
      <c r="T139" s="359"/>
      <c r="U139" s="359"/>
      <c r="V139" s="359"/>
      <c r="W139" s="359"/>
      <c r="X139" s="359"/>
      <c r="Y139" s="359"/>
      <c r="Z139" s="359"/>
      <c r="AA139" s="359"/>
      <c r="AB139" s="635"/>
      <c r="AC139" s="635"/>
      <c r="AD139" s="635"/>
      <c r="AE139" s="635"/>
      <c r="AF139" s="635"/>
      <c r="AG139" s="659"/>
    </row>
    <row r="140" spans="1:33" s="3" customFormat="1" ht="15" customHeight="1">
      <c r="A140" s="924"/>
      <c r="B140" s="778"/>
      <c r="C140" s="781"/>
      <c r="D140" s="751"/>
      <c r="E140" s="203" t="s">
        <v>10</v>
      </c>
      <c r="F140" s="206" t="s">
        <v>210</v>
      </c>
      <c r="G140" s="523" t="s">
        <v>142</v>
      </c>
      <c r="H140" s="350">
        <f>I140+J140+L140+M140+N140+O140+P140+Q140</f>
        <v>5</v>
      </c>
      <c r="I140" s="351"/>
      <c r="J140" s="351"/>
      <c r="K140" s="351"/>
      <c r="L140" s="351"/>
      <c r="M140" s="351">
        <v>5</v>
      </c>
      <c r="N140" s="351"/>
      <c r="O140" s="351"/>
      <c r="P140" s="351"/>
      <c r="Q140" s="556"/>
      <c r="R140" s="350">
        <f>S140+T140+V140+W140+X140+Y140+Z140+AA140</f>
        <v>4.5</v>
      </c>
      <c r="S140" s="351"/>
      <c r="T140" s="351"/>
      <c r="U140" s="351"/>
      <c r="V140" s="351"/>
      <c r="W140" s="351">
        <v>4.5</v>
      </c>
      <c r="X140" s="351"/>
      <c r="Y140" s="351"/>
      <c r="Z140" s="351"/>
      <c r="AA140" s="556"/>
      <c r="AB140" s="528" t="s">
        <v>211</v>
      </c>
      <c r="AC140" s="347" t="s">
        <v>212</v>
      </c>
      <c r="AD140" s="321" t="s">
        <v>153</v>
      </c>
      <c r="AE140" s="533">
        <v>1</v>
      </c>
      <c r="AF140" s="321">
        <v>1</v>
      </c>
      <c r="AG140" s="270"/>
    </row>
    <row r="141" spans="1:33" s="3" customFormat="1" ht="42" customHeight="1">
      <c r="A141" s="924"/>
      <c r="B141" s="778"/>
      <c r="C141" s="781"/>
      <c r="D141" s="751"/>
      <c r="E141" s="203" t="s">
        <v>11</v>
      </c>
      <c r="F141" s="206" t="s">
        <v>239</v>
      </c>
      <c r="G141" s="523" t="s">
        <v>142</v>
      </c>
      <c r="H141" s="350">
        <f>I141+J141+L141+M141+N141+O141+P141+Q141</f>
        <v>0</v>
      </c>
      <c r="I141" s="351"/>
      <c r="J141" s="351"/>
      <c r="K141" s="351"/>
      <c r="L141" s="351"/>
      <c r="M141" s="351">
        <f>40-40</f>
        <v>0</v>
      </c>
      <c r="N141" s="351"/>
      <c r="O141" s="351"/>
      <c r="P141" s="351"/>
      <c r="Q141" s="351"/>
      <c r="R141" s="350">
        <f>S141+T141+V141+W141+X141+Y141+Z141+AA141</f>
        <v>0</v>
      </c>
      <c r="S141" s="351"/>
      <c r="T141" s="351"/>
      <c r="U141" s="351"/>
      <c r="V141" s="351"/>
      <c r="W141" s="351">
        <f>40-40</f>
        <v>0</v>
      </c>
      <c r="X141" s="351"/>
      <c r="Y141" s="351"/>
      <c r="Z141" s="351"/>
      <c r="AA141" s="351"/>
      <c r="AB141" s="528" t="s">
        <v>211</v>
      </c>
      <c r="AC141" s="347" t="s">
        <v>235</v>
      </c>
      <c r="AD141" s="321" t="s">
        <v>153</v>
      </c>
      <c r="AE141" s="533">
        <v>1</v>
      </c>
      <c r="AF141" s="321">
        <v>0</v>
      </c>
      <c r="AG141" s="270" t="s">
        <v>901</v>
      </c>
    </row>
    <row r="142" spans="1:33" s="3" customFormat="1" ht="15" customHeight="1">
      <c r="A142" s="925"/>
      <c r="B142" s="779"/>
      <c r="C142" s="782"/>
      <c r="D142" s="756" t="s">
        <v>15</v>
      </c>
      <c r="E142" s="757"/>
      <c r="F142" s="757"/>
      <c r="G142" s="758"/>
      <c r="H142" s="302">
        <f>H140+H141</f>
        <v>5</v>
      </c>
      <c r="I142" s="302">
        <f>I140+I141</f>
        <v>0</v>
      </c>
      <c r="J142" s="302">
        <f>J140+J141</f>
        <v>0</v>
      </c>
      <c r="K142" s="302"/>
      <c r="L142" s="302">
        <f t="shared" ref="L142:T142" si="90">L140+L141</f>
        <v>0</v>
      </c>
      <c r="M142" s="302">
        <f t="shared" si="90"/>
        <v>5</v>
      </c>
      <c r="N142" s="302">
        <f t="shared" si="90"/>
        <v>0</v>
      </c>
      <c r="O142" s="302">
        <f t="shared" si="90"/>
        <v>0</v>
      </c>
      <c r="P142" s="302">
        <f t="shared" si="90"/>
        <v>0</v>
      </c>
      <c r="Q142" s="302">
        <f t="shared" si="90"/>
        <v>0</v>
      </c>
      <c r="R142" s="302">
        <f t="shared" si="90"/>
        <v>4.5</v>
      </c>
      <c r="S142" s="302">
        <f t="shared" si="90"/>
        <v>0</v>
      </c>
      <c r="T142" s="302">
        <f t="shared" si="90"/>
        <v>0</v>
      </c>
      <c r="U142" s="302"/>
      <c r="V142" s="302">
        <f t="shared" ref="V142:AA142" si="91">V140+V141</f>
        <v>0</v>
      </c>
      <c r="W142" s="302">
        <f t="shared" si="91"/>
        <v>4.5</v>
      </c>
      <c r="X142" s="302">
        <f t="shared" si="91"/>
        <v>0</v>
      </c>
      <c r="Y142" s="302">
        <f t="shared" si="91"/>
        <v>0</v>
      </c>
      <c r="Z142" s="302">
        <f t="shared" si="91"/>
        <v>0</v>
      </c>
      <c r="AA142" s="302">
        <f t="shared" si="91"/>
        <v>0</v>
      </c>
      <c r="AB142" s="695"/>
      <c r="AC142" s="696"/>
      <c r="AD142" s="696"/>
      <c r="AE142" s="696"/>
      <c r="AF142" s="696"/>
      <c r="AG142" s="697"/>
    </row>
    <row r="143" spans="1:33" s="3" customFormat="1" ht="27.75" customHeight="1">
      <c r="A143" s="923" t="s">
        <v>156</v>
      </c>
      <c r="B143" s="777" t="s">
        <v>156</v>
      </c>
      <c r="C143" s="780" t="s">
        <v>150</v>
      </c>
      <c r="D143" s="750" t="s">
        <v>190</v>
      </c>
      <c r="E143" s="752" t="s">
        <v>244</v>
      </c>
      <c r="F143" s="753"/>
      <c r="G143" s="331"/>
      <c r="H143" s="359"/>
      <c r="I143" s="359"/>
      <c r="J143" s="359"/>
      <c r="K143" s="359"/>
      <c r="L143" s="359"/>
      <c r="M143" s="359"/>
      <c r="N143" s="359"/>
      <c r="O143" s="359"/>
      <c r="P143" s="359"/>
      <c r="Q143" s="359"/>
      <c r="R143" s="359"/>
      <c r="S143" s="359"/>
      <c r="T143" s="359"/>
      <c r="U143" s="359"/>
      <c r="V143" s="359"/>
      <c r="W143" s="359"/>
      <c r="X143" s="359"/>
      <c r="Y143" s="359"/>
      <c r="Z143" s="359"/>
      <c r="AA143" s="359"/>
      <c r="AB143" s="635"/>
      <c r="AC143" s="635"/>
      <c r="AD143" s="635"/>
      <c r="AE143" s="635"/>
      <c r="AF143" s="635"/>
      <c r="AG143" s="659"/>
    </row>
    <row r="144" spans="1:33" s="3" customFormat="1" ht="15" customHeight="1">
      <c r="A144" s="924"/>
      <c r="B144" s="778"/>
      <c r="C144" s="781"/>
      <c r="D144" s="751"/>
      <c r="E144" s="203" t="s">
        <v>10</v>
      </c>
      <c r="F144" s="206" t="s">
        <v>210</v>
      </c>
      <c r="G144" s="523" t="s">
        <v>14</v>
      </c>
      <c r="H144" s="350">
        <f>I144+J144+L144+M144+N144+O144+P144+Q144</f>
        <v>5.5</v>
      </c>
      <c r="I144" s="351">
        <f>5+0.5</f>
        <v>5.5</v>
      </c>
      <c r="J144" s="351"/>
      <c r="K144" s="351"/>
      <c r="L144" s="351"/>
      <c r="M144" s="351"/>
      <c r="N144" s="351"/>
      <c r="O144" s="351"/>
      <c r="P144" s="351"/>
      <c r="Q144" s="556"/>
      <c r="R144" s="350">
        <f>S144+T144+V144+W144+X144+Y144+Z144+AA144</f>
        <v>5.4097999999999997</v>
      </c>
      <c r="S144" s="351">
        <v>5.4097999999999997</v>
      </c>
      <c r="T144" s="351"/>
      <c r="U144" s="351"/>
      <c r="V144" s="351"/>
      <c r="W144" s="351"/>
      <c r="X144" s="351"/>
      <c r="Y144" s="351"/>
      <c r="Z144" s="351"/>
      <c r="AA144" s="556"/>
      <c r="AB144" s="528" t="s">
        <v>211</v>
      </c>
      <c r="AC144" s="347" t="s">
        <v>212</v>
      </c>
      <c r="AD144" s="321" t="s">
        <v>153</v>
      </c>
      <c r="AE144" s="533">
        <v>1</v>
      </c>
      <c r="AF144" s="321">
        <v>1</v>
      </c>
      <c r="AG144" s="270"/>
    </row>
    <row r="145" spans="1:33" s="3" customFormat="1" ht="15" customHeight="1">
      <c r="A145" s="925"/>
      <c r="B145" s="779"/>
      <c r="C145" s="782"/>
      <c r="D145" s="756" t="s">
        <v>15</v>
      </c>
      <c r="E145" s="757"/>
      <c r="F145" s="757"/>
      <c r="G145" s="758"/>
      <c r="H145" s="302">
        <f>H144</f>
        <v>5.5</v>
      </c>
      <c r="I145" s="302">
        <f>I144</f>
        <v>5.5</v>
      </c>
      <c r="J145" s="302">
        <f>J144</f>
        <v>0</v>
      </c>
      <c r="K145" s="302"/>
      <c r="L145" s="302">
        <f t="shared" ref="L145:T145" si="92">L144</f>
        <v>0</v>
      </c>
      <c r="M145" s="302">
        <f t="shared" si="92"/>
        <v>0</v>
      </c>
      <c r="N145" s="302">
        <f t="shared" si="92"/>
        <v>0</v>
      </c>
      <c r="O145" s="302">
        <f t="shared" si="92"/>
        <v>0</v>
      </c>
      <c r="P145" s="302">
        <f t="shared" si="92"/>
        <v>0</v>
      </c>
      <c r="Q145" s="302">
        <f t="shared" si="92"/>
        <v>0</v>
      </c>
      <c r="R145" s="302">
        <f t="shared" si="92"/>
        <v>5.4097999999999997</v>
      </c>
      <c r="S145" s="302">
        <f t="shared" si="92"/>
        <v>5.4097999999999997</v>
      </c>
      <c r="T145" s="302">
        <f t="shared" si="92"/>
        <v>0</v>
      </c>
      <c r="U145" s="302"/>
      <c r="V145" s="302">
        <f t="shared" ref="V145:AA145" si="93">V144</f>
        <v>0</v>
      </c>
      <c r="W145" s="302">
        <f t="shared" si="93"/>
        <v>0</v>
      </c>
      <c r="X145" s="302">
        <f t="shared" si="93"/>
        <v>0</v>
      </c>
      <c r="Y145" s="302">
        <f t="shared" si="93"/>
        <v>0</v>
      </c>
      <c r="Z145" s="302">
        <f t="shared" si="93"/>
        <v>0</v>
      </c>
      <c r="AA145" s="302">
        <f t="shared" si="93"/>
        <v>0</v>
      </c>
      <c r="AB145" s="695"/>
      <c r="AC145" s="696"/>
      <c r="AD145" s="696"/>
      <c r="AE145" s="696"/>
      <c r="AF145" s="696"/>
      <c r="AG145" s="697"/>
    </row>
    <row r="146" spans="1:33" s="3" customFormat="1" ht="30.75" customHeight="1">
      <c r="A146" s="923" t="s">
        <v>156</v>
      </c>
      <c r="B146" s="777" t="s">
        <v>156</v>
      </c>
      <c r="C146" s="780" t="s">
        <v>150</v>
      </c>
      <c r="D146" s="750" t="s">
        <v>268</v>
      </c>
      <c r="E146" s="752" t="s">
        <v>889</v>
      </c>
      <c r="F146" s="753"/>
      <c r="G146" s="331"/>
      <c r="H146" s="359"/>
      <c r="I146" s="359"/>
      <c r="J146" s="359"/>
      <c r="K146" s="359"/>
      <c r="L146" s="359"/>
      <c r="M146" s="359"/>
      <c r="N146" s="359"/>
      <c r="O146" s="359"/>
      <c r="P146" s="359"/>
      <c r="Q146" s="359"/>
      <c r="R146" s="359"/>
      <c r="S146" s="359"/>
      <c r="T146" s="359"/>
      <c r="U146" s="359"/>
      <c r="V146" s="359"/>
      <c r="W146" s="359"/>
      <c r="X146" s="359"/>
      <c r="Y146" s="359"/>
      <c r="Z146" s="359"/>
      <c r="AA146" s="359"/>
      <c r="AB146" s="635"/>
      <c r="AC146" s="635"/>
      <c r="AD146" s="635"/>
      <c r="AE146" s="635"/>
      <c r="AF146" s="635"/>
      <c r="AG146" s="659"/>
    </row>
    <row r="147" spans="1:33" s="3" customFormat="1" ht="37.5" customHeight="1">
      <c r="A147" s="924"/>
      <c r="B147" s="778"/>
      <c r="C147" s="781"/>
      <c r="D147" s="751"/>
      <c r="E147" s="203" t="s">
        <v>10</v>
      </c>
      <c r="F147" s="206" t="s">
        <v>239</v>
      </c>
      <c r="G147" s="523" t="s">
        <v>14</v>
      </c>
      <c r="H147" s="350">
        <f>I147+J147+L147+M147+N147+O147+P147+Q147</f>
        <v>6</v>
      </c>
      <c r="I147" s="351">
        <v>6</v>
      </c>
      <c r="J147" s="351"/>
      <c r="K147" s="351"/>
      <c r="L147" s="351"/>
      <c r="M147" s="351"/>
      <c r="N147" s="351"/>
      <c r="O147" s="351"/>
      <c r="P147" s="351"/>
      <c r="Q147" s="556"/>
      <c r="R147" s="350">
        <f>S147+T147+V147+W147+X147+Y147+Z147+AA147</f>
        <v>0</v>
      </c>
      <c r="S147" s="351">
        <v>0</v>
      </c>
      <c r="T147" s="351"/>
      <c r="U147" s="351"/>
      <c r="V147" s="351"/>
      <c r="W147" s="351"/>
      <c r="X147" s="351"/>
      <c r="Y147" s="351"/>
      <c r="Z147" s="351"/>
      <c r="AA147" s="556"/>
      <c r="AB147" s="528" t="s">
        <v>211</v>
      </c>
      <c r="AC147" s="347" t="s">
        <v>235</v>
      </c>
      <c r="AD147" s="321" t="s">
        <v>153</v>
      </c>
      <c r="AE147" s="533">
        <v>1</v>
      </c>
      <c r="AF147" s="321">
        <v>0</v>
      </c>
      <c r="AG147" s="270" t="s">
        <v>901</v>
      </c>
    </row>
    <row r="148" spans="1:33" s="3" customFormat="1" ht="15" customHeight="1">
      <c r="A148" s="925"/>
      <c r="B148" s="779"/>
      <c r="C148" s="782"/>
      <c r="D148" s="756" t="s">
        <v>15</v>
      </c>
      <c r="E148" s="757"/>
      <c r="F148" s="757"/>
      <c r="G148" s="758"/>
      <c r="H148" s="302">
        <f>H147</f>
        <v>6</v>
      </c>
      <c r="I148" s="302">
        <f>I147</f>
        <v>6</v>
      </c>
      <c r="J148" s="302">
        <f>J147</f>
        <v>0</v>
      </c>
      <c r="K148" s="302"/>
      <c r="L148" s="302">
        <f t="shared" ref="L148:T148" si="94">L147</f>
        <v>0</v>
      </c>
      <c r="M148" s="302">
        <f t="shared" si="94"/>
        <v>0</v>
      </c>
      <c r="N148" s="302">
        <f t="shared" si="94"/>
        <v>0</v>
      </c>
      <c r="O148" s="302">
        <f t="shared" si="94"/>
        <v>0</v>
      </c>
      <c r="P148" s="302">
        <f t="shared" si="94"/>
        <v>0</v>
      </c>
      <c r="Q148" s="302">
        <f t="shared" si="94"/>
        <v>0</v>
      </c>
      <c r="R148" s="302">
        <f t="shared" si="94"/>
        <v>0</v>
      </c>
      <c r="S148" s="302">
        <f t="shared" si="94"/>
        <v>0</v>
      </c>
      <c r="T148" s="302">
        <f t="shared" si="94"/>
        <v>0</v>
      </c>
      <c r="U148" s="302"/>
      <c r="V148" s="302">
        <f t="shared" ref="V148:AA148" si="95">V147</f>
        <v>0</v>
      </c>
      <c r="W148" s="302">
        <f t="shared" si="95"/>
        <v>0</v>
      </c>
      <c r="X148" s="302">
        <f t="shared" si="95"/>
        <v>0</v>
      </c>
      <c r="Y148" s="302">
        <f t="shared" si="95"/>
        <v>0</v>
      </c>
      <c r="Z148" s="302">
        <f t="shared" si="95"/>
        <v>0</v>
      </c>
      <c r="AA148" s="302">
        <f t="shared" si="95"/>
        <v>0</v>
      </c>
      <c r="AB148" s="695"/>
      <c r="AC148" s="696"/>
      <c r="AD148" s="696"/>
      <c r="AE148" s="696"/>
      <c r="AF148" s="696"/>
      <c r="AG148" s="697"/>
    </row>
    <row r="149" spans="1:33" s="3" customFormat="1" ht="15" customHeight="1">
      <c r="A149" s="525" t="s">
        <v>156</v>
      </c>
      <c r="B149" s="292" t="s">
        <v>156</v>
      </c>
      <c r="C149" s="293" t="s">
        <v>150</v>
      </c>
      <c r="D149" s="707" t="s">
        <v>16</v>
      </c>
      <c r="E149" s="708"/>
      <c r="F149" s="708"/>
      <c r="G149" s="709"/>
      <c r="H149" s="355">
        <f>H128+H132+H135+H138+H142+H145+H148</f>
        <v>1321.402</v>
      </c>
      <c r="I149" s="355">
        <f>I128+I132+I135+I138+I142+I145+I148</f>
        <v>24.710999999999999</v>
      </c>
      <c r="J149" s="355">
        <f>J128+J132+J135+J138+J142+J145+J148</f>
        <v>0</v>
      </c>
      <c r="K149" s="355"/>
      <c r="L149" s="355">
        <f t="shared" ref="L149:T149" si="96">L128+L132+L135+L138+L142+L145+L148</f>
        <v>1029</v>
      </c>
      <c r="M149" s="355">
        <f t="shared" si="96"/>
        <v>267.69100000000003</v>
      </c>
      <c r="N149" s="355">
        <f t="shared" si="96"/>
        <v>0</v>
      </c>
      <c r="O149" s="355">
        <f t="shared" si="96"/>
        <v>0</v>
      </c>
      <c r="P149" s="355">
        <f t="shared" si="96"/>
        <v>0</v>
      </c>
      <c r="Q149" s="355">
        <f t="shared" si="96"/>
        <v>0</v>
      </c>
      <c r="R149" s="355">
        <f t="shared" si="96"/>
        <v>1291.9596899999999</v>
      </c>
      <c r="S149" s="355">
        <f t="shared" si="96"/>
        <v>18.61966</v>
      </c>
      <c r="T149" s="355">
        <f t="shared" si="96"/>
        <v>0</v>
      </c>
      <c r="U149" s="355"/>
      <c r="V149" s="355">
        <f t="shared" ref="V149:AA149" si="97">V128+V132+V135+V138+V142+V145+V148</f>
        <v>1029</v>
      </c>
      <c r="W149" s="355">
        <f t="shared" si="97"/>
        <v>244.34003000000001</v>
      </c>
      <c r="X149" s="355">
        <f t="shared" si="97"/>
        <v>0</v>
      </c>
      <c r="Y149" s="355">
        <f t="shared" si="97"/>
        <v>0</v>
      </c>
      <c r="Z149" s="355">
        <f t="shared" si="97"/>
        <v>0</v>
      </c>
      <c r="AA149" s="355">
        <f t="shared" si="97"/>
        <v>0</v>
      </c>
      <c r="AB149" s="698"/>
      <c r="AC149" s="699"/>
      <c r="AD149" s="699"/>
      <c r="AE149" s="699"/>
      <c r="AF149" s="699"/>
      <c r="AG149" s="700"/>
    </row>
    <row r="150" spans="1:33" s="3" customFormat="1" ht="15" customHeight="1">
      <c r="A150" s="526" t="s">
        <v>156</v>
      </c>
      <c r="B150" s="292" t="s">
        <v>156</v>
      </c>
      <c r="C150" s="293" t="s">
        <v>151</v>
      </c>
      <c r="D150" s="741" t="s">
        <v>245</v>
      </c>
      <c r="E150" s="742"/>
      <c r="F150" s="742"/>
      <c r="G150" s="742"/>
      <c r="H150" s="742"/>
      <c r="I150" s="742"/>
      <c r="J150" s="742"/>
      <c r="K150" s="742"/>
      <c r="L150" s="742"/>
      <c r="M150" s="742"/>
      <c r="N150" s="742"/>
      <c r="O150" s="742"/>
      <c r="P150" s="742"/>
      <c r="Q150" s="742"/>
      <c r="R150" s="742"/>
      <c r="S150" s="742"/>
      <c r="T150" s="742"/>
      <c r="U150" s="742"/>
      <c r="V150" s="742"/>
      <c r="W150" s="742"/>
      <c r="X150" s="742"/>
      <c r="Y150" s="742"/>
      <c r="Z150" s="742"/>
      <c r="AA150" s="742"/>
      <c r="AB150" s="742"/>
      <c r="AC150" s="742"/>
      <c r="AD150" s="742"/>
      <c r="AE150" s="742"/>
      <c r="AF150" s="742"/>
      <c r="AG150" s="743"/>
    </row>
    <row r="151" spans="1:33" s="199" customFormat="1" ht="27" customHeight="1">
      <c r="A151" s="923" t="s">
        <v>156</v>
      </c>
      <c r="B151" s="777" t="s">
        <v>156</v>
      </c>
      <c r="C151" s="780" t="s">
        <v>151</v>
      </c>
      <c r="D151" s="750" t="s">
        <v>151</v>
      </c>
      <c r="E151" s="752" t="s">
        <v>246</v>
      </c>
      <c r="F151" s="753"/>
      <c r="G151" s="331"/>
      <c r="H151" s="359"/>
      <c r="I151" s="359"/>
      <c r="J151" s="359"/>
      <c r="K151" s="359"/>
      <c r="L151" s="359"/>
      <c r="M151" s="359"/>
      <c r="N151" s="359"/>
      <c r="O151" s="359"/>
      <c r="P151" s="359"/>
      <c r="Q151" s="359"/>
      <c r="R151" s="359"/>
      <c r="S151" s="359"/>
      <c r="T151" s="359"/>
      <c r="U151" s="359"/>
      <c r="V151" s="359"/>
      <c r="W151" s="359"/>
      <c r="X151" s="359"/>
      <c r="Y151" s="359"/>
      <c r="Z151" s="359"/>
      <c r="AA151" s="359"/>
      <c r="AB151" s="635"/>
      <c r="AC151" s="635"/>
      <c r="AD151" s="635"/>
      <c r="AE151" s="635"/>
      <c r="AF151" s="635"/>
      <c r="AG151" s="659"/>
    </row>
    <row r="152" spans="1:33" s="199" customFormat="1" ht="15" customHeight="1">
      <c r="A152" s="924"/>
      <c r="B152" s="778"/>
      <c r="C152" s="781"/>
      <c r="D152" s="751"/>
      <c r="E152" s="201" t="s">
        <v>10</v>
      </c>
      <c r="F152" s="206" t="s">
        <v>247</v>
      </c>
      <c r="G152" s="523" t="s">
        <v>617</v>
      </c>
      <c r="H152" s="350">
        <f>I152+J152+L152+M152+N152+O152+P152+Q152</f>
        <v>189.35</v>
      </c>
      <c r="I152" s="351"/>
      <c r="J152" s="351"/>
      <c r="K152" s="351"/>
      <c r="L152" s="351"/>
      <c r="M152" s="351">
        <f>15.6+40+30+15</f>
        <v>100.6</v>
      </c>
      <c r="N152" s="351">
        <f>88.75</f>
        <v>88.75</v>
      </c>
      <c r="O152" s="351"/>
      <c r="P152" s="351"/>
      <c r="Q152" s="351"/>
      <c r="R152" s="350">
        <f>S152+T152+V152+W152+X152+Y152+Z152+AA152</f>
        <v>110.2672</v>
      </c>
      <c r="S152" s="351"/>
      <c r="T152" s="351"/>
      <c r="U152" s="351"/>
      <c r="V152" s="351"/>
      <c r="W152" s="351">
        <v>25.167200000000001</v>
      </c>
      <c r="X152" s="351">
        <v>85.1</v>
      </c>
      <c r="Y152" s="351"/>
      <c r="Z152" s="351"/>
      <c r="AA152" s="351"/>
      <c r="AB152" s="528" t="s">
        <v>211</v>
      </c>
      <c r="AC152" s="339" t="s">
        <v>248</v>
      </c>
      <c r="AD152" s="321" t="s">
        <v>153</v>
      </c>
      <c r="AE152" s="533">
        <v>7</v>
      </c>
      <c r="AF152" s="321">
        <v>7</v>
      </c>
      <c r="AG152" s="270"/>
    </row>
    <row r="153" spans="1:33" s="3" customFormat="1" ht="15" customHeight="1">
      <c r="A153" s="925"/>
      <c r="B153" s="779"/>
      <c r="C153" s="782"/>
      <c r="D153" s="756" t="s">
        <v>15</v>
      </c>
      <c r="E153" s="757"/>
      <c r="F153" s="757"/>
      <c r="G153" s="758"/>
      <c r="H153" s="302">
        <f t="shared" ref="H153:J154" si="98">H152</f>
        <v>189.35</v>
      </c>
      <c r="I153" s="302">
        <f t="shared" si="98"/>
        <v>0</v>
      </c>
      <c r="J153" s="302">
        <f t="shared" si="98"/>
        <v>0</v>
      </c>
      <c r="K153" s="302"/>
      <c r="L153" s="302">
        <f t="shared" ref="L153:T154" si="99">L152</f>
        <v>0</v>
      </c>
      <c r="M153" s="302">
        <f t="shared" si="99"/>
        <v>100.6</v>
      </c>
      <c r="N153" s="302">
        <f t="shared" si="99"/>
        <v>88.75</v>
      </c>
      <c r="O153" s="302">
        <f t="shared" si="99"/>
        <v>0</v>
      </c>
      <c r="P153" s="302">
        <f t="shared" si="99"/>
        <v>0</v>
      </c>
      <c r="Q153" s="302">
        <f t="shared" si="99"/>
        <v>0</v>
      </c>
      <c r="R153" s="302">
        <f t="shared" si="99"/>
        <v>110.2672</v>
      </c>
      <c r="S153" s="302">
        <f t="shared" si="99"/>
        <v>0</v>
      </c>
      <c r="T153" s="302">
        <f t="shared" si="99"/>
        <v>0</v>
      </c>
      <c r="U153" s="302"/>
      <c r="V153" s="302">
        <f t="shared" ref="V153:AA154" si="100">V152</f>
        <v>0</v>
      </c>
      <c r="W153" s="302">
        <f t="shared" si="100"/>
        <v>25.167200000000001</v>
      </c>
      <c r="X153" s="302">
        <f t="shared" si="100"/>
        <v>85.1</v>
      </c>
      <c r="Y153" s="302">
        <f t="shared" si="100"/>
        <v>0</v>
      </c>
      <c r="Z153" s="302">
        <f t="shared" si="100"/>
        <v>0</v>
      </c>
      <c r="AA153" s="302">
        <f t="shared" si="100"/>
        <v>0</v>
      </c>
      <c r="AB153" s="695"/>
      <c r="AC153" s="696"/>
      <c r="AD153" s="696"/>
      <c r="AE153" s="696"/>
      <c r="AF153" s="696"/>
      <c r="AG153" s="697"/>
    </row>
    <row r="154" spans="1:33" s="3" customFormat="1" ht="15" customHeight="1">
      <c r="A154" s="525" t="s">
        <v>156</v>
      </c>
      <c r="B154" s="292" t="s">
        <v>156</v>
      </c>
      <c r="C154" s="293" t="s">
        <v>151</v>
      </c>
      <c r="D154" s="707" t="s">
        <v>16</v>
      </c>
      <c r="E154" s="708"/>
      <c r="F154" s="708"/>
      <c r="G154" s="709"/>
      <c r="H154" s="355">
        <f t="shared" si="98"/>
        <v>189.35</v>
      </c>
      <c r="I154" s="355">
        <f t="shared" si="98"/>
        <v>0</v>
      </c>
      <c r="J154" s="355">
        <f t="shared" si="98"/>
        <v>0</v>
      </c>
      <c r="K154" s="355"/>
      <c r="L154" s="355">
        <f t="shared" si="99"/>
        <v>0</v>
      </c>
      <c r="M154" s="355">
        <f t="shared" si="99"/>
        <v>100.6</v>
      </c>
      <c r="N154" s="355">
        <f t="shared" si="99"/>
        <v>88.75</v>
      </c>
      <c r="O154" s="355">
        <f t="shared" si="99"/>
        <v>0</v>
      </c>
      <c r="P154" s="355">
        <f t="shared" si="99"/>
        <v>0</v>
      </c>
      <c r="Q154" s="355">
        <f t="shared" si="99"/>
        <v>0</v>
      </c>
      <c r="R154" s="355">
        <f t="shared" si="99"/>
        <v>110.2672</v>
      </c>
      <c r="S154" s="355">
        <f t="shared" si="99"/>
        <v>0</v>
      </c>
      <c r="T154" s="355">
        <f t="shared" si="99"/>
        <v>0</v>
      </c>
      <c r="U154" s="355"/>
      <c r="V154" s="355">
        <f t="shared" si="100"/>
        <v>0</v>
      </c>
      <c r="W154" s="355">
        <f t="shared" si="100"/>
        <v>25.167200000000001</v>
      </c>
      <c r="X154" s="355">
        <f t="shared" si="100"/>
        <v>85.1</v>
      </c>
      <c r="Y154" s="355">
        <f t="shared" si="100"/>
        <v>0</v>
      </c>
      <c r="Z154" s="355">
        <f t="shared" si="100"/>
        <v>0</v>
      </c>
      <c r="AA154" s="355">
        <f t="shared" si="100"/>
        <v>0</v>
      </c>
      <c r="AB154" s="698"/>
      <c r="AC154" s="699"/>
      <c r="AD154" s="699"/>
      <c r="AE154" s="699"/>
      <c r="AF154" s="699"/>
      <c r="AG154" s="700"/>
    </row>
    <row r="155" spans="1:33" s="3" customFormat="1" ht="15" customHeight="1">
      <c r="A155" s="526" t="s">
        <v>156</v>
      </c>
      <c r="B155" s="292" t="s">
        <v>156</v>
      </c>
      <c r="C155" s="293" t="s">
        <v>154</v>
      </c>
      <c r="D155" s="741" t="s">
        <v>245</v>
      </c>
      <c r="E155" s="742"/>
      <c r="F155" s="742"/>
      <c r="G155" s="742"/>
      <c r="H155" s="742"/>
      <c r="I155" s="742"/>
      <c r="J155" s="742"/>
      <c r="K155" s="742"/>
      <c r="L155" s="742"/>
      <c r="M155" s="742"/>
      <c r="N155" s="742"/>
      <c r="O155" s="742"/>
      <c r="P155" s="742"/>
      <c r="Q155" s="742"/>
      <c r="R155" s="742"/>
      <c r="S155" s="742"/>
      <c r="T155" s="742"/>
      <c r="U155" s="742"/>
      <c r="V155" s="742"/>
      <c r="W155" s="742"/>
      <c r="X155" s="742"/>
      <c r="Y155" s="742"/>
      <c r="Z155" s="742"/>
      <c r="AA155" s="742"/>
      <c r="AB155" s="742"/>
      <c r="AC155" s="742"/>
      <c r="AD155" s="742"/>
      <c r="AE155" s="742"/>
      <c r="AF155" s="742"/>
      <c r="AG155" s="743"/>
    </row>
    <row r="156" spans="1:33" s="199" customFormat="1" ht="27" customHeight="1">
      <c r="A156" s="923" t="s">
        <v>156</v>
      </c>
      <c r="B156" s="777" t="s">
        <v>156</v>
      </c>
      <c r="C156" s="780" t="s">
        <v>154</v>
      </c>
      <c r="D156" s="750" t="s">
        <v>150</v>
      </c>
      <c r="E156" s="752" t="s">
        <v>249</v>
      </c>
      <c r="F156" s="753"/>
      <c r="G156" s="331"/>
      <c r="H156" s="359"/>
      <c r="I156" s="359"/>
      <c r="J156" s="359"/>
      <c r="K156" s="359"/>
      <c r="L156" s="359"/>
      <c r="M156" s="359"/>
      <c r="N156" s="359"/>
      <c r="O156" s="359"/>
      <c r="P156" s="359"/>
      <c r="Q156" s="359"/>
      <c r="R156" s="359"/>
      <c r="S156" s="359"/>
      <c r="T156" s="359"/>
      <c r="U156" s="359"/>
      <c r="V156" s="359"/>
      <c r="W156" s="359"/>
      <c r="X156" s="359"/>
      <c r="Y156" s="359"/>
      <c r="Z156" s="359"/>
      <c r="AA156" s="359"/>
      <c r="AB156" s="635"/>
      <c r="AC156" s="635"/>
      <c r="AD156" s="635"/>
      <c r="AE156" s="635"/>
      <c r="AF156" s="635"/>
      <c r="AG156" s="659"/>
    </row>
    <row r="157" spans="1:33" s="199" customFormat="1" ht="39" customHeight="1">
      <c r="A157" s="924"/>
      <c r="B157" s="778"/>
      <c r="C157" s="781"/>
      <c r="D157" s="751"/>
      <c r="E157" s="201" t="s">
        <v>10</v>
      </c>
      <c r="F157" s="206" t="s">
        <v>697</v>
      </c>
      <c r="G157" s="523" t="s">
        <v>14</v>
      </c>
      <c r="H157" s="350">
        <f>I157+J157+L157+M157+N157+O157+P157+Q157</f>
        <v>5</v>
      </c>
      <c r="I157" s="351">
        <v>5</v>
      </c>
      <c r="J157" s="351"/>
      <c r="K157" s="351"/>
      <c r="L157" s="351"/>
      <c r="M157" s="351"/>
      <c r="N157" s="351"/>
      <c r="O157" s="351"/>
      <c r="P157" s="351"/>
      <c r="Q157" s="534"/>
      <c r="R157" s="350">
        <f>S157+T157+V157+W157+X157+Y157+Z157+AA157</f>
        <v>4.9000000000000004</v>
      </c>
      <c r="S157" s="351">
        <v>4.9000000000000004</v>
      </c>
      <c r="T157" s="351"/>
      <c r="U157" s="351"/>
      <c r="V157" s="351"/>
      <c r="W157" s="351"/>
      <c r="X157" s="351"/>
      <c r="Y157" s="351"/>
      <c r="Z157" s="351"/>
      <c r="AA157" s="534"/>
      <c r="AB157" s="528" t="s">
        <v>211</v>
      </c>
      <c r="AC157" s="347" t="s">
        <v>698</v>
      </c>
      <c r="AD157" s="321" t="s">
        <v>153</v>
      </c>
      <c r="AE157" s="533">
        <v>1</v>
      </c>
      <c r="AF157" s="321">
        <v>1</v>
      </c>
      <c r="AG157" s="270" t="s">
        <v>902</v>
      </c>
    </row>
    <row r="158" spans="1:33" s="3" customFormat="1" ht="15" customHeight="1">
      <c r="A158" s="925"/>
      <c r="B158" s="779"/>
      <c r="C158" s="782"/>
      <c r="D158" s="756" t="s">
        <v>15</v>
      </c>
      <c r="E158" s="757"/>
      <c r="F158" s="757"/>
      <c r="G158" s="758"/>
      <c r="H158" s="302">
        <f t="shared" ref="H158:J159" si="101">H157</f>
        <v>5</v>
      </c>
      <c r="I158" s="302">
        <f t="shared" si="101"/>
        <v>5</v>
      </c>
      <c r="J158" s="302">
        <f t="shared" si="101"/>
        <v>0</v>
      </c>
      <c r="K158" s="302"/>
      <c r="L158" s="302">
        <f t="shared" ref="L158:T159" si="102">L157</f>
        <v>0</v>
      </c>
      <c r="M158" s="302">
        <f t="shared" si="102"/>
        <v>0</v>
      </c>
      <c r="N158" s="302">
        <f t="shared" si="102"/>
        <v>0</v>
      </c>
      <c r="O158" s="302">
        <f t="shared" si="102"/>
        <v>0</v>
      </c>
      <c r="P158" s="302">
        <f t="shared" si="102"/>
        <v>0</v>
      </c>
      <c r="Q158" s="302">
        <f t="shared" si="102"/>
        <v>0</v>
      </c>
      <c r="R158" s="302">
        <f t="shared" si="102"/>
        <v>4.9000000000000004</v>
      </c>
      <c r="S158" s="302">
        <f t="shared" si="102"/>
        <v>4.9000000000000004</v>
      </c>
      <c r="T158" s="302">
        <f t="shared" si="102"/>
        <v>0</v>
      </c>
      <c r="U158" s="302"/>
      <c r="V158" s="302">
        <f t="shared" ref="V158:AA159" si="103">V157</f>
        <v>0</v>
      </c>
      <c r="W158" s="302">
        <f t="shared" si="103"/>
        <v>0</v>
      </c>
      <c r="X158" s="302">
        <f t="shared" si="103"/>
        <v>0</v>
      </c>
      <c r="Y158" s="302">
        <f t="shared" si="103"/>
        <v>0</v>
      </c>
      <c r="Z158" s="302">
        <f t="shared" si="103"/>
        <v>0</v>
      </c>
      <c r="AA158" s="302">
        <f t="shared" si="103"/>
        <v>0</v>
      </c>
      <c r="AB158" s="695"/>
      <c r="AC158" s="696"/>
      <c r="AD158" s="696"/>
      <c r="AE158" s="696"/>
      <c r="AF158" s="696"/>
      <c r="AG158" s="697"/>
    </row>
    <row r="159" spans="1:33" s="3" customFormat="1" ht="15" customHeight="1">
      <c r="A159" s="525" t="s">
        <v>156</v>
      </c>
      <c r="B159" s="292" t="s">
        <v>156</v>
      </c>
      <c r="C159" s="293" t="s">
        <v>151</v>
      </c>
      <c r="D159" s="707" t="s">
        <v>16</v>
      </c>
      <c r="E159" s="708"/>
      <c r="F159" s="708"/>
      <c r="G159" s="709"/>
      <c r="H159" s="355">
        <f t="shared" si="101"/>
        <v>5</v>
      </c>
      <c r="I159" s="355">
        <f t="shared" si="101"/>
        <v>5</v>
      </c>
      <c r="J159" s="355">
        <f t="shared" si="101"/>
        <v>0</v>
      </c>
      <c r="K159" s="355"/>
      <c r="L159" s="355">
        <f t="shared" si="102"/>
        <v>0</v>
      </c>
      <c r="M159" s="355">
        <f t="shared" si="102"/>
        <v>0</v>
      </c>
      <c r="N159" s="355">
        <f t="shared" si="102"/>
        <v>0</v>
      </c>
      <c r="O159" s="355">
        <f t="shared" si="102"/>
        <v>0</v>
      </c>
      <c r="P159" s="355">
        <f t="shared" si="102"/>
        <v>0</v>
      </c>
      <c r="Q159" s="355">
        <f t="shared" si="102"/>
        <v>0</v>
      </c>
      <c r="R159" s="355">
        <f t="shared" si="102"/>
        <v>4.9000000000000004</v>
      </c>
      <c r="S159" s="355">
        <f t="shared" si="102"/>
        <v>4.9000000000000004</v>
      </c>
      <c r="T159" s="355">
        <f t="shared" si="102"/>
        <v>0</v>
      </c>
      <c r="U159" s="355"/>
      <c r="V159" s="355">
        <f t="shared" si="103"/>
        <v>0</v>
      </c>
      <c r="W159" s="355">
        <f t="shared" si="103"/>
        <v>0</v>
      </c>
      <c r="X159" s="355">
        <f t="shared" si="103"/>
        <v>0</v>
      </c>
      <c r="Y159" s="355">
        <f t="shared" si="103"/>
        <v>0</v>
      </c>
      <c r="Z159" s="355">
        <f t="shared" si="103"/>
        <v>0</v>
      </c>
      <c r="AA159" s="355">
        <f t="shared" si="103"/>
        <v>0</v>
      </c>
      <c r="AB159" s="698"/>
      <c r="AC159" s="699"/>
      <c r="AD159" s="699"/>
      <c r="AE159" s="699"/>
      <c r="AF159" s="699"/>
      <c r="AG159" s="700"/>
    </row>
    <row r="160" spans="1:33" s="199" customFormat="1" ht="15" customHeight="1">
      <c r="A160" s="525" t="s">
        <v>156</v>
      </c>
      <c r="B160" s="292" t="s">
        <v>156</v>
      </c>
      <c r="C160" s="713" t="s">
        <v>18</v>
      </c>
      <c r="D160" s="714"/>
      <c r="E160" s="714"/>
      <c r="F160" s="714"/>
      <c r="G160" s="715"/>
      <c r="H160" s="356">
        <f>H149+H154+H159</f>
        <v>1515.752</v>
      </c>
      <c r="I160" s="356">
        <f>I149+I154+I159</f>
        <v>29.710999999999999</v>
      </c>
      <c r="J160" s="356">
        <f>J149+J154+J159</f>
        <v>0</v>
      </c>
      <c r="K160" s="356"/>
      <c r="L160" s="356">
        <f t="shared" ref="L160:T160" si="104">L149+L154+L159</f>
        <v>1029</v>
      </c>
      <c r="M160" s="356">
        <f t="shared" si="104"/>
        <v>368.29100000000005</v>
      </c>
      <c r="N160" s="356">
        <f t="shared" si="104"/>
        <v>88.75</v>
      </c>
      <c r="O160" s="356">
        <f t="shared" si="104"/>
        <v>0</v>
      </c>
      <c r="P160" s="356">
        <f t="shared" si="104"/>
        <v>0</v>
      </c>
      <c r="Q160" s="356">
        <f t="shared" si="104"/>
        <v>0</v>
      </c>
      <c r="R160" s="356">
        <f t="shared" si="104"/>
        <v>1407.12689</v>
      </c>
      <c r="S160" s="356">
        <f t="shared" si="104"/>
        <v>23.519660000000002</v>
      </c>
      <c r="T160" s="356">
        <f t="shared" si="104"/>
        <v>0</v>
      </c>
      <c r="U160" s="356"/>
      <c r="V160" s="356">
        <f t="shared" ref="V160:AA160" si="105">V149+V154+V159</f>
        <v>1029</v>
      </c>
      <c r="W160" s="356">
        <f t="shared" si="105"/>
        <v>269.50722999999999</v>
      </c>
      <c r="X160" s="356">
        <f t="shared" si="105"/>
        <v>85.1</v>
      </c>
      <c r="Y160" s="356">
        <f t="shared" si="105"/>
        <v>0</v>
      </c>
      <c r="Z160" s="356">
        <f t="shared" si="105"/>
        <v>0</v>
      </c>
      <c r="AA160" s="356">
        <f t="shared" si="105"/>
        <v>0</v>
      </c>
      <c r="AB160" s="716"/>
      <c r="AC160" s="717"/>
      <c r="AD160" s="717"/>
      <c r="AE160" s="717"/>
      <c r="AF160" s="717"/>
      <c r="AG160" s="718"/>
    </row>
    <row r="161" spans="1:33" s="3" customFormat="1" ht="15" customHeight="1">
      <c r="A161" s="526" t="s">
        <v>156</v>
      </c>
      <c r="B161" s="200" t="s">
        <v>164</v>
      </c>
      <c r="C161" s="738" t="s">
        <v>250</v>
      </c>
      <c r="D161" s="739"/>
      <c r="E161" s="739"/>
      <c r="F161" s="739"/>
      <c r="G161" s="739"/>
      <c r="H161" s="739"/>
      <c r="I161" s="739"/>
      <c r="J161" s="739"/>
      <c r="K161" s="739"/>
      <c r="L161" s="739"/>
      <c r="M161" s="739"/>
      <c r="N161" s="739"/>
      <c r="O161" s="739"/>
      <c r="P161" s="739"/>
      <c r="Q161" s="739"/>
      <c r="R161" s="739"/>
      <c r="S161" s="739"/>
      <c r="T161" s="739"/>
      <c r="U161" s="739"/>
      <c r="V161" s="739"/>
      <c r="W161" s="739"/>
      <c r="X161" s="739"/>
      <c r="Y161" s="739"/>
      <c r="Z161" s="739"/>
      <c r="AA161" s="739"/>
      <c r="AB161" s="739"/>
      <c r="AC161" s="739"/>
      <c r="AD161" s="739"/>
      <c r="AE161" s="739"/>
      <c r="AF161" s="739"/>
      <c r="AG161" s="740"/>
    </row>
    <row r="162" spans="1:33" s="3" customFormat="1" ht="15" customHeight="1">
      <c r="A162" s="526" t="s">
        <v>156</v>
      </c>
      <c r="B162" s="292" t="s">
        <v>164</v>
      </c>
      <c r="C162" s="293" t="s">
        <v>150</v>
      </c>
      <c r="D162" s="741" t="s">
        <v>699</v>
      </c>
      <c r="E162" s="742"/>
      <c r="F162" s="742"/>
      <c r="G162" s="742"/>
      <c r="H162" s="742"/>
      <c r="I162" s="742"/>
      <c r="J162" s="742"/>
      <c r="K162" s="742"/>
      <c r="L162" s="742"/>
      <c r="M162" s="742"/>
      <c r="N162" s="742"/>
      <c r="O162" s="742"/>
      <c r="P162" s="742"/>
      <c r="Q162" s="742"/>
      <c r="R162" s="742"/>
      <c r="S162" s="742"/>
      <c r="T162" s="742"/>
      <c r="U162" s="742"/>
      <c r="V162" s="742"/>
      <c r="W162" s="742"/>
      <c r="X162" s="742"/>
      <c r="Y162" s="742"/>
      <c r="Z162" s="742"/>
      <c r="AA162" s="742"/>
      <c r="AB162" s="742"/>
      <c r="AC162" s="742"/>
      <c r="AD162" s="742"/>
      <c r="AE162" s="742"/>
      <c r="AF162" s="742"/>
      <c r="AG162" s="743"/>
    </row>
    <row r="163" spans="1:33" s="199" customFormat="1" ht="40.5" customHeight="1">
      <c r="A163" s="923" t="s">
        <v>156</v>
      </c>
      <c r="B163" s="748" t="s">
        <v>164</v>
      </c>
      <c r="C163" s="749" t="s">
        <v>150</v>
      </c>
      <c r="D163" s="750" t="s">
        <v>154</v>
      </c>
      <c r="E163" s="752" t="s">
        <v>700</v>
      </c>
      <c r="F163" s="753"/>
      <c r="G163" s="331"/>
      <c r="H163" s="359"/>
      <c r="I163" s="359"/>
      <c r="J163" s="359"/>
      <c r="K163" s="359"/>
      <c r="L163" s="359"/>
      <c r="M163" s="359"/>
      <c r="N163" s="359"/>
      <c r="O163" s="359"/>
      <c r="P163" s="359"/>
      <c r="Q163" s="359"/>
      <c r="R163" s="359"/>
      <c r="S163" s="359"/>
      <c r="T163" s="359"/>
      <c r="U163" s="359"/>
      <c r="V163" s="359"/>
      <c r="W163" s="359"/>
      <c r="X163" s="359"/>
      <c r="Y163" s="359"/>
      <c r="Z163" s="359"/>
      <c r="AA163" s="359"/>
      <c r="AB163" s="635"/>
      <c r="AC163" s="635"/>
      <c r="AD163" s="635"/>
      <c r="AE163" s="635"/>
      <c r="AF163" s="635"/>
      <c r="AG163" s="659"/>
    </row>
    <row r="164" spans="1:33" s="199" customFormat="1" ht="15" customHeight="1">
      <c r="A164" s="924"/>
      <c r="B164" s="748"/>
      <c r="C164" s="749"/>
      <c r="D164" s="751"/>
      <c r="E164" s="201" t="s">
        <v>10</v>
      </c>
      <c r="F164" s="206" t="s">
        <v>701</v>
      </c>
      <c r="G164" s="523" t="s">
        <v>14</v>
      </c>
      <c r="H164" s="350">
        <f>I164+J164+L164+M164+N164+O164+P164+Q164</f>
        <v>4</v>
      </c>
      <c r="I164" s="351">
        <v>4</v>
      </c>
      <c r="J164" s="351"/>
      <c r="K164" s="351"/>
      <c r="L164" s="351"/>
      <c r="M164" s="351">
        <f>5-5</f>
        <v>0</v>
      </c>
      <c r="N164" s="351"/>
      <c r="O164" s="351"/>
      <c r="P164" s="351"/>
      <c r="Q164" s="534"/>
      <c r="R164" s="350">
        <f>S164+T164+V164+W164+X164+Y164+Z164+AA164</f>
        <v>3.95</v>
      </c>
      <c r="S164" s="351">
        <v>3.95</v>
      </c>
      <c r="T164" s="351"/>
      <c r="U164" s="351"/>
      <c r="V164" s="351"/>
      <c r="W164" s="351">
        <f>5-5</f>
        <v>0</v>
      </c>
      <c r="X164" s="351"/>
      <c r="Y164" s="351"/>
      <c r="Z164" s="351"/>
      <c r="AA164" s="534"/>
      <c r="AB164" s="528" t="s">
        <v>211</v>
      </c>
      <c r="AC164" s="347" t="s">
        <v>702</v>
      </c>
      <c r="AD164" s="321" t="s">
        <v>153</v>
      </c>
      <c r="AE164" s="533">
        <v>1</v>
      </c>
      <c r="AF164" s="321">
        <v>1</v>
      </c>
      <c r="AG164" s="270"/>
    </row>
    <row r="165" spans="1:33" s="3" customFormat="1" ht="15" customHeight="1">
      <c r="A165" s="925"/>
      <c r="B165" s="748"/>
      <c r="C165" s="749"/>
      <c r="D165" s="754" t="s">
        <v>15</v>
      </c>
      <c r="E165" s="754"/>
      <c r="F165" s="754"/>
      <c r="G165" s="754"/>
      <c r="H165" s="302">
        <f t="shared" ref="H165:J166" si="106">H164</f>
        <v>4</v>
      </c>
      <c r="I165" s="302">
        <f t="shared" si="106"/>
        <v>4</v>
      </c>
      <c r="J165" s="302">
        <f t="shared" si="106"/>
        <v>0</v>
      </c>
      <c r="K165" s="302"/>
      <c r="L165" s="302">
        <f t="shared" ref="L165:T166" si="107">L164</f>
        <v>0</v>
      </c>
      <c r="M165" s="302">
        <f t="shared" si="107"/>
        <v>0</v>
      </c>
      <c r="N165" s="302">
        <f t="shared" si="107"/>
        <v>0</v>
      </c>
      <c r="O165" s="302">
        <f t="shared" si="107"/>
        <v>0</v>
      </c>
      <c r="P165" s="302">
        <f t="shared" si="107"/>
        <v>0</v>
      </c>
      <c r="Q165" s="302">
        <f t="shared" si="107"/>
        <v>0</v>
      </c>
      <c r="R165" s="302">
        <f t="shared" si="107"/>
        <v>3.95</v>
      </c>
      <c r="S165" s="302">
        <f t="shared" si="107"/>
        <v>3.95</v>
      </c>
      <c r="T165" s="302">
        <f t="shared" si="107"/>
        <v>0</v>
      </c>
      <c r="U165" s="302"/>
      <c r="V165" s="302">
        <f t="shared" ref="V165:AA166" si="108">V164</f>
        <v>0</v>
      </c>
      <c r="W165" s="302">
        <f t="shared" si="108"/>
        <v>0</v>
      </c>
      <c r="X165" s="302">
        <f t="shared" si="108"/>
        <v>0</v>
      </c>
      <c r="Y165" s="302">
        <f t="shared" si="108"/>
        <v>0</v>
      </c>
      <c r="Z165" s="302">
        <f t="shared" si="108"/>
        <v>0</v>
      </c>
      <c r="AA165" s="302">
        <f t="shared" si="108"/>
        <v>0</v>
      </c>
      <c r="AB165" s="695"/>
      <c r="AC165" s="696"/>
      <c r="AD165" s="696"/>
      <c r="AE165" s="696"/>
      <c r="AF165" s="696"/>
      <c r="AG165" s="697"/>
    </row>
    <row r="166" spans="1:33" s="3" customFormat="1" ht="15" customHeight="1">
      <c r="A166" s="525" t="s">
        <v>156</v>
      </c>
      <c r="B166" s="292" t="s">
        <v>151</v>
      </c>
      <c r="C166" s="293" t="s">
        <v>150</v>
      </c>
      <c r="D166" s="744" t="s">
        <v>16</v>
      </c>
      <c r="E166" s="744"/>
      <c r="F166" s="744"/>
      <c r="G166" s="744"/>
      <c r="H166" s="355">
        <f t="shared" si="106"/>
        <v>4</v>
      </c>
      <c r="I166" s="355">
        <f t="shared" si="106"/>
        <v>4</v>
      </c>
      <c r="J166" s="355">
        <f t="shared" si="106"/>
        <v>0</v>
      </c>
      <c r="K166" s="355"/>
      <c r="L166" s="355">
        <f t="shared" si="107"/>
        <v>0</v>
      </c>
      <c r="M166" s="355">
        <f t="shared" si="107"/>
        <v>0</v>
      </c>
      <c r="N166" s="355">
        <f t="shared" si="107"/>
        <v>0</v>
      </c>
      <c r="O166" s="355">
        <f t="shared" si="107"/>
        <v>0</v>
      </c>
      <c r="P166" s="355">
        <f t="shared" si="107"/>
        <v>0</v>
      </c>
      <c r="Q166" s="355">
        <f t="shared" si="107"/>
        <v>0</v>
      </c>
      <c r="R166" s="355">
        <f t="shared" si="107"/>
        <v>3.95</v>
      </c>
      <c r="S166" s="355">
        <f t="shared" si="107"/>
        <v>3.95</v>
      </c>
      <c r="T166" s="355">
        <f t="shared" si="107"/>
        <v>0</v>
      </c>
      <c r="U166" s="355"/>
      <c r="V166" s="355">
        <f t="shared" si="108"/>
        <v>0</v>
      </c>
      <c r="W166" s="355">
        <f t="shared" si="108"/>
        <v>0</v>
      </c>
      <c r="X166" s="355">
        <f t="shared" si="108"/>
        <v>0</v>
      </c>
      <c r="Y166" s="355">
        <f t="shared" si="108"/>
        <v>0</v>
      </c>
      <c r="Z166" s="355">
        <f t="shared" si="108"/>
        <v>0</v>
      </c>
      <c r="AA166" s="355">
        <f t="shared" si="108"/>
        <v>0</v>
      </c>
      <c r="AB166" s="698"/>
      <c r="AC166" s="699"/>
      <c r="AD166" s="699"/>
      <c r="AE166" s="699"/>
      <c r="AF166" s="699"/>
      <c r="AG166" s="700"/>
    </row>
    <row r="167" spans="1:33" s="3" customFormat="1" ht="15" customHeight="1">
      <c r="A167" s="526" t="s">
        <v>156</v>
      </c>
      <c r="B167" s="292" t="s">
        <v>164</v>
      </c>
      <c r="C167" s="293" t="s">
        <v>151</v>
      </c>
      <c r="D167" s="741" t="s">
        <v>251</v>
      </c>
      <c r="E167" s="742"/>
      <c r="F167" s="742"/>
      <c r="G167" s="742"/>
      <c r="H167" s="742"/>
      <c r="I167" s="742"/>
      <c r="J167" s="742"/>
      <c r="K167" s="742"/>
      <c r="L167" s="742"/>
      <c r="M167" s="742"/>
      <c r="N167" s="742"/>
      <c r="O167" s="742"/>
      <c r="P167" s="742"/>
      <c r="Q167" s="742"/>
      <c r="R167" s="742"/>
      <c r="S167" s="742"/>
      <c r="T167" s="742"/>
      <c r="U167" s="742"/>
      <c r="V167" s="742"/>
      <c r="W167" s="742"/>
      <c r="X167" s="742"/>
      <c r="Y167" s="742"/>
      <c r="Z167" s="742"/>
      <c r="AA167" s="742"/>
      <c r="AB167" s="742"/>
      <c r="AC167" s="742"/>
      <c r="AD167" s="742"/>
      <c r="AE167" s="742"/>
      <c r="AF167" s="742"/>
      <c r="AG167" s="743"/>
    </row>
    <row r="168" spans="1:33" s="199" customFormat="1" ht="27.75" customHeight="1">
      <c r="A168" s="923" t="s">
        <v>156</v>
      </c>
      <c r="B168" s="748" t="s">
        <v>164</v>
      </c>
      <c r="C168" s="749" t="s">
        <v>151</v>
      </c>
      <c r="D168" s="750" t="s">
        <v>150</v>
      </c>
      <c r="E168" s="752" t="s">
        <v>252</v>
      </c>
      <c r="F168" s="753"/>
      <c r="G168" s="331"/>
      <c r="H168" s="359"/>
      <c r="I168" s="359"/>
      <c r="J168" s="359"/>
      <c r="K168" s="359"/>
      <c r="L168" s="359"/>
      <c r="M168" s="359"/>
      <c r="N168" s="359"/>
      <c r="O168" s="359"/>
      <c r="P168" s="359"/>
      <c r="Q168" s="359"/>
      <c r="R168" s="359"/>
      <c r="S168" s="359"/>
      <c r="T168" s="359"/>
      <c r="U168" s="359"/>
      <c r="V168" s="359"/>
      <c r="W168" s="359"/>
      <c r="X168" s="359"/>
      <c r="Y168" s="359"/>
      <c r="Z168" s="359"/>
      <c r="AA168" s="359"/>
      <c r="AB168" s="635"/>
      <c r="AC168" s="635"/>
      <c r="AD168" s="635"/>
      <c r="AE168" s="635"/>
      <c r="AF168" s="635"/>
      <c r="AG168" s="659"/>
    </row>
    <row r="169" spans="1:33" s="199" customFormat="1" ht="15" customHeight="1">
      <c r="A169" s="924"/>
      <c r="B169" s="748"/>
      <c r="C169" s="749"/>
      <c r="D169" s="751"/>
      <c r="E169" s="201" t="s">
        <v>10</v>
      </c>
      <c r="F169" s="206" t="s">
        <v>253</v>
      </c>
      <c r="G169" s="523" t="s">
        <v>14</v>
      </c>
      <c r="H169" s="350">
        <f>I169+J169+L169+M169+N169+O169+P169+Q169</f>
        <v>15</v>
      </c>
      <c r="I169" s="351">
        <f>15-4+4</f>
        <v>15</v>
      </c>
      <c r="J169" s="351"/>
      <c r="K169" s="351"/>
      <c r="L169" s="351"/>
      <c r="M169" s="351"/>
      <c r="N169" s="351"/>
      <c r="O169" s="351"/>
      <c r="P169" s="351"/>
      <c r="Q169" s="534"/>
      <c r="R169" s="350">
        <f>S169+T169+V169+W169+X169+Y169+Z169+AA169</f>
        <v>20.262540000000001</v>
      </c>
      <c r="S169" s="351">
        <v>20.262540000000001</v>
      </c>
      <c r="T169" s="351"/>
      <c r="U169" s="351"/>
      <c r="V169" s="351"/>
      <c r="W169" s="351"/>
      <c r="X169" s="351"/>
      <c r="Y169" s="351"/>
      <c r="Z169" s="351"/>
      <c r="AA169" s="534"/>
      <c r="AB169" s="528" t="s">
        <v>211</v>
      </c>
      <c r="AC169" s="347" t="s">
        <v>254</v>
      </c>
      <c r="AD169" s="321" t="s">
        <v>153</v>
      </c>
      <c r="AE169" s="533">
        <v>1</v>
      </c>
      <c r="AF169" s="321">
        <v>1</v>
      </c>
      <c r="AG169" s="270"/>
    </row>
    <row r="170" spans="1:33" s="3" customFormat="1" ht="15" customHeight="1">
      <c r="A170" s="925"/>
      <c r="B170" s="748"/>
      <c r="C170" s="749"/>
      <c r="D170" s="754" t="s">
        <v>15</v>
      </c>
      <c r="E170" s="754"/>
      <c r="F170" s="754"/>
      <c r="G170" s="754"/>
      <c r="H170" s="302">
        <f>H169</f>
        <v>15</v>
      </c>
      <c r="I170" s="302">
        <f>I169</f>
        <v>15</v>
      </c>
      <c r="J170" s="302">
        <f>J169</f>
        <v>0</v>
      </c>
      <c r="K170" s="302"/>
      <c r="L170" s="302">
        <f t="shared" ref="L170:T170" si="109">L169</f>
        <v>0</v>
      </c>
      <c r="M170" s="302">
        <f t="shared" si="109"/>
        <v>0</v>
      </c>
      <c r="N170" s="302">
        <f t="shared" si="109"/>
        <v>0</v>
      </c>
      <c r="O170" s="302">
        <f t="shared" si="109"/>
        <v>0</v>
      </c>
      <c r="P170" s="302">
        <f t="shared" si="109"/>
        <v>0</v>
      </c>
      <c r="Q170" s="302">
        <f t="shared" si="109"/>
        <v>0</v>
      </c>
      <c r="R170" s="302">
        <f t="shared" si="109"/>
        <v>20.262540000000001</v>
      </c>
      <c r="S170" s="302">
        <f t="shared" si="109"/>
        <v>20.262540000000001</v>
      </c>
      <c r="T170" s="302">
        <f t="shared" si="109"/>
        <v>0</v>
      </c>
      <c r="U170" s="302"/>
      <c r="V170" s="302">
        <f t="shared" ref="V170:AA170" si="110">V169</f>
        <v>0</v>
      </c>
      <c r="W170" s="302">
        <f t="shared" si="110"/>
        <v>0</v>
      </c>
      <c r="X170" s="302">
        <f t="shared" si="110"/>
        <v>0</v>
      </c>
      <c r="Y170" s="302">
        <f t="shared" si="110"/>
        <v>0</v>
      </c>
      <c r="Z170" s="302">
        <f t="shared" si="110"/>
        <v>0</v>
      </c>
      <c r="AA170" s="302">
        <f t="shared" si="110"/>
        <v>0</v>
      </c>
      <c r="AB170" s="695"/>
      <c r="AC170" s="696"/>
      <c r="AD170" s="696"/>
      <c r="AE170" s="696"/>
      <c r="AF170" s="696"/>
      <c r="AG170" s="697"/>
    </row>
    <row r="171" spans="1:33" s="199" customFormat="1" ht="43.5" customHeight="1">
      <c r="A171" s="923" t="s">
        <v>156</v>
      </c>
      <c r="B171" s="748" t="s">
        <v>164</v>
      </c>
      <c r="C171" s="749" t="s">
        <v>151</v>
      </c>
      <c r="D171" s="750" t="s">
        <v>156</v>
      </c>
      <c r="E171" s="752" t="s">
        <v>703</v>
      </c>
      <c r="F171" s="753"/>
      <c r="G171" s="331"/>
      <c r="H171" s="359"/>
      <c r="I171" s="359"/>
      <c r="J171" s="359"/>
      <c r="K171" s="359"/>
      <c r="L171" s="359"/>
      <c r="M171" s="359"/>
      <c r="N171" s="359"/>
      <c r="O171" s="359"/>
      <c r="P171" s="359"/>
      <c r="Q171" s="359"/>
      <c r="R171" s="359"/>
      <c r="S171" s="359"/>
      <c r="T171" s="359"/>
      <c r="U171" s="359"/>
      <c r="V171" s="359"/>
      <c r="W171" s="359"/>
      <c r="X171" s="359"/>
      <c r="Y171" s="359"/>
      <c r="Z171" s="359"/>
      <c r="AA171" s="359"/>
      <c r="AB171" s="635"/>
      <c r="AC171" s="635"/>
      <c r="AD171" s="635"/>
      <c r="AE171" s="635"/>
      <c r="AF171" s="635"/>
      <c r="AG171" s="659"/>
    </row>
    <row r="172" spans="1:33" s="199" customFormat="1" ht="42.75" customHeight="1">
      <c r="A172" s="924"/>
      <c r="B172" s="748"/>
      <c r="C172" s="749"/>
      <c r="D172" s="751"/>
      <c r="E172" s="201" t="s">
        <v>10</v>
      </c>
      <c r="F172" s="206" t="s">
        <v>239</v>
      </c>
      <c r="G172" s="523" t="s">
        <v>142</v>
      </c>
      <c r="H172" s="350">
        <f>I172+J172+L172+M172+N172+O172+P172+Q172</f>
        <v>0</v>
      </c>
      <c r="I172" s="351"/>
      <c r="J172" s="351"/>
      <c r="K172" s="351"/>
      <c r="L172" s="351"/>
      <c r="M172" s="351">
        <f>16-11.6-4.4</f>
        <v>0</v>
      </c>
      <c r="N172" s="351"/>
      <c r="O172" s="351"/>
      <c r="P172" s="351"/>
      <c r="Q172" s="534"/>
      <c r="R172" s="350">
        <f>S172+T172+V172+W172+X172+Y172+Z172+AA172</f>
        <v>0</v>
      </c>
      <c r="S172" s="351"/>
      <c r="T172" s="351"/>
      <c r="U172" s="351"/>
      <c r="V172" s="351"/>
      <c r="W172" s="351">
        <f>16-11.6-4.4</f>
        <v>0</v>
      </c>
      <c r="X172" s="351"/>
      <c r="Y172" s="351"/>
      <c r="Z172" s="351"/>
      <c r="AA172" s="534"/>
      <c r="AB172" s="528" t="s">
        <v>211</v>
      </c>
      <c r="AC172" s="347" t="s">
        <v>235</v>
      </c>
      <c r="AD172" s="321" t="s">
        <v>153</v>
      </c>
      <c r="AE172" s="533">
        <v>1</v>
      </c>
      <c r="AF172" s="321">
        <v>0</v>
      </c>
      <c r="AG172" s="270" t="s">
        <v>901</v>
      </c>
    </row>
    <row r="173" spans="1:33" s="3" customFormat="1" ht="15" customHeight="1">
      <c r="A173" s="925"/>
      <c r="B173" s="748"/>
      <c r="C173" s="749"/>
      <c r="D173" s="754" t="s">
        <v>15</v>
      </c>
      <c r="E173" s="754"/>
      <c r="F173" s="754"/>
      <c r="G173" s="754"/>
      <c r="H173" s="302">
        <f>H172</f>
        <v>0</v>
      </c>
      <c r="I173" s="302">
        <f>I172</f>
        <v>0</v>
      </c>
      <c r="J173" s="302">
        <f>J172</f>
        <v>0</v>
      </c>
      <c r="K173" s="302"/>
      <c r="L173" s="302">
        <f t="shared" ref="L173:T173" si="111">L172</f>
        <v>0</v>
      </c>
      <c r="M173" s="302">
        <f t="shared" si="111"/>
        <v>0</v>
      </c>
      <c r="N173" s="302">
        <f t="shared" si="111"/>
        <v>0</v>
      </c>
      <c r="O173" s="302">
        <f t="shared" si="111"/>
        <v>0</v>
      </c>
      <c r="P173" s="302">
        <f t="shared" si="111"/>
        <v>0</v>
      </c>
      <c r="Q173" s="302">
        <f t="shared" si="111"/>
        <v>0</v>
      </c>
      <c r="R173" s="302">
        <f t="shared" si="111"/>
        <v>0</v>
      </c>
      <c r="S173" s="302">
        <f t="shared" si="111"/>
        <v>0</v>
      </c>
      <c r="T173" s="302">
        <f t="shared" si="111"/>
        <v>0</v>
      </c>
      <c r="U173" s="302"/>
      <c r="V173" s="302">
        <f t="shared" ref="V173:AA173" si="112">V172</f>
        <v>0</v>
      </c>
      <c r="W173" s="302">
        <f t="shared" si="112"/>
        <v>0</v>
      </c>
      <c r="X173" s="302">
        <f t="shared" si="112"/>
        <v>0</v>
      </c>
      <c r="Y173" s="302">
        <f t="shared" si="112"/>
        <v>0</v>
      </c>
      <c r="Z173" s="302">
        <f t="shared" si="112"/>
        <v>0</v>
      </c>
      <c r="AA173" s="302">
        <f t="shared" si="112"/>
        <v>0</v>
      </c>
      <c r="AB173" s="695"/>
      <c r="AC173" s="696"/>
      <c r="AD173" s="696"/>
      <c r="AE173" s="696"/>
      <c r="AF173" s="696"/>
      <c r="AG173" s="697"/>
    </row>
    <row r="174" spans="1:33" s="199" customFormat="1" ht="42" customHeight="1">
      <c r="A174" s="923" t="s">
        <v>156</v>
      </c>
      <c r="B174" s="748" t="s">
        <v>164</v>
      </c>
      <c r="C174" s="749" t="s">
        <v>151</v>
      </c>
      <c r="D174" s="750" t="s">
        <v>164</v>
      </c>
      <c r="E174" s="752" t="s">
        <v>704</v>
      </c>
      <c r="F174" s="753"/>
      <c r="G174" s="331"/>
      <c r="H174" s="359"/>
      <c r="I174" s="359"/>
      <c r="J174" s="359"/>
      <c r="K174" s="359"/>
      <c r="L174" s="359"/>
      <c r="M174" s="359"/>
      <c r="N174" s="359"/>
      <c r="O174" s="359"/>
      <c r="P174" s="359"/>
      <c r="Q174" s="359"/>
      <c r="R174" s="359"/>
      <c r="S174" s="359"/>
      <c r="T174" s="359"/>
      <c r="U174" s="359"/>
      <c r="V174" s="359"/>
      <c r="W174" s="359"/>
      <c r="X174" s="359"/>
      <c r="Y174" s="359"/>
      <c r="Z174" s="359"/>
      <c r="AA174" s="359"/>
      <c r="AB174" s="635"/>
      <c r="AC174" s="635"/>
      <c r="AD174" s="635"/>
      <c r="AE174" s="635"/>
      <c r="AF174" s="635"/>
      <c r="AG174" s="659"/>
    </row>
    <row r="175" spans="1:33" s="199" customFormat="1" ht="43.5" customHeight="1">
      <c r="A175" s="924"/>
      <c r="B175" s="748"/>
      <c r="C175" s="749"/>
      <c r="D175" s="751"/>
      <c r="E175" s="201" t="s">
        <v>10</v>
      </c>
      <c r="F175" s="206" t="s">
        <v>239</v>
      </c>
      <c r="G175" s="523" t="s">
        <v>14</v>
      </c>
      <c r="H175" s="350">
        <f>I175+J175+L175+M175+N175+O175+P175+Q175</f>
        <v>3.7</v>
      </c>
      <c r="I175" s="351">
        <f>7-1.3-2</f>
        <v>3.7</v>
      </c>
      <c r="J175" s="351"/>
      <c r="K175" s="351"/>
      <c r="L175" s="351"/>
      <c r="M175" s="351"/>
      <c r="N175" s="351"/>
      <c r="O175" s="351"/>
      <c r="P175" s="351"/>
      <c r="Q175" s="534"/>
      <c r="R175" s="350">
        <f>S175+T175+V175+W175+X175+Y175+Z175+AA175</f>
        <v>0</v>
      </c>
      <c r="S175" s="351">
        <v>0</v>
      </c>
      <c r="T175" s="351"/>
      <c r="U175" s="351"/>
      <c r="V175" s="351"/>
      <c r="W175" s="351"/>
      <c r="X175" s="351"/>
      <c r="Y175" s="351"/>
      <c r="Z175" s="351"/>
      <c r="AA175" s="534"/>
      <c r="AB175" s="528" t="s">
        <v>211</v>
      </c>
      <c r="AC175" s="347" t="s">
        <v>235</v>
      </c>
      <c r="AD175" s="321" t="s">
        <v>153</v>
      </c>
      <c r="AE175" s="533">
        <v>1</v>
      </c>
      <c r="AF175" s="321">
        <v>0</v>
      </c>
      <c r="AG175" s="270" t="s">
        <v>901</v>
      </c>
    </row>
    <row r="176" spans="1:33" s="3" customFormat="1" ht="15" customHeight="1">
      <c r="A176" s="925"/>
      <c r="B176" s="748"/>
      <c r="C176" s="749"/>
      <c r="D176" s="754" t="s">
        <v>15</v>
      </c>
      <c r="E176" s="754"/>
      <c r="F176" s="754"/>
      <c r="G176" s="754"/>
      <c r="H176" s="302">
        <f>H175</f>
        <v>3.7</v>
      </c>
      <c r="I176" s="302">
        <f>I175</f>
        <v>3.7</v>
      </c>
      <c r="J176" s="302">
        <f>J175</f>
        <v>0</v>
      </c>
      <c r="K176" s="302"/>
      <c r="L176" s="302">
        <f t="shared" ref="L176:T176" si="113">L175</f>
        <v>0</v>
      </c>
      <c r="M176" s="302">
        <f t="shared" si="113"/>
        <v>0</v>
      </c>
      <c r="N176" s="302">
        <f t="shared" si="113"/>
        <v>0</v>
      </c>
      <c r="O176" s="302">
        <f t="shared" si="113"/>
        <v>0</v>
      </c>
      <c r="P176" s="302">
        <f t="shared" si="113"/>
        <v>0</v>
      </c>
      <c r="Q176" s="302">
        <f t="shared" si="113"/>
        <v>0</v>
      </c>
      <c r="R176" s="302">
        <f t="shared" si="113"/>
        <v>0</v>
      </c>
      <c r="S176" s="302">
        <f t="shared" si="113"/>
        <v>0</v>
      </c>
      <c r="T176" s="302">
        <f t="shared" si="113"/>
        <v>0</v>
      </c>
      <c r="U176" s="302"/>
      <c r="V176" s="302">
        <f t="shared" ref="V176:AA176" si="114">V175</f>
        <v>0</v>
      </c>
      <c r="W176" s="302">
        <f t="shared" si="114"/>
        <v>0</v>
      </c>
      <c r="X176" s="302">
        <f t="shared" si="114"/>
        <v>0</v>
      </c>
      <c r="Y176" s="302">
        <f t="shared" si="114"/>
        <v>0</v>
      </c>
      <c r="Z176" s="302">
        <f t="shared" si="114"/>
        <v>0</v>
      </c>
      <c r="AA176" s="302">
        <f t="shared" si="114"/>
        <v>0</v>
      </c>
      <c r="AB176" s="695"/>
      <c r="AC176" s="696"/>
      <c r="AD176" s="696"/>
      <c r="AE176" s="696"/>
      <c r="AF176" s="696"/>
      <c r="AG176" s="697"/>
    </row>
    <row r="177" spans="1:33" s="199" customFormat="1" ht="39.75" customHeight="1">
      <c r="A177" s="923" t="s">
        <v>156</v>
      </c>
      <c r="B177" s="748" t="s">
        <v>164</v>
      </c>
      <c r="C177" s="749" t="s">
        <v>151</v>
      </c>
      <c r="D177" s="750" t="s">
        <v>174</v>
      </c>
      <c r="E177" s="752" t="s">
        <v>705</v>
      </c>
      <c r="F177" s="753"/>
      <c r="G177" s="331"/>
      <c r="H177" s="359"/>
      <c r="I177" s="359"/>
      <c r="J177" s="359"/>
      <c r="K177" s="359"/>
      <c r="L177" s="359"/>
      <c r="M177" s="359"/>
      <c r="N177" s="359"/>
      <c r="O177" s="359"/>
      <c r="P177" s="359"/>
      <c r="Q177" s="359"/>
      <c r="R177" s="359"/>
      <c r="S177" s="359"/>
      <c r="T177" s="359"/>
      <c r="U177" s="359"/>
      <c r="V177" s="359"/>
      <c r="W177" s="359"/>
      <c r="X177" s="359"/>
      <c r="Y177" s="359"/>
      <c r="Z177" s="359"/>
      <c r="AA177" s="359"/>
      <c r="AB177" s="635"/>
      <c r="AC177" s="635"/>
      <c r="AD177" s="635"/>
      <c r="AE177" s="635"/>
      <c r="AF177" s="635"/>
      <c r="AG177" s="659"/>
    </row>
    <row r="178" spans="1:33" s="199" customFormat="1" ht="57.75" customHeight="1">
      <c r="A178" s="924"/>
      <c r="B178" s="748"/>
      <c r="C178" s="749"/>
      <c r="D178" s="751"/>
      <c r="E178" s="201" t="s">
        <v>10</v>
      </c>
      <c r="F178" s="206" t="s">
        <v>239</v>
      </c>
      <c r="G178" s="523" t="s">
        <v>142</v>
      </c>
      <c r="H178" s="350">
        <f>I178+J178+L178+M178+N178+O178+P178+Q178</f>
        <v>3.8000000000000007</v>
      </c>
      <c r="I178" s="351"/>
      <c r="J178" s="351"/>
      <c r="K178" s="351"/>
      <c r="L178" s="351"/>
      <c r="M178" s="351">
        <f>18-14.2</f>
        <v>3.8000000000000007</v>
      </c>
      <c r="N178" s="351"/>
      <c r="O178" s="351"/>
      <c r="P178" s="351"/>
      <c r="Q178" s="534"/>
      <c r="R178" s="350">
        <f>S178+T178+V178+W178+X178+Y178+Z178+AA178</f>
        <v>3.8000000000000007</v>
      </c>
      <c r="S178" s="351"/>
      <c r="T178" s="351"/>
      <c r="U178" s="351"/>
      <c r="V178" s="351"/>
      <c r="W178" s="351">
        <f>18-14.2</f>
        <v>3.8000000000000007</v>
      </c>
      <c r="X178" s="351"/>
      <c r="Y178" s="351"/>
      <c r="Z178" s="351"/>
      <c r="AA178" s="534"/>
      <c r="AB178" s="528" t="s">
        <v>211</v>
      </c>
      <c r="AC178" s="347" t="s">
        <v>235</v>
      </c>
      <c r="AD178" s="321" t="s">
        <v>153</v>
      </c>
      <c r="AE178" s="533">
        <v>1</v>
      </c>
      <c r="AF178" s="321">
        <v>1</v>
      </c>
      <c r="AG178" s="270" t="s">
        <v>900</v>
      </c>
    </row>
    <row r="179" spans="1:33" s="3" customFormat="1" ht="15" customHeight="1">
      <c r="A179" s="925"/>
      <c r="B179" s="748"/>
      <c r="C179" s="749"/>
      <c r="D179" s="754" t="s">
        <v>15</v>
      </c>
      <c r="E179" s="754"/>
      <c r="F179" s="754"/>
      <c r="G179" s="754"/>
      <c r="H179" s="302">
        <f>H178</f>
        <v>3.8000000000000007</v>
      </c>
      <c r="I179" s="302">
        <f>I178</f>
        <v>0</v>
      </c>
      <c r="J179" s="302">
        <f>J178</f>
        <v>0</v>
      </c>
      <c r="K179" s="302"/>
      <c r="L179" s="302">
        <f t="shared" ref="L179:T179" si="115">L178</f>
        <v>0</v>
      </c>
      <c r="M179" s="302">
        <f t="shared" si="115"/>
        <v>3.8000000000000007</v>
      </c>
      <c r="N179" s="302">
        <f t="shared" si="115"/>
        <v>0</v>
      </c>
      <c r="O179" s="302">
        <f t="shared" si="115"/>
        <v>0</v>
      </c>
      <c r="P179" s="302">
        <f t="shared" si="115"/>
        <v>0</v>
      </c>
      <c r="Q179" s="302">
        <f t="shared" si="115"/>
        <v>0</v>
      </c>
      <c r="R179" s="302">
        <f t="shared" si="115"/>
        <v>3.8000000000000007</v>
      </c>
      <c r="S179" s="302">
        <f t="shared" si="115"/>
        <v>0</v>
      </c>
      <c r="T179" s="302">
        <f t="shared" si="115"/>
        <v>0</v>
      </c>
      <c r="U179" s="302"/>
      <c r="V179" s="302">
        <f t="shared" ref="V179:AA179" si="116">V178</f>
        <v>0</v>
      </c>
      <c r="W179" s="302">
        <f t="shared" si="116"/>
        <v>3.8000000000000007</v>
      </c>
      <c r="X179" s="302">
        <f t="shared" si="116"/>
        <v>0</v>
      </c>
      <c r="Y179" s="302">
        <f t="shared" si="116"/>
        <v>0</v>
      </c>
      <c r="Z179" s="302">
        <f t="shared" si="116"/>
        <v>0</v>
      </c>
      <c r="AA179" s="302">
        <f t="shared" si="116"/>
        <v>0</v>
      </c>
      <c r="AB179" s="493"/>
      <c r="AC179" s="494"/>
      <c r="AD179" s="494"/>
      <c r="AE179" s="512"/>
      <c r="AF179" s="512"/>
      <c r="AG179" s="521"/>
    </row>
    <row r="180" spans="1:33" s="3" customFormat="1" ht="15" customHeight="1">
      <c r="A180" s="525" t="s">
        <v>156</v>
      </c>
      <c r="B180" s="292" t="s">
        <v>164</v>
      </c>
      <c r="C180" s="293" t="s">
        <v>151</v>
      </c>
      <c r="D180" s="744" t="s">
        <v>16</v>
      </c>
      <c r="E180" s="744"/>
      <c r="F180" s="744"/>
      <c r="G180" s="744"/>
      <c r="H180" s="355">
        <f>H170+H173+H176+H179</f>
        <v>22.5</v>
      </c>
      <c r="I180" s="355">
        <f>I170+I173+I176+I179</f>
        <v>18.7</v>
      </c>
      <c r="J180" s="355">
        <f>J170+J173+J176+J179</f>
        <v>0</v>
      </c>
      <c r="K180" s="355"/>
      <c r="L180" s="355">
        <f t="shared" ref="L180:T180" si="117">L170+L173+L176+L179</f>
        <v>0</v>
      </c>
      <c r="M180" s="355">
        <f t="shared" si="117"/>
        <v>3.8000000000000007</v>
      </c>
      <c r="N180" s="355">
        <f t="shared" si="117"/>
        <v>0</v>
      </c>
      <c r="O180" s="355">
        <f t="shared" si="117"/>
        <v>0</v>
      </c>
      <c r="P180" s="355">
        <f t="shared" si="117"/>
        <v>0</v>
      </c>
      <c r="Q180" s="355">
        <f t="shared" si="117"/>
        <v>0</v>
      </c>
      <c r="R180" s="355">
        <f t="shared" si="117"/>
        <v>24.062540000000002</v>
      </c>
      <c r="S180" s="355">
        <f t="shared" si="117"/>
        <v>20.262540000000001</v>
      </c>
      <c r="T180" s="355">
        <f t="shared" si="117"/>
        <v>0</v>
      </c>
      <c r="U180" s="355"/>
      <c r="V180" s="355">
        <f t="shared" ref="V180:AA180" si="118">V170+V173+V176+V179</f>
        <v>0</v>
      </c>
      <c r="W180" s="355">
        <f t="shared" si="118"/>
        <v>3.8000000000000007</v>
      </c>
      <c r="X180" s="355">
        <f t="shared" si="118"/>
        <v>0</v>
      </c>
      <c r="Y180" s="355">
        <f t="shared" si="118"/>
        <v>0</v>
      </c>
      <c r="Z180" s="355">
        <f t="shared" si="118"/>
        <v>0</v>
      </c>
      <c r="AA180" s="355">
        <f t="shared" si="118"/>
        <v>0</v>
      </c>
      <c r="AB180" s="698"/>
      <c r="AC180" s="699"/>
      <c r="AD180" s="699"/>
      <c r="AE180" s="699"/>
      <c r="AF180" s="699"/>
      <c r="AG180" s="700"/>
    </row>
    <row r="181" spans="1:33" s="199" customFormat="1" ht="15" customHeight="1">
      <c r="A181" s="525" t="s">
        <v>156</v>
      </c>
      <c r="B181" s="292" t="s">
        <v>164</v>
      </c>
      <c r="C181" s="713" t="s">
        <v>18</v>
      </c>
      <c r="D181" s="714"/>
      <c r="E181" s="714"/>
      <c r="F181" s="714"/>
      <c r="G181" s="715"/>
      <c r="H181" s="356">
        <f>H166+H180</f>
        <v>26.5</v>
      </c>
      <c r="I181" s="356">
        <f>I166+I180</f>
        <v>22.7</v>
      </c>
      <c r="J181" s="356">
        <f>J166+J180</f>
        <v>0</v>
      </c>
      <c r="K181" s="356"/>
      <c r="L181" s="356">
        <f t="shared" ref="L181:T181" si="119">L166+L180</f>
        <v>0</v>
      </c>
      <c r="M181" s="356">
        <f t="shared" si="119"/>
        <v>3.8000000000000007</v>
      </c>
      <c r="N181" s="356">
        <f t="shared" si="119"/>
        <v>0</v>
      </c>
      <c r="O181" s="356">
        <f t="shared" si="119"/>
        <v>0</v>
      </c>
      <c r="P181" s="356">
        <f t="shared" si="119"/>
        <v>0</v>
      </c>
      <c r="Q181" s="356">
        <f t="shared" si="119"/>
        <v>0</v>
      </c>
      <c r="R181" s="356">
        <f t="shared" si="119"/>
        <v>28.012540000000001</v>
      </c>
      <c r="S181" s="356">
        <f t="shared" si="119"/>
        <v>24.212540000000001</v>
      </c>
      <c r="T181" s="356">
        <f t="shared" si="119"/>
        <v>0</v>
      </c>
      <c r="U181" s="356"/>
      <c r="V181" s="356">
        <f t="shared" ref="V181:AA181" si="120">V166+V180</f>
        <v>0</v>
      </c>
      <c r="W181" s="356">
        <f t="shared" si="120"/>
        <v>3.8000000000000007</v>
      </c>
      <c r="X181" s="356">
        <f t="shared" si="120"/>
        <v>0</v>
      </c>
      <c r="Y181" s="356">
        <f t="shared" si="120"/>
        <v>0</v>
      </c>
      <c r="Z181" s="356">
        <f t="shared" si="120"/>
        <v>0</v>
      </c>
      <c r="AA181" s="356">
        <f t="shared" si="120"/>
        <v>0</v>
      </c>
      <c r="AB181" s="716"/>
      <c r="AC181" s="717"/>
      <c r="AD181" s="717"/>
      <c r="AE181" s="717"/>
      <c r="AF181" s="717"/>
      <c r="AG181" s="718"/>
    </row>
    <row r="182" spans="1:33" s="3" customFormat="1" ht="15" customHeight="1">
      <c r="A182" s="526" t="s">
        <v>156</v>
      </c>
      <c r="B182" s="200" t="s">
        <v>174</v>
      </c>
      <c r="C182" s="738" t="s">
        <v>255</v>
      </c>
      <c r="D182" s="739"/>
      <c r="E182" s="739"/>
      <c r="F182" s="739"/>
      <c r="G182" s="739"/>
      <c r="H182" s="739"/>
      <c r="I182" s="739"/>
      <c r="J182" s="739"/>
      <c r="K182" s="739"/>
      <c r="L182" s="739"/>
      <c r="M182" s="739"/>
      <c r="N182" s="739"/>
      <c r="O182" s="739"/>
      <c r="P182" s="739"/>
      <c r="Q182" s="739"/>
      <c r="R182" s="739"/>
      <c r="S182" s="739"/>
      <c r="T182" s="739"/>
      <c r="U182" s="739"/>
      <c r="V182" s="739"/>
      <c r="W182" s="739"/>
      <c r="X182" s="739"/>
      <c r="Y182" s="739"/>
      <c r="Z182" s="739"/>
      <c r="AA182" s="739"/>
      <c r="AB182" s="739"/>
      <c r="AC182" s="739"/>
      <c r="AD182" s="739"/>
      <c r="AE182" s="739"/>
      <c r="AF182" s="739"/>
      <c r="AG182" s="740"/>
    </row>
    <row r="183" spans="1:33" s="3" customFormat="1" ht="15" customHeight="1">
      <c r="A183" s="526" t="s">
        <v>156</v>
      </c>
      <c r="B183" s="292" t="s">
        <v>174</v>
      </c>
      <c r="C183" s="293" t="s">
        <v>151</v>
      </c>
      <c r="D183" s="741" t="s">
        <v>256</v>
      </c>
      <c r="E183" s="742"/>
      <c r="F183" s="742"/>
      <c r="G183" s="742"/>
      <c r="H183" s="742"/>
      <c r="I183" s="742"/>
      <c r="J183" s="742"/>
      <c r="K183" s="742"/>
      <c r="L183" s="742"/>
      <c r="M183" s="742"/>
      <c r="N183" s="742"/>
      <c r="O183" s="742"/>
      <c r="P183" s="742"/>
      <c r="Q183" s="742"/>
      <c r="R183" s="742"/>
      <c r="S183" s="742"/>
      <c r="T183" s="742"/>
      <c r="U183" s="742"/>
      <c r="V183" s="742"/>
      <c r="W183" s="742"/>
      <c r="X183" s="742"/>
      <c r="Y183" s="742"/>
      <c r="Z183" s="742"/>
      <c r="AA183" s="742"/>
      <c r="AB183" s="742"/>
      <c r="AC183" s="742"/>
      <c r="AD183" s="742"/>
      <c r="AE183" s="742"/>
      <c r="AF183" s="742"/>
      <c r="AG183" s="743"/>
    </row>
    <row r="184" spans="1:33" s="199" customFormat="1" ht="44.25" customHeight="1">
      <c r="A184" s="923" t="s">
        <v>156</v>
      </c>
      <c r="B184" s="748" t="s">
        <v>174</v>
      </c>
      <c r="C184" s="749" t="s">
        <v>151</v>
      </c>
      <c r="D184" s="750" t="s">
        <v>151</v>
      </c>
      <c r="E184" s="752" t="s">
        <v>257</v>
      </c>
      <c r="F184" s="753"/>
      <c r="G184" s="331"/>
      <c r="H184" s="359"/>
      <c r="I184" s="359"/>
      <c r="J184" s="359"/>
      <c r="K184" s="359"/>
      <c r="L184" s="359"/>
      <c r="M184" s="359"/>
      <c r="N184" s="359"/>
      <c r="O184" s="359"/>
      <c r="P184" s="359"/>
      <c r="Q184" s="359"/>
      <c r="R184" s="359"/>
      <c r="S184" s="359"/>
      <c r="T184" s="359"/>
      <c r="U184" s="359"/>
      <c r="V184" s="359"/>
      <c r="W184" s="359"/>
      <c r="X184" s="359"/>
      <c r="Y184" s="359"/>
      <c r="Z184" s="359"/>
      <c r="AA184" s="359"/>
      <c r="AB184" s="635"/>
      <c r="AC184" s="635"/>
      <c r="AD184" s="635"/>
      <c r="AE184" s="635"/>
      <c r="AF184" s="635"/>
      <c r="AG184" s="659"/>
    </row>
    <row r="185" spans="1:33" s="199" customFormat="1" ht="15" customHeight="1">
      <c r="A185" s="924"/>
      <c r="B185" s="748"/>
      <c r="C185" s="749"/>
      <c r="D185" s="751"/>
      <c r="E185" s="201" t="s">
        <v>10</v>
      </c>
      <c r="F185" s="206" t="s">
        <v>258</v>
      </c>
      <c r="G185" s="523" t="s">
        <v>14</v>
      </c>
      <c r="H185" s="350">
        <f>I185+J185+L185+M185+N185+O185+P185+Q185</f>
        <v>0.45600000000000002</v>
      </c>
      <c r="I185" s="351">
        <v>0.45600000000000002</v>
      </c>
      <c r="J185" s="351"/>
      <c r="K185" s="351"/>
      <c r="L185" s="351"/>
      <c r="M185" s="351"/>
      <c r="N185" s="351"/>
      <c r="O185" s="351"/>
      <c r="P185" s="351"/>
      <c r="Q185" s="534"/>
      <c r="R185" s="350">
        <f>S185+T185+V185+W185+X185+Y185+Z185+AA185</f>
        <v>0.33538000000000001</v>
      </c>
      <c r="S185" s="557">
        <v>0.33538000000000001</v>
      </c>
      <c r="T185" s="351"/>
      <c r="U185" s="351"/>
      <c r="V185" s="351"/>
      <c r="W185" s="351"/>
      <c r="X185" s="351"/>
      <c r="Y185" s="351"/>
      <c r="Z185" s="351"/>
      <c r="AA185" s="534"/>
      <c r="AB185" s="528" t="s">
        <v>211</v>
      </c>
      <c r="AC185" s="347" t="s">
        <v>259</v>
      </c>
      <c r="AD185" s="321" t="s">
        <v>153</v>
      </c>
      <c r="AE185" s="533">
        <v>1</v>
      </c>
      <c r="AF185" s="321">
        <v>1</v>
      </c>
      <c r="AG185" s="270"/>
    </row>
    <row r="186" spans="1:33" s="199" customFormat="1" ht="15" customHeight="1">
      <c r="A186" s="924"/>
      <c r="B186" s="748"/>
      <c r="C186" s="749"/>
      <c r="D186" s="751"/>
      <c r="E186" s="201" t="s">
        <v>11</v>
      </c>
      <c r="F186" s="206" t="s">
        <v>260</v>
      </c>
      <c r="G186" s="523" t="s">
        <v>14</v>
      </c>
      <c r="H186" s="350">
        <f>I186+J186+L186+M186+N186+O186+P186+Q186</f>
        <v>0.23400000000000001</v>
      </c>
      <c r="I186" s="351">
        <v>0.23400000000000001</v>
      </c>
      <c r="J186" s="351"/>
      <c r="K186" s="351"/>
      <c r="L186" s="351"/>
      <c r="M186" s="351"/>
      <c r="N186" s="351"/>
      <c r="O186" s="351"/>
      <c r="P186" s="351"/>
      <c r="Q186" s="351"/>
      <c r="R186" s="350">
        <f>S186+T186+V186+W186+X186+Y186+Z186+AA186</f>
        <v>0.23400000000000001</v>
      </c>
      <c r="S186" s="557">
        <v>0.23400000000000001</v>
      </c>
      <c r="T186" s="351"/>
      <c r="U186" s="351"/>
      <c r="V186" s="351"/>
      <c r="W186" s="351"/>
      <c r="X186" s="351"/>
      <c r="Y186" s="351"/>
      <c r="Z186" s="351"/>
      <c r="AA186" s="351"/>
      <c r="AB186" s="528" t="s">
        <v>211</v>
      </c>
      <c r="AC186" s="347" t="s">
        <v>261</v>
      </c>
      <c r="AD186" s="321" t="s">
        <v>262</v>
      </c>
      <c r="AE186" s="533">
        <v>1</v>
      </c>
      <c r="AF186" s="321">
        <v>1</v>
      </c>
      <c r="AG186" s="270"/>
    </row>
    <row r="187" spans="1:33" s="3" customFormat="1" ht="15" customHeight="1">
      <c r="A187" s="925"/>
      <c r="B187" s="748"/>
      <c r="C187" s="749"/>
      <c r="D187" s="754" t="s">
        <v>15</v>
      </c>
      <c r="E187" s="754"/>
      <c r="F187" s="754"/>
      <c r="G187" s="754"/>
      <c r="H187" s="302">
        <f>H185+H186</f>
        <v>0.69000000000000006</v>
      </c>
      <c r="I187" s="302">
        <f>I185+I186</f>
        <v>0.69000000000000006</v>
      </c>
      <c r="J187" s="302">
        <f>J185+J186</f>
        <v>0</v>
      </c>
      <c r="K187" s="302"/>
      <c r="L187" s="302">
        <f t="shared" ref="L187:T187" si="121">L185+L186</f>
        <v>0</v>
      </c>
      <c r="M187" s="302">
        <f t="shared" si="121"/>
        <v>0</v>
      </c>
      <c r="N187" s="302">
        <f t="shared" si="121"/>
        <v>0</v>
      </c>
      <c r="O187" s="302">
        <f t="shared" si="121"/>
        <v>0</v>
      </c>
      <c r="P187" s="302">
        <f t="shared" si="121"/>
        <v>0</v>
      </c>
      <c r="Q187" s="302">
        <f t="shared" si="121"/>
        <v>0</v>
      </c>
      <c r="R187" s="302">
        <f t="shared" si="121"/>
        <v>0.56938</v>
      </c>
      <c r="S187" s="302">
        <f t="shared" si="121"/>
        <v>0.56938</v>
      </c>
      <c r="T187" s="302">
        <f t="shared" si="121"/>
        <v>0</v>
      </c>
      <c r="U187" s="302"/>
      <c r="V187" s="302">
        <f t="shared" ref="V187:AA187" si="122">V185+V186</f>
        <v>0</v>
      </c>
      <c r="W187" s="302">
        <f t="shared" si="122"/>
        <v>0</v>
      </c>
      <c r="X187" s="302">
        <f t="shared" si="122"/>
        <v>0</v>
      </c>
      <c r="Y187" s="302">
        <f t="shared" si="122"/>
        <v>0</v>
      </c>
      <c r="Z187" s="302">
        <f t="shared" si="122"/>
        <v>0</v>
      </c>
      <c r="AA187" s="302">
        <f t="shared" si="122"/>
        <v>0</v>
      </c>
      <c r="AB187" s="695"/>
      <c r="AC187" s="696"/>
      <c r="AD187" s="696"/>
      <c r="AE187" s="696"/>
      <c r="AF187" s="696"/>
      <c r="AG187" s="697"/>
    </row>
    <row r="188" spans="1:33" s="199" customFormat="1" ht="27.75" customHeight="1">
      <c r="A188" s="923" t="s">
        <v>156</v>
      </c>
      <c r="B188" s="748" t="s">
        <v>174</v>
      </c>
      <c r="C188" s="749" t="s">
        <v>151</v>
      </c>
      <c r="D188" s="750" t="s">
        <v>154</v>
      </c>
      <c r="E188" s="752" t="s">
        <v>263</v>
      </c>
      <c r="F188" s="753"/>
      <c r="G188" s="331"/>
      <c r="H188" s="359"/>
      <c r="I188" s="359"/>
      <c r="J188" s="359"/>
      <c r="K188" s="359"/>
      <c r="L188" s="359"/>
      <c r="M188" s="359"/>
      <c r="N188" s="359"/>
      <c r="O188" s="359"/>
      <c r="P188" s="359"/>
      <c r="Q188" s="359"/>
      <c r="R188" s="359"/>
      <c r="S188" s="359"/>
      <c r="T188" s="359"/>
      <c r="U188" s="359"/>
      <c r="V188" s="359"/>
      <c r="W188" s="359"/>
      <c r="X188" s="359"/>
      <c r="Y188" s="359"/>
      <c r="Z188" s="359"/>
      <c r="AA188" s="359"/>
      <c r="AB188" s="635"/>
      <c r="AC188" s="635"/>
      <c r="AD188" s="635"/>
      <c r="AE188" s="635"/>
      <c r="AF188" s="635"/>
      <c r="AG188" s="659"/>
    </row>
    <row r="189" spans="1:33" s="199" customFormat="1" ht="27" customHeight="1">
      <c r="A189" s="924"/>
      <c r="B189" s="748"/>
      <c r="C189" s="749"/>
      <c r="D189" s="751"/>
      <c r="E189" s="201" t="s">
        <v>10</v>
      </c>
      <c r="F189" s="206" t="s">
        <v>264</v>
      </c>
      <c r="G189" s="523" t="s">
        <v>14</v>
      </c>
      <c r="H189" s="350">
        <f>I189+J189+L189+M189+N189+O189+P189+Q189</f>
        <v>0.81499999999999995</v>
      </c>
      <c r="I189" s="351">
        <v>0.81499999999999995</v>
      </c>
      <c r="J189" s="351"/>
      <c r="K189" s="351"/>
      <c r="L189" s="351"/>
      <c r="M189" s="351"/>
      <c r="N189" s="351"/>
      <c r="O189" s="351"/>
      <c r="P189" s="351"/>
      <c r="Q189" s="534"/>
      <c r="R189" s="350">
        <f>S189+T189+V189+W189+X189+Y189+Z189+AA189</f>
        <v>0</v>
      </c>
      <c r="S189" s="557">
        <v>0</v>
      </c>
      <c r="T189" s="351"/>
      <c r="U189" s="351"/>
      <c r="V189" s="351"/>
      <c r="W189" s="351"/>
      <c r="X189" s="351"/>
      <c r="Y189" s="351"/>
      <c r="Z189" s="351"/>
      <c r="AA189" s="534"/>
      <c r="AB189" s="528" t="s">
        <v>211</v>
      </c>
      <c r="AC189" s="347" t="s">
        <v>259</v>
      </c>
      <c r="AD189" s="321" t="s">
        <v>153</v>
      </c>
      <c r="AE189" s="533">
        <v>1</v>
      </c>
      <c r="AF189" s="321">
        <v>0</v>
      </c>
      <c r="AG189" s="270" t="s">
        <v>899</v>
      </c>
    </row>
    <row r="190" spans="1:33" s="199" customFormat="1" ht="15" customHeight="1">
      <c r="A190" s="924"/>
      <c r="B190" s="748"/>
      <c r="C190" s="749"/>
      <c r="D190" s="751"/>
      <c r="E190" s="201" t="s">
        <v>11</v>
      </c>
      <c r="F190" s="206" t="s">
        <v>706</v>
      </c>
      <c r="G190" s="523" t="s">
        <v>142</v>
      </c>
      <c r="H190" s="350">
        <f>I190+J190+L190+M190+N190+O190+P190+Q190</f>
        <v>0.105</v>
      </c>
      <c r="I190" s="351">
        <v>0.105</v>
      </c>
      <c r="J190" s="351"/>
      <c r="K190" s="351"/>
      <c r="L190" s="351"/>
      <c r="M190" s="351"/>
      <c r="N190" s="351"/>
      <c r="O190" s="351"/>
      <c r="P190" s="351"/>
      <c r="Q190" s="351"/>
      <c r="R190" s="350">
        <f>S190+T190+V190+W190+X190+Y190+Z190+AA190</f>
        <v>0.40218999999999999</v>
      </c>
      <c r="S190" s="557">
        <f>0.40219</f>
        <v>0.40218999999999999</v>
      </c>
      <c r="T190" s="351"/>
      <c r="U190" s="351"/>
      <c r="V190" s="351"/>
      <c r="W190" s="351"/>
      <c r="X190" s="351"/>
      <c r="Y190" s="351"/>
      <c r="Z190" s="351"/>
      <c r="AA190" s="351"/>
      <c r="AB190" s="528" t="s">
        <v>211</v>
      </c>
      <c r="AC190" s="347" t="s">
        <v>265</v>
      </c>
      <c r="AD190" s="321" t="s">
        <v>262</v>
      </c>
      <c r="AE190" s="533">
        <v>1</v>
      </c>
      <c r="AF190" s="321">
        <v>1</v>
      </c>
      <c r="AG190" s="270"/>
    </row>
    <row r="191" spans="1:33" s="3" customFormat="1" ht="15" customHeight="1">
      <c r="A191" s="925"/>
      <c r="B191" s="748"/>
      <c r="C191" s="749"/>
      <c r="D191" s="754" t="s">
        <v>15</v>
      </c>
      <c r="E191" s="754"/>
      <c r="F191" s="754"/>
      <c r="G191" s="754"/>
      <c r="H191" s="302">
        <f>H189+H190</f>
        <v>0.91999999999999993</v>
      </c>
      <c r="I191" s="302">
        <f>I189+I190</f>
        <v>0.91999999999999993</v>
      </c>
      <c r="J191" s="302">
        <f>J189+J190</f>
        <v>0</v>
      </c>
      <c r="K191" s="302"/>
      <c r="L191" s="302">
        <f t="shared" ref="L191:T191" si="123">L189+L190</f>
        <v>0</v>
      </c>
      <c r="M191" s="302">
        <f t="shared" si="123"/>
        <v>0</v>
      </c>
      <c r="N191" s="302">
        <f t="shared" si="123"/>
        <v>0</v>
      </c>
      <c r="O191" s="302">
        <f t="shared" si="123"/>
        <v>0</v>
      </c>
      <c r="P191" s="302">
        <f t="shared" si="123"/>
        <v>0</v>
      </c>
      <c r="Q191" s="302">
        <f t="shared" si="123"/>
        <v>0</v>
      </c>
      <c r="R191" s="302">
        <f t="shared" si="123"/>
        <v>0.40218999999999999</v>
      </c>
      <c r="S191" s="302">
        <f t="shared" si="123"/>
        <v>0.40218999999999999</v>
      </c>
      <c r="T191" s="302">
        <f t="shared" si="123"/>
        <v>0</v>
      </c>
      <c r="U191" s="302"/>
      <c r="V191" s="302">
        <f t="shared" ref="V191:AA191" si="124">V189+V190</f>
        <v>0</v>
      </c>
      <c r="W191" s="302">
        <f t="shared" si="124"/>
        <v>0</v>
      </c>
      <c r="X191" s="302">
        <f t="shared" si="124"/>
        <v>0</v>
      </c>
      <c r="Y191" s="302">
        <f t="shared" si="124"/>
        <v>0</v>
      </c>
      <c r="Z191" s="302">
        <f t="shared" si="124"/>
        <v>0</v>
      </c>
      <c r="AA191" s="302">
        <f t="shared" si="124"/>
        <v>0</v>
      </c>
      <c r="AB191" s="695"/>
      <c r="AC191" s="696"/>
      <c r="AD191" s="696"/>
      <c r="AE191" s="696"/>
      <c r="AF191" s="696"/>
      <c r="AG191" s="697"/>
    </row>
    <row r="192" spans="1:33" s="199" customFormat="1" ht="42" customHeight="1">
      <c r="A192" s="923" t="s">
        <v>156</v>
      </c>
      <c r="B192" s="748" t="s">
        <v>174</v>
      </c>
      <c r="C192" s="749" t="s">
        <v>151</v>
      </c>
      <c r="D192" s="750" t="s">
        <v>190</v>
      </c>
      <c r="E192" s="752" t="s">
        <v>266</v>
      </c>
      <c r="F192" s="753"/>
      <c r="G192" s="331"/>
      <c r="H192" s="359"/>
      <c r="I192" s="359"/>
      <c r="J192" s="359"/>
      <c r="K192" s="359"/>
      <c r="L192" s="359"/>
      <c r="M192" s="359"/>
      <c r="N192" s="359"/>
      <c r="O192" s="359"/>
      <c r="P192" s="359"/>
      <c r="Q192" s="359"/>
      <c r="R192" s="359"/>
      <c r="S192" s="359"/>
      <c r="T192" s="359"/>
      <c r="U192" s="359"/>
      <c r="V192" s="359"/>
      <c r="W192" s="359"/>
      <c r="X192" s="359"/>
      <c r="Y192" s="359"/>
      <c r="Z192" s="359"/>
      <c r="AA192" s="359"/>
      <c r="AB192" s="635"/>
      <c r="AC192" s="635"/>
      <c r="AD192" s="635"/>
      <c r="AE192" s="635"/>
      <c r="AF192" s="635"/>
      <c r="AG192" s="659"/>
    </row>
    <row r="193" spans="1:33" s="199" customFormat="1" ht="15" customHeight="1">
      <c r="A193" s="924"/>
      <c r="B193" s="748"/>
      <c r="C193" s="749"/>
      <c r="D193" s="751"/>
      <c r="E193" s="201" t="s">
        <v>10</v>
      </c>
      <c r="F193" s="206" t="s">
        <v>267</v>
      </c>
      <c r="G193" s="523" t="s">
        <v>14</v>
      </c>
      <c r="H193" s="350">
        <f>I193+J193+L193+M193+N193+O193+P193+Q193</f>
        <v>0.36</v>
      </c>
      <c r="I193" s="351">
        <v>0.36</v>
      </c>
      <c r="J193" s="351"/>
      <c r="K193" s="351"/>
      <c r="L193" s="351"/>
      <c r="M193" s="351"/>
      <c r="N193" s="351"/>
      <c r="O193" s="351"/>
      <c r="P193" s="351"/>
      <c r="Q193" s="534"/>
      <c r="R193" s="350">
        <f>S193+T193+V193+W193+X193+Y193+Z193+AA193</f>
        <v>0.37611</v>
      </c>
      <c r="S193" s="557">
        <v>0.37611</v>
      </c>
      <c r="T193" s="351"/>
      <c r="U193" s="351"/>
      <c r="V193" s="351"/>
      <c r="W193" s="351"/>
      <c r="X193" s="351"/>
      <c r="Y193" s="351"/>
      <c r="Z193" s="351"/>
      <c r="AA193" s="534"/>
      <c r="AB193" s="528" t="s">
        <v>211</v>
      </c>
      <c r="AC193" s="347" t="s">
        <v>259</v>
      </c>
      <c r="AD193" s="321" t="s">
        <v>153</v>
      </c>
      <c r="AE193" s="533">
        <v>3</v>
      </c>
      <c r="AF193" s="321">
        <v>3</v>
      </c>
      <c r="AG193" s="270"/>
    </row>
    <row r="194" spans="1:33" s="199" customFormat="1" ht="15" customHeight="1">
      <c r="A194" s="924"/>
      <c r="B194" s="748"/>
      <c r="C194" s="749"/>
      <c r="D194" s="751"/>
      <c r="E194" s="201" t="s">
        <v>11</v>
      </c>
      <c r="F194" s="206" t="s">
        <v>707</v>
      </c>
      <c r="G194" s="523" t="s">
        <v>14</v>
      </c>
      <c r="H194" s="350">
        <f>I194+J194+L194+M194+N194+O194+P194+Q194</f>
        <v>0.36</v>
      </c>
      <c r="I194" s="351">
        <v>0.36</v>
      </c>
      <c r="J194" s="351"/>
      <c r="K194" s="351"/>
      <c r="L194" s="351"/>
      <c r="M194" s="351"/>
      <c r="N194" s="351"/>
      <c r="O194" s="351"/>
      <c r="P194" s="351"/>
      <c r="Q194" s="351"/>
      <c r="R194" s="350">
        <f>S194+T194+V194+W194+X194+Y194+Z194+AA194</f>
        <v>0.36</v>
      </c>
      <c r="S194" s="557">
        <v>0.36</v>
      </c>
      <c r="T194" s="351"/>
      <c r="U194" s="351"/>
      <c r="V194" s="351"/>
      <c r="W194" s="351"/>
      <c r="X194" s="351"/>
      <c r="Y194" s="351"/>
      <c r="Z194" s="351"/>
      <c r="AA194" s="351"/>
      <c r="AB194" s="528" t="s">
        <v>211</v>
      </c>
      <c r="AC194" s="347" t="s">
        <v>265</v>
      </c>
      <c r="AD194" s="321" t="s">
        <v>262</v>
      </c>
      <c r="AE194" s="533">
        <v>1</v>
      </c>
      <c r="AF194" s="321">
        <v>1</v>
      </c>
      <c r="AG194" s="270"/>
    </row>
    <row r="195" spans="1:33" s="3" customFormat="1" ht="15" customHeight="1">
      <c r="A195" s="925"/>
      <c r="B195" s="748"/>
      <c r="C195" s="749"/>
      <c r="D195" s="754" t="s">
        <v>15</v>
      </c>
      <c r="E195" s="754"/>
      <c r="F195" s="754"/>
      <c r="G195" s="754"/>
      <c r="H195" s="302">
        <f>H193+H194</f>
        <v>0.72</v>
      </c>
      <c r="I195" s="302">
        <f>I193+I194</f>
        <v>0.72</v>
      </c>
      <c r="J195" s="302">
        <f>J193+J194</f>
        <v>0</v>
      </c>
      <c r="K195" s="302"/>
      <c r="L195" s="302">
        <f>L193+L194</f>
        <v>0</v>
      </c>
      <c r="M195" s="302">
        <v>0</v>
      </c>
      <c r="N195" s="302">
        <f t="shared" ref="N195:T195" si="125">N193+N194</f>
        <v>0</v>
      </c>
      <c r="O195" s="302">
        <f t="shared" si="125"/>
        <v>0</v>
      </c>
      <c r="P195" s="302">
        <f t="shared" si="125"/>
        <v>0</v>
      </c>
      <c r="Q195" s="302">
        <f t="shared" si="125"/>
        <v>0</v>
      </c>
      <c r="R195" s="302">
        <f t="shared" si="125"/>
        <v>0.73611000000000004</v>
      </c>
      <c r="S195" s="302">
        <f t="shared" si="125"/>
        <v>0.73611000000000004</v>
      </c>
      <c r="T195" s="302">
        <f t="shared" si="125"/>
        <v>0</v>
      </c>
      <c r="U195" s="302"/>
      <c r="V195" s="302">
        <f>V193+V194</f>
        <v>0</v>
      </c>
      <c r="W195" s="302">
        <v>0</v>
      </c>
      <c r="X195" s="302">
        <f>X193+X194</f>
        <v>0</v>
      </c>
      <c r="Y195" s="302">
        <f>Y193+Y194</f>
        <v>0</v>
      </c>
      <c r="Z195" s="302">
        <f>Z193+Z194</f>
        <v>0</v>
      </c>
      <c r="AA195" s="302">
        <f>AA193+AA194</f>
        <v>0</v>
      </c>
      <c r="AB195" s="695"/>
      <c r="AC195" s="696"/>
      <c r="AD195" s="696"/>
      <c r="AE195" s="696"/>
      <c r="AF195" s="696"/>
      <c r="AG195" s="697"/>
    </row>
    <row r="196" spans="1:33" s="199" customFormat="1" ht="27.75" customHeight="1">
      <c r="A196" s="923" t="s">
        <v>156</v>
      </c>
      <c r="B196" s="748" t="s">
        <v>174</v>
      </c>
      <c r="C196" s="749" t="s">
        <v>151</v>
      </c>
      <c r="D196" s="750" t="s">
        <v>269</v>
      </c>
      <c r="E196" s="752" t="s">
        <v>270</v>
      </c>
      <c r="F196" s="753"/>
      <c r="G196" s="331"/>
      <c r="H196" s="359"/>
      <c r="I196" s="359"/>
      <c r="J196" s="359"/>
      <c r="K196" s="359"/>
      <c r="L196" s="359"/>
      <c r="M196" s="359"/>
      <c r="N196" s="359"/>
      <c r="O196" s="359"/>
      <c r="P196" s="359"/>
      <c r="Q196" s="359"/>
      <c r="R196" s="359"/>
      <c r="S196" s="359"/>
      <c r="T196" s="359"/>
      <c r="U196" s="359"/>
      <c r="V196" s="359"/>
      <c r="W196" s="359"/>
      <c r="X196" s="359"/>
      <c r="Y196" s="359"/>
      <c r="Z196" s="359"/>
      <c r="AA196" s="359"/>
      <c r="AB196" s="635"/>
      <c r="AC196" s="635"/>
      <c r="AD196" s="635"/>
      <c r="AE196" s="635"/>
      <c r="AF196" s="635"/>
      <c r="AG196" s="659"/>
    </row>
    <row r="197" spans="1:33" s="199" customFormat="1" ht="15" customHeight="1">
      <c r="A197" s="924"/>
      <c r="B197" s="748"/>
      <c r="C197" s="749"/>
      <c r="D197" s="751"/>
      <c r="E197" s="201" t="s">
        <v>10</v>
      </c>
      <c r="F197" s="206" t="s">
        <v>708</v>
      </c>
      <c r="G197" s="523" t="s">
        <v>14</v>
      </c>
      <c r="H197" s="350">
        <f>I197+J197+L197+M197+N197+O197+P197+Q197</f>
        <v>5</v>
      </c>
      <c r="I197" s="351">
        <v>5</v>
      </c>
      <c r="J197" s="351"/>
      <c r="K197" s="351"/>
      <c r="L197" s="351"/>
      <c r="M197" s="351"/>
      <c r="N197" s="351"/>
      <c r="O197" s="351"/>
      <c r="P197" s="351"/>
      <c r="Q197" s="534"/>
      <c r="R197" s="350">
        <f>S197+T197+V197+W197+X197+Y197+Z197+AA197</f>
        <v>0</v>
      </c>
      <c r="S197" s="557">
        <v>0</v>
      </c>
      <c r="T197" s="351"/>
      <c r="U197" s="351"/>
      <c r="V197" s="351"/>
      <c r="W197" s="351"/>
      <c r="X197" s="351"/>
      <c r="Y197" s="351"/>
      <c r="Z197" s="351"/>
      <c r="AA197" s="534"/>
      <c r="AB197" s="528" t="s">
        <v>211</v>
      </c>
      <c r="AC197" s="347" t="s">
        <v>271</v>
      </c>
      <c r="AD197" s="321" t="s">
        <v>153</v>
      </c>
      <c r="AE197" s="533">
        <v>1</v>
      </c>
      <c r="AF197" s="321">
        <v>0</v>
      </c>
      <c r="AG197" s="270"/>
    </row>
    <row r="198" spans="1:33" s="3" customFormat="1" ht="15" customHeight="1">
      <c r="A198" s="925"/>
      <c r="B198" s="748"/>
      <c r="C198" s="749"/>
      <c r="D198" s="754" t="s">
        <v>15</v>
      </c>
      <c r="E198" s="754"/>
      <c r="F198" s="754"/>
      <c r="G198" s="754"/>
      <c r="H198" s="302">
        <f>H197</f>
        <v>5</v>
      </c>
      <c r="I198" s="302">
        <f>I197</f>
        <v>5</v>
      </c>
      <c r="J198" s="302">
        <f>J197</f>
        <v>0</v>
      </c>
      <c r="K198" s="302"/>
      <c r="L198" s="302">
        <f t="shared" ref="L198:T198" si="126">L197</f>
        <v>0</v>
      </c>
      <c r="M198" s="302">
        <f t="shared" si="126"/>
        <v>0</v>
      </c>
      <c r="N198" s="302">
        <f t="shared" si="126"/>
        <v>0</v>
      </c>
      <c r="O198" s="302">
        <f t="shared" si="126"/>
        <v>0</v>
      </c>
      <c r="P198" s="302">
        <f t="shared" si="126"/>
        <v>0</v>
      </c>
      <c r="Q198" s="302">
        <f t="shared" si="126"/>
        <v>0</v>
      </c>
      <c r="R198" s="302">
        <f t="shared" si="126"/>
        <v>0</v>
      </c>
      <c r="S198" s="302">
        <f t="shared" si="126"/>
        <v>0</v>
      </c>
      <c r="T198" s="302">
        <f t="shared" si="126"/>
        <v>0</v>
      </c>
      <c r="U198" s="302"/>
      <c r="V198" s="302">
        <f t="shared" ref="V198:AA198" si="127">V197</f>
        <v>0</v>
      </c>
      <c r="W198" s="302">
        <f t="shared" si="127"/>
        <v>0</v>
      </c>
      <c r="X198" s="302">
        <f t="shared" si="127"/>
        <v>0</v>
      </c>
      <c r="Y198" s="302">
        <f t="shared" si="127"/>
        <v>0</v>
      </c>
      <c r="Z198" s="302">
        <f t="shared" si="127"/>
        <v>0</v>
      </c>
      <c r="AA198" s="302">
        <f t="shared" si="127"/>
        <v>0</v>
      </c>
      <c r="AB198" s="695"/>
      <c r="AC198" s="696"/>
      <c r="AD198" s="696"/>
      <c r="AE198" s="696"/>
      <c r="AF198" s="696"/>
      <c r="AG198" s="697"/>
    </row>
    <row r="199" spans="1:33" s="199" customFormat="1" ht="78.75" customHeight="1">
      <c r="A199" s="923" t="s">
        <v>156</v>
      </c>
      <c r="B199" s="748" t="s">
        <v>174</v>
      </c>
      <c r="C199" s="749" t="s">
        <v>151</v>
      </c>
      <c r="D199" s="750" t="s">
        <v>225</v>
      </c>
      <c r="E199" s="752" t="s">
        <v>784</v>
      </c>
      <c r="F199" s="753"/>
      <c r="G199" s="331"/>
      <c r="H199" s="359"/>
      <c r="I199" s="359"/>
      <c r="J199" s="359"/>
      <c r="K199" s="359"/>
      <c r="L199" s="359"/>
      <c r="M199" s="359"/>
      <c r="N199" s="359"/>
      <c r="O199" s="359"/>
      <c r="P199" s="359"/>
      <c r="Q199" s="359"/>
      <c r="R199" s="359"/>
      <c r="S199" s="359"/>
      <c r="T199" s="359"/>
      <c r="U199" s="359"/>
      <c r="V199" s="359"/>
      <c r="W199" s="359"/>
      <c r="X199" s="359"/>
      <c r="Y199" s="359"/>
      <c r="Z199" s="359"/>
      <c r="AA199" s="359"/>
      <c r="AB199" s="635"/>
      <c r="AC199" s="635"/>
      <c r="AD199" s="635"/>
      <c r="AE199" s="635"/>
      <c r="AF199" s="635"/>
      <c r="AG199" s="659"/>
    </row>
    <row r="200" spans="1:33" s="199" customFormat="1" ht="29.25" customHeight="1">
      <c r="A200" s="924"/>
      <c r="B200" s="748"/>
      <c r="C200" s="749"/>
      <c r="D200" s="751"/>
      <c r="E200" s="201" t="s">
        <v>10</v>
      </c>
      <c r="F200" s="206" t="s">
        <v>272</v>
      </c>
      <c r="G200" s="321" t="s">
        <v>923</v>
      </c>
      <c r="H200" s="350">
        <f>I200+J200+L200+M200+N200+O200+P200+Q200</f>
        <v>141.482</v>
      </c>
      <c r="I200" s="351">
        <v>18.402999999999999</v>
      </c>
      <c r="J200" s="351"/>
      <c r="K200" s="351"/>
      <c r="L200" s="351"/>
      <c r="M200" s="351">
        <f>1.597+5</f>
        <v>6.5969999999999995</v>
      </c>
      <c r="N200" s="351"/>
      <c r="O200" s="351">
        <v>116.482</v>
      </c>
      <c r="P200" s="351"/>
      <c r="Q200" s="534"/>
      <c r="R200" s="350">
        <f>S200+T200+V200+W200+X200+Y200+Z200+AA200</f>
        <v>79.063809999999989</v>
      </c>
      <c r="S200" s="557">
        <v>18.402999999999999</v>
      </c>
      <c r="T200" s="351"/>
      <c r="U200" s="351"/>
      <c r="V200" s="351"/>
      <c r="W200" s="557">
        <f>1.597+5</f>
        <v>6.5969999999999995</v>
      </c>
      <c r="X200" s="351"/>
      <c r="Y200" s="557">
        <v>54.063809999999997</v>
      </c>
      <c r="Z200" s="351"/>
      <c r="AA200" s="534"/>
      <c r="AB200" s="528" t="s">
        <v>211</v>
      </c>
      <c r="AC200" s="347" t="s">
        <v>273</v>
      </c>
      <c r="AD200" s="321" t="s">
        <v>153</v>
      </c>
      <c r="AE200" s="533">
        <v>1</v>
      </c>
      <c r="AF200" s="321">
        <v>1</v>
      </c>
      <c r="AG200" s="270"/>
    </row>
    <row r="201" spans="1:33" s="3" customFormat="1" ht="15" customHeight="1">
      <c r="A201" s="925"/>
      <c r="B201" s="748"/>
      <c r="C201" s="749"/>
      <c r="D201" s="754" t="s">
        <v>15</v>
      </c>
      <c r="E201" s="754"/>
      <c r="F201" s="754"/>
      <c r="G201" s="754"/>
      <c r="H201" s="302">
        <f>H200</f>
        <v>141.482</v>
      </c>
      <c r="I201" s="302">
        <f>I200</f>
        <v>18.402999999999999</v>
      </c>
      <c r="J201" s="302">
        <f>J200</f>
        <v>0</v>
      </c>
      <c r="K201" s="302"/>
      <c r="L201" s="302">
        <f t="shared" ref="L201:T201" si="128">L200</f>
        <v>0</v>
      </c>
      <c r="M201" s="302">
        <f t="shared" si="128"/>
        <v>6.5969999999999995</v>
      </c>
      <c r="N201" s="302">
        <f t="shared" si="128"/>
        <v>0</v>
      </c>
      <c r="O201" s="302">
        <f t="shared" si="128"/>
        <v>116.482</v>
      </c>
      <c r="P201" s="302">
        <f t="shared" si="128"/>
        <v>0</v>
      </c>
      <c r="Q201" s="302">
        <f t="shared" si="128"/>
        <v>0</v>
      </c>
      <c r="R201" s="302">
        <f t="shared" si="128"/>
        <v>79.063809999999989</v>
      </c>
      <c r="S201" s="302">
        <f t="shared" si="128"/>
        <v>18.402999999999999</v>
      </c>
      <c r="T201" s="302">
        <f t="shared" si="128"/>
        <v>0</v>
      </c>
      <c r="U201" s="302"/>
      <c r="V201" s="302">
        <f t="shared" ref="V201:AA201" si="129">V200</f>
        <v>0</v>
      </c>
      <c r="W201" s="302">
        <f t="shared" si="129"/>
        <v>6.5969999999999995</v>
      </c>
      <c r="X201" s="302">
        <f t="shared" si="129"/>
        <v>0</v>
      </c>
      <c r="Y201" s="302">
        <f t="shared" si="129"/>
        <v>54.063809999999997</v>
      </c>
      <c r="Z201" s="302">
        <f t="shared" si="129"/>
        <v>0</v>
      </c>
      <c r="AA201" s="302">
        <f t="shared" si="129"/>
        <v>0</v>
      </c>
      <c r="AB201" s="695"/>
      <c r="AC201" s="696"/>
      <c r="AD201" s="696"/>
      <c r="AE201" s="696"/>
      <c r="AF201" s="696"/>
      <c r="AG201" s="697"/>
    </row>
    <row r="202" spans="1:33" s="199" customFormat="1" ht="30" customHeight="1">
      <c r="A202" s="923" t="s">
        <v>156</v>
      </c>
      <c r="B202" s="748" t="s">
        <v>174</v>
      </c>
      <c r="C202" s="749" t="s">
        <v>151</v>
      </c>
      <c r="D202" s="750" t="s">
        <v>275</v>
      </c>
      <c r="E202" s="752" t="s">
        <v>276</v>
      </c>
      <c r="F202" s="753"/>
      <c r="G202" s="331"/>
      <c r="H202" s="359"/>
      <c r="I202" s="359"/>
      <c r="J202" s="359"/>
      <c r="K202" s="359"/>
      <c r="L202" s="359"/>
      <c r="M202" s="359"/>
      <c r="N202" s="359"/>
      <c r="O202" s="359"/>
      <c r="P202" s="359"/>
      <c r="Q202" s="359"/>
      <c r="R202" s="359"/>
      <c r="S202" s="359"/>
      <c r="T202" s="359"/>
      <c r="U202" s="359"/>
      <c r="V202" s="359"/>
      <c r="W202" s="359"/>
      <c r="X202" s="359"/>
      <c r="Y202" s="359"/>
      <c r="Z202" s="359"/>
      <c r="AA202" s="359"/>
      <c r="AB202" s="635"/>
      <c r="AC202" s="635"/>
      <c r="AD202" s="635"/>
      <c r="AE202" s="635"/>
      <c r="AF202" s="635"/>
      <c r="AG202" s="659"/>
    </row>
    <row r="203" spans="1:33" s="199" customFormat="1" ht="15" customHeight="1">
      <c r="A203" s="924"/>
      <c r="B203" s="748"/>
      <c r="C203" s="749"/>
      <c r="D203" s="751"/>
      <c r="E203" s="201" t="s">
        <v>10</v>
      </c>
      <c r="F203" s="206" t="s">
        <v>210</v>
      </c>
      <c r="G203" s="523" t="s">
        <v>142</v>
      </c>
      <c r="H203" s="350">
        <f>I203+J203+L203+M203+N203+O203+P203+Q203</f>
        <v>4.9000000000000004</v>
      </c>
      <c r="I203" s="351">
        <f>5-0.1</f>
        <v>4.9000000000000004</v>
      </c>
      <c r="J203" s="351"/>
      <c r="K203" s="351"/>
      <c r="L203" s="351"/>
      <c r="M203" s="351"/>
      <c r="N203" s="351"/>
      <c r="O203" s="351"/>
      <c r="P203" s="351"/>
      <c r="Q203" s="534"/>
      <c r="R203" s="350">
        <f>S203+T203+V203+W203+X203+Y203+Z203+AA203</f>
        <v>4.9000000000000004</v>
      </c>
      <c r="S203" s="351">
        <f>5-0.1</f>
        <v>4.9000000000000004</v>
      </c>
      <c r="T203" s="351"/>
      <c r="U203" s="351"/>
      <c r="V203" s="351"/>
      <c r="W203" s="351"/>
      <c r="X203" s="351"/>
      <c r="Y203" s="351"/>
      <c r="Z203" s="351"/>
      <c r="AA203" s="534"/>
      <c r="AB203" s="528" t="s">
        <v>211</v>
      </c>
      <c r="AC203" s="347" t="s">
        <v>212</v>
      </c>
      <c r="AD203" s="321" t="s">
        <v>153</v>
      </c>
      <c r="AE203" s="533">
        <v>1</v>
      </c>
      <c r="AF203" s="321">
        <v>1</v>
      </c>
      <c r="AG203" s="270"/>
    </row>
    <row r="204" spans="1:33" s="3" customFormat="1" ht="15" customHeight="1">
      <c r="A204" s="925"/>
      <c r="B204" s="748"/>
      <c r="C204" s="749"/>
      <c r="D204" s="754" t="s">
        <v>15</v>
      </c>
      <c r="E204" s="754"/>
      <c r="F204" s="754"/>
      <c r="G204" s="754"/>
      <c r="H204" s="302">
        <f>H203</f>
        <v>4.9000000000000004</v>
      </c>
      <c r="I204" s="302">
        <f>I203</f>
        <v>4.9000000000000004</v>
      </c>
      <c r="J204" s="302">
        <f>J203</f>
        <v>0</v>
      </c>
      <c r="K204" s="302"/>
      <c r="L204" s="302">
        <f t="shared" ref="L204:T204" si="130">L203</f>
        <v>0</v>
      </c>
      <c r="M204" s="302">
        <f t="shared" si="130"/>
        <v>0</v>
      </c>
      <c r="N204" s="302">
        <f t="shared" si="130"/>
        <v>0</v>
      </c>
      <c r="O204" s="302">
        <f t="shared" si="130"/>
        <v>0</v>
      </c>
      <c r="P204" s="302">
        <f t="shared" si="130"/>
        <v>0</v>
      </c>
      <c r="Q204" s="302">
        <f t="shared" si="130"/>
        <v>0</v>
      </c>
      <c r="R204" s="302">
        <f t="shared" si="130"/>
        <v>4.9000000000000004</v>
      </c>
      <c r="S204" s="302">
        <f t="shared" si="130"/>
        <v>4.9000000000000004</v>
      </c>
      <c r="T204" s="302">
        <f t="shared" si="130"/>
        <v>0</v>
      </c>
      <c r="U204" s="302"/>
      <c r="V204" s="302">
        <f t="shared" ref="V204:AA204" si="131">V203</f>
        <v>0</v>
      </c>
      <c r="W204" s="302">
        <f t="shared" si="131"/>
        <v>0</v>
      </c>
      <c r="X204" s="302">
        <f t="shared" si="131"/>
        <v>0</v>
      </c>
      <c r="Y204" s="302">
        <f t="shared" si="131"/>
        <v>0</v>
      </c>
      <c r="Z204" s="302">
        <f t="shared" si="131"/>
        <v>0</v>
      </c>
      <c r="AA204" s="302">
        <f t="shared" si="131"/>
        <v>0</v>
      </c>
      <c r="AB204" s="695"/>
      <c r="AC204" s="696"/>
      <c r="AD204" s="696"/>
      <c r="AE204" s="696"/>
      <c r="AF204" s="696"/>
      <c r="AG204" s="697"/>
    </row>
    <row r="205" spans="1:33" s="199" customFormat="1" ht="38.25" customHeight="1">
      <c r="A205" s="923" t="s">
        <v>156</v>
      </c>
      <c r="B205" s="748" t="s">
        <v>174</v>
      </c>
      <c r="C205" s="749" t="s">
        <v>151</v>
      </c>
      <c r="D205" s="750" t="s">
        <v>229</v>
      </c>
      <c r="E205" s="752" t="s">
        <v>277</v>
      </c>
      <c r="F205" s="753"/>
      <c r="G205" s="331"/>
      <c r="H205" s="359"/>
      <c r="I205" s="359"/>
      <c r="J205" s="359"/>
      <c r="K205" s="359"/>
      <c r="L205" s="359"/>
      <c r="M205" s="359"/>
      <c r="N205" s="359"/>
      <c r="O205" s="359"/>
      <c r="P205" s="359"/>
      <c r="Q205" s="359"/>
      <c r="R205" s="359"/>
      <c r="S205" s="359"/>
      <c r="T205" s="359"/>
      <c r="U205" s="359"/>
      <c r="V205" s="359"/>
      <c r="W205" s="359"/>
      <c r="X205" s="359"/>
      <c r="Y205" s="359"/>
      <c r="Z205" s="359"/>
      <c r="AA205" s="359"/>
      <c r="AB205" s="635"/>
      <c r="AC205" s="635"/>
      <c r="AD205" s="635"/>
      <c r="AE205" s="635"/>
      <c r="AF205" s="635"/>
      <c r="AG205" s="659"/>
    </row>
    <row r="206" spans="1:33" s="199" customFormat="1" ht="60" customHeight="1">
      <c r="A206" s="924"/>
      <c r="B206" s="748"/>
      <c r="C206" s="749"/>
      <c r="D206" s="751"/>
      <c r="E206" s="201" t="s">
        <v>10</v>
      </c>
      <c r="F206" s="206" t="s">
        <v>278</v>
      </c>
      <c r="G206" s="523" t="s">
        <v>709</v>
      </c>
      <c r="H206" s="350">
        <f>I206+J206+L206+M206+N206+O206+P206+Q206</f>
        <v>2.6000000000000023E-2</v>
      </c>
      <c r="I206" s="351">
        <f>3.61-0.441-1.52-1-0.623</f>
        <v>2.6000000000000023E-2</v>
      </c>
      <c r="J206" s="351"/>
      <c r="K206" s="351"/>
      <c r="L206" s="351"/>
      <c r="M206" s="351">
        <f>2-2</f>
        <v>0</v>
      </c>
      <c r="N206" s="351">
        <f>11.333-11.333</f>
        <v>0</v>
      </c>
      <c r="O206" s="351"/>
      <c r="P206" s="351"/>
      <c r="Q206" s="534"/>
      <c r="R206" s="350">
        <f>S206+T206+V206+W206+X206+Y206+Z206+AA206</f>
        <v>0</v>
      </c>
      <c r="S206" s="351">
        <v>0</v>
      </c>
      <c r="T206" s="351"/>
      <c r="U206" s="351"/>
      <c r="V206" s="351"/>
      <c r="W206" s="351">
        <f>2-2</f>
        <v>0</v>
      </c>
      <c r="X206" s="351">
        <f>11.333-11.333</f>
        <v>0</v>
      </c>
      <c r="Y206" s="351"/>
      <c r="Z206" s="351"/>
      <c r="AA206" s="534"/>
      <c r="AB206" s="528" t="s">
        <v>785</v>
      </c>
      <c r="AC206" s="347" t="s">
        <v>279</v>
      </c>
      <c r="AD206" s="321" t="s">
        <v>153</v>
      </c>
      <c r="AE206" s="533">
        <v>1</v>
      </c>
      <c r="AF206" s="321">
        <v>1</v>
      </c>
      <c r="AG206" s="270" t="s">
        <v>1181</v>
      </c>
    </row>
    <row r="207" spans="1:33" s="3" customFormat="1" ht="15" customHeight="1">
      <c r="A207" s="925"/>
      <c r="B207" s="748"/>
      <c r="C207" s="749"/>
      <c r="D207" s="754" t="s">
        <v>15</v>
      </c>
      <c r="E207" s="754"/>
      <c r="F207" s="754"/>
      <c r="G207" s="754"/>
      <c r="H207" s="302">
        <f>H206</f>
        <v>2.6000000000000023E-2</v>
      </c>
      <c r="I207" s="302">
        <f>I206</f>
        <v>2.6000000000000023E-2</v>
      </c>
      <c r="J207" s="302">
        <f>J206</f>
        <v>0</v>
      </c>
      <c r="K207" s="302"/>
      <c r="L207" s="302">
        <f t="shared" ref="L207:T207" si="132">L206</f>
        <v>0</v>
      </c>
      <c r="M207" s="302">
        <f t="shared" si="132"/>
        <v>0</v>
      </c>
      <c r="N207" s="302">
        <f t="shared" si="132"/>
        <v>0</v>
      </c>
      <c r="O207" s="302">
        <f t="shared" si="132"/>
        <v>0</v>
      </c>
      <c r="P207" s="302">
        <f t="shared" si="132"/>
        <v>0</v>
      </c>
      <c r="Q207" s="302">
        <f t="shared" si="132"/>
        <v>0</v>
      </c>
      <c r="R207" s="302">
        <f t="shared" si="132"/>
        <v>0</v>
      </c>
      <c r="S207" s="302">
        <f t="shared" si="132"/>
        <v>0</v>
      </c>
      <c r="T207" s="302">
        <f t="shared" si="132"/>
        <v>0</v>
      </c>
      <c r="U207" s="302"/>
      <c r="V207" s="302">
        <f t="shared" ref="V207:AA207" si="133">V206</f>
        <v>0</v>
      </c>
      <c r="W207" s="302">
        <f t="shared" si="133"/>
        <v>0</v>
      </c>
      <c r="X207" s="302">
        <f t="shared" si="133"/>
        <v>0</v>
      </c>
      <c r="Y207" s="302">
        <f t="shared" si="133"/>
        <v>0</v>
      </c>
      <c r="Z207" s="302">
        <f t="shared" si="133"/>
        <v>0</v>
      </c>
      <c r="AA207" s="302">
        <f t="shared" si="133"/>
        <v>0</v>
      </c>
      <c r="AB207" s="695"/>
      <c r="AC207" s="696"/>
      <c r="AD207" s="696"/>
      <c r="AE207" s="696"/>
      <c r="AF207" s="696"/>
      <c r="AG207" s="697"/>
    </row>
    <row r="208" spans="1:33" s="199" customFormat="1" ht="30" customHeight="1">
      <c r="A208" s="923" t="s">
        <v>156</v>
      </c>
      <c r="B208" s="748" t="s">
        <v>174</v>
      </c>
      <c r="C208" s="749" t="s">
        <v>151</v>
      </c>
      <c r="D208" s="750" t="s">
        <v>710</v>
      </c>
      <c r="E208" s="752" t="s">
        <v>711</v>
      </c>
      <c r="F208" s="753"/>
      <c r="G208" s="331"/>
      <c r="H208" s="359"/>
      <c r="I208" s="359"/>
      <c r="J208" s="359"/>
      <c r="K208" s="359"/>
      <c r="L208" s="359"/>
      <c r="M208" s="359"/>
      <c r="N208" s="359"/>
      <c r="O208" s="359"/>
      <c r="P208" s="359"/>
      <c r="Q208" s="359"/>
      <c r="R208" s="359"/>
      <c r="S208" s="359"/>
      <c r="T208" s="359"/>
      <c r="U208" s="359"/>
      <c r="V208" s="359"/>
      <c r="W208" s="359"/>
      <c r="X208" s="359"/>
      <c r="Y208" s="359"/>
      <c r="Z208" s="359"/>
      <c r="AA208" s="359"/>
      <c r="AB208" s="635"/>
      <c r="AC208" s="635"/>
      <c r="AD208" s="635"/>
      <c r="AE208" s="635"/>
      <c r="AF208" s="635"/>
      <c r="AG208" s="659"/>
    </row>
    <row r="209" spans="1:33" s="199" customFormat="1" ht="15" customHeight="1">
      <c r="A209" s="924"/>
      <c r="B209" s="748"/>
      <c r="C209" s="749"/>
      <c r="D209" s="751"/>
      <c r="E209" s="201" t="s">
        <v>10</v>
      </c>
      <c r="F209" s="206" t="s">
        <v>712</v>
      </c>
      <c r="G209" s="523" t="s">
        <v>14</v>
      </c>
      <c r="H209" s="350">
        <f>I209+J209+L209+M209+N209+O209+P209+Q209</f>
        <v>2.5</v>
      </c>
      <c r="I209" s="351">
        <v>2.5</v>
      </c>
      <c r="J209" s="351"/>
      <c r="K209" s="351"/>
      <c r="L209" s="351"/>
      <c r="M209" s="351"/>
      <c r="N209" s="351"/>
      <c r="O209" s="351"/>
      <c r="P209" s="351"/>
      <c r="Q209" s="534"/>
      <c r="R209" s="350">
        <f>S209+T209+V209+W209+X209+Y209+Z209+AA209</f>
        <v>2.5</v>
      </c>
      <c r="S209" s="351">
        <v>2.5</v>
      </c>
      <c r="T209" s="351"/>
      <c r="U209" s="351"/>
      <c r="V209" s="351"/>
      <c r="W209" s="351"/>
      <c r="X209" s="351"/>
      <c r="Y209" s="351"/>
      <c r="Z209" s="351"/>
      <c r="AA209" s="534"/>
      <c r="AB209" s="528" t="s">
        <v>211</v>
      </c>
      <c r="AC209" s="347" t="s">
        <v>713</v>
      </c>
      <c r="AD209" s="321" t="s">
        <v>153</v>
      </c>
      <c r="AE209" s="533">
        <v>1</v>
      </c>
      <c r="AF209" s="321">
        <v>1</v>
      </c>
      <c r="AG209" s="270"/>
    </row>
    <row r="210" spans="1:33" s="3" customFormat="1" ht="15" customHeight="1">
      <c r="A210" s="925"/>
      <c r="B210" s="748"/>
      <c r="C210" s="749"/>
      <c r="D210" s="754" t="s">
        <v>15</v>
      </c>
      <c r="E210" s="754"/>
      <c r="F210" s="754"/>
      <c r="G210" s="754"/>
      <c r="H210" s="302">
        <f>H209</f>
        <v>2.5</v>
      </c>
      <c r="I210" s="302">
        <f>I209</f>
        <v>2.5</v>
      </c>
      <c r="J210" s="302">
        <f>J209</f>
        <v>0</v>
      </c>
      <c r="K210" s="302"/>
      <c r="L210" s="302">
        <f t="shared" ref="L210:T210" si="134">L209</f>
        <v>0</v>
      </c>
      <c r="M210" s="302">
        <f t="shared" si="134"/>
        <v>0</v>
      </c>
      <c r="N210" s="302">
        <f t="shared" si="134"/>
        <v>0</v>
      </c>
      <c r="O210" s="302">
        <f t="shared" si="134"/>
        <v>0</v>
      </c>
      <c r="P210" s="302">
        <f t="shared" si="134"/>
        <v>0</v>
      </c>
      <c r="Q210" s="302">
        <f t="shared" si="134"/>
        <v>0</v>
      </c>
      <c r="R210" s="302">
        <f t="shared" si="134"/>
        <v>2.5</v>
      </c>
      <c r="S210" s="302">
        <f t="shared" si="134"/>
        <v>2.5</v>
      </c>
      <c r="T210" s="302">
        <f t="shared" si="134"/>
        <v>0</v>
      </c>
      <c r="U210" s="302"/>
      <c r="V210" s="302">
        <f t="shared" ref="V210:AA210" si="135">V209</f>
        <v>0</v>
      </c>
      <c r="W210" s="302">
        <f t="shared" si="135"/>
        <v>0</v>
      </c>
      <c r="X210" s="302">
        <f t="shared" si="135"/>
        <v>0</v>
      </c>
      <c r="Y210" s="302">
        <f t="shared" si="135"/>
        <v>0</v>
      </c>
      <c r="Z210" s="302">
        <f t="shared" si="135"/>
        <v>0</v>
      </c>
      <c r="AA210" s="302">
        <f t="shared" si="135"/>
        <v>0</v>
      </c>
      <c r="AB210" s="494"/>
      <c r="AC210" s="494"/>
      <c r="AD210" s="494"/>
      <c r="AE210" s="512"/>
      <c r="AF210" s="512"/>
      <c r="AG210" s="521"/>
    </row>
    <row r="211" spans="1:33" s="199" customFormat="1" ht="17.25" customHeight="1">
      <c r="A211" s="923" t="s">
        <v>156</v>
      </c>
      <c r="B211" s="748" t="s">
        <v>174</v>
      </c>
      <c r="C211" s="749" t="s">
        <v>151</v>
      </c>
      <c r="D211" s="750" t="s">
        <v>295</v>
      </c>
      <c r="E211" s="752" t="s">
        <v>714</v>
      </c>
      <c r="F211" s="753"/>
      <c r="G211" s="331"/>
      <c r="H211" s="359"/>
      <c r="I211" s="359"/>
      <c r="J211" s="359"/>
      <c r="K211" s="359"/>
      <c r="L211" s="359"/>
      <c r="M211" s="359"/>
      <c r="N211" s="359"/>
      <c r="O211" s="359"/>
      <c r="P211" s="359"/>
      <c r="Q211" s="359"/>
      <c r="R211" s="359"/>
      <c r="S211" s="359"/>
      <c r="T211" s="359"/>
      <c r="U211" s="359"/>
      <c r="V211" s="359"/>
      <c r="W211" s="359"/>
      <c r="X211" s="359"/>
      <c r="Y211" s="359"/>
      <c r="Z211" s="359"/>
      <c r="AA211" s="359"/>
      <c r="AB211" s="635"/>
      <c r="AC211" s="635"/>
      <c r="AD211" s="635"/>
      <c r="AE211" s="635"/>
      <c r="AF211" s="635"/>
      <c r="AG211" s="659"/>
    </row>
    <row r="212" spans="1:33" s="199" customFormat="1" ht="41.25" customHeight="1">
      <c r="A212" s="924"/>
      <c r="B212" s="748"/>
      <c r="C212" s="749"/>
      <c r="D212" s="751"/>
      <c r="E212" s="201" t="s">
        <v>10</v>
      </c>
      <c r="F212" s="206" t="s">
        <v>715</v>
      </c>
      <c r="G212" s="523" t="s">
        <v>14</v>
      </c>
      <c r="H212" s="350">
        <f>I212+J212+L212+M212+N212+O212+P212+Q212</f>
        <v>11.1</v>
      </c>
      <c r="I212" s="351">
        <f>15-4+0.1</f>
        <v>11.1</v>
      </c>
      <c r="J212" s="351"/>
      <c r="K212" s="351"/>
      <c r="L212" s="351"/>
      <c r="M212" s="351"/>
      <c r="N212" s="351"/>
      <c r="O212" s="351"/>
      <c r="P212" s="351"/>
      <c r="Q212" s="534"/>
      <c r="R212" s="350">
        <f>S212+T212+V212+W212+X212+Y212+Z212+AA212</f>
        <v>10.9878</v>
      </c>
      <c r="S212" s="351">
        <v>10.9878</v>
      </c>
      <c r="T212" s="351"/>
      <c r="U212" s="351"/>
      <c r="V212" s="351"/>
      <c r="W212" s="351"/>
      <c r="X212" s="351"/>
      <c r="Y212" s="351"/>
      <c r="Z212" s="351"/>
      <c r="AA212" s="534"/>
      <c r="AB212" s="528" t="s">
        <v>211</v>
      </c>
      <c r="AC212" s="347" t="s">
        <v>786</v>
      </c>
      <c r="AD212" s="321" t="s">
        <v>153</v>
      </c>
      <c r="AE212" s="533">
        <v>4</v>
      </c>
      <c r="AF212" s="346">
        <v>1</v>
      </c>
      <c r="AG212" s="270" t="s">
        <v>898</v>
      </c>
    </row>
    <row r="213" spans="1:33" s="3" customFormat="1" ht="15" customHeight="1">
      <c r="A213" s="925"/>
      <c r="B213" s="748"/>
      <c r="C213" s="749"/>
      <c r="D213" s="754" t="s">
        <v>15</v>
      </c>
      <c r="E213" s="754"/>
      <c r="F213" s="754"/>
      <c r="G213" s="754"/>
      <c r="H213" s="302">
        <f>H212</f>
        <v>11.1</v>
      </c>
      <c r="I213" s="302">
        <f>I212</f>
        <v>11.1</v>
      </c>
      <c r="J213" s="302">
        <f>J212</f>
        <v>0</v>
      </c>
      <c r="K213" s="302"/>
      <c r="L213" s="302">
        <f t="shared" ref="L213:T213" si="136">L212</f>
        <v>0</v>
      </c>
      <c r="M213" s="302">
        <f t="shared" si="136"/>
        <v>0</v>
      </c>
      <c r="N213" s="302">
        <f t="shared" si="136"/>
        <v>0</v>
      </c>
      <c r="O213" s="302">
        <f t="shared" si="136"/>
        <v>0</v>
      </c>
      <c r="P213" s="302">
        <f t="shared" si="136"/>
        <v>0</v>
      </c>
      <c r="Q213" s="302">
        <f t="shared" si="136"/>
        <v>0</v>
      </c>
      <c r="R213" s="302">
        <f t="shared" si="136"/>
        <v>10.9878</v>
      </c>
      <c r="S213" s="302">
        <f t="shared" si="136"/>
        <v>10.9878</v>
      </c>
      <c r="T213" s="302">
        <f t="shared" si="136"/>
        <v>0</v>
      </c>
      <c r="U213" s="302"/>
      <c r="V213" s="302">
        <f t="shared" ref="V213:AA213" si="137">V212</f>
        <v>0</v>
      </c>
      <c r="W213" s="302">
        <f t="shared" si="137"/>
        <v>0</v>
      </c>
      <c r="X213" s="302">
        <f t="shared" si="137"/>
        <v>0</v>
      </c>
      <c r="Y213" s="302">
        <f t="shared" si="137"/>
        <v>0</v>
      </c>
      <c r="Z213" s="302">
        <f t="shared" si="137"/>
        <v>0</v>
      </c>
      <c r="AA213" s="302">
        <f t="shared" si="137"/>
        <v>0</v>
      </c>
      <c r="AB213" s="695"/>
      <c r="AC213" s="696"/>
      <c r="AD213" s="696"/>
      <c r="AE213" s="696"/>
      <c r="AF213" s="696"/>
      <c r="AG213" s="697"/>
    </row>
    <row r="214" spans="1:33" s="3" customFormat="1" ht="15" customHeight="1">
      <c r="A214" s="525" t="s">
        <v>156</v>
      </c>
      <c r="B214" s="292" t="s">
        <v>174</v>
      </c>
      <c r="C214" s="293" t="s">
        <v>150</v>
      </c>
      <c r="D214" s="744" t="s">
        <v>16</v>
      </c>
      <c r="E214" s="744"/>
      <c r="F214" s="744"/>
      <c r="G214" s="744"/>
      <c r="H214" s="355">
        <f>H187+H191+H195+H198+H201+H204+H207+H210+H213</f>
        <v>167.33800000000002</v>
      </c>
      <c r="I214" s="355">
        <f>I187+I191+I195+I198+I201+I204+I207+I210+I213</f>
        <v>44.258999999999993</v>
      </c>
      <c r="J214" s="355">
        <f>J187+J191+J195+J198+J201+J204+J207+J210+J213</f>
        <v>0</v>
      </c>
      <c r="K214" s="355"/>
      <c r="L214" s="355">
        <f t="shared" ref="L214:T214" si="138">L187+L191+L195+L198+L201+L204+L207+L210+L213</f>
        <v>0</v>
      </c>
      <c r="M214" s="355">
        <f t="shared" si="138"/>
        <v>6.5969999999999995</v>
      </c>
      <c r="N214" s="355">
        <f t="shared" si="138"/>
        <v>0</v>
      </c>
      <c r="O214" s="355">
        <f t="shared" si="138"/>
        <v>116.482</v>
      </c>
      <c r="P214" s="355">
        <f t="shared" si="138"/>
        <v>0</v>
      </c>
      <c r="Q214" s="355">
        <f t="shared" si="138"/>
        <v>0</v>
      </c>
      <c r="R214" s="355">
        <f t="shared" si="138"/>
        <v>99.159289999999999</v>
      </c>
      <c r="S214" s="355">
        <f t="shared" si="138"/>
        <v>38.498480000000001</v>
      </c>
      <c r="T214" s="355">
        <f t="shared" si="138"/>
        <v>0</v>
      </c>
      <c r="U214" s="355"/>
      <c r="V214" s="355">
        <f t="shared" ref="V214:AA214" si="139">V187+V191+V195+V198+V201+V204+V207+V210+V213</f>
        <v>0</v>
      </c>
      <c r="W214" s="355">
        <f t="shared" si="139"/>
        <v>6.5969999999999995</v>
      </c>
      <c r="X214" s="355">
        <f t="shared" si="139"/>
        <v>0</v>
      </c>
      <c r="Y214" s="355">
        <f t="shared" si="139"/>
        <v>54.063809999999997</v>
      </c>
      <c r="Z214" s="355">
        <f t="shared" si="139"/>
        <v>0</v>
      </c>
      <c r="AA214" s="355">
        <f t="shared" si="139"/>
        <v>0</v>
      </c>
      <c r="AB214" s="698"/>
      <c r="AC214" s="699"/>
      <c r="AD214" s="699"/>
      <c r="AE214" s="699"/>
      <c r="AF214" s="699"/>
      <c r="AG214" s="700"/>
    </row>
    <row r="215" spans="1:33" s="199" customFormat="1" ht="15" customHeight="1">
      <c r="A215" s="525" t="s">
        <v>156</v>
      </c>
      <c r="B215" s="292" t="s">
        <v>174</v>
      </c>
      <c r="C215" s="713" t="s">
        <v>18</v>
      </c>
      <c r="D215" s="714"/>
      <c r="E215" s="714"/>
      <c r="F215" s="714"/>
      <c r="G215" s="715"/>
      <c r="H215" s="356">
        <f>H214</f>
        <v>167.33800000000002</v>
      </c>
      <c r="I215" s="356">
        <f>I214</f>
        <v>44.258999999999993</v>
      </c>
      <c r="J215" s="356">
        <f>J214</f>
        <v>0</v>
      </c>
      <c r="K215" s="356"/>
      <c r="L215" s="356">
        <f t="shared" ref="L215:T215" si="140">L214</f>
        <v>0</v>
      </c>
      <c r="M215" s="356">
        <f t="shared" si="140"/>
        <v>6.5969999999999995</v>
      </c>
      <c r="N215" s="356">
        <f t="shared" si="140"/>
        <v>0</v>
      </c>
      <c r="O215" s="356">
        <f t="shared" si="140"/>
        <v>116.482</v>
      </c>
      <c r="P215" s="356">
        <f t="shared" si="140"/>
        <v>0</v>
      </c>
      <c r="Q215" s="356">
        <f t="shared" si="140"/>
        <v>0</v>
      </c>
      <c r="R215" s="356">
        <f t="shared" si="140"/>
        <v>99.159289999999999</v>
      </c>
      <c r="S215" s="356">
        <f t="shared" si="140"/>
        <v>38.498480000000001</v>
      </c>
      <c r="T215" s="356">
        <f t="shared" si="140"/>
        <v>0</v>
      </c>
      <c r="U215" s="356"/>
      <c r="V215" s="356">
        <f t="shared" ref="V215:AA215" si="141">V214</f>
        <v>0</v>
      </c>
      <c r="W215" s="356">
        <f t="shared" si="141"/>
        <v>6.5969999999999995</v>
      </c>
      <c r="X215" s="356">
        <f t="shared" si="141"/>
        <v>0</v>
      </c>
      <c r="Y215" s="356">
        <f t="shared" si="141"/>
        <v>54.063809999999997</v>
      </c>
      <c r="Z215" s="356">
        <f t="shared" si="141"/>
        <v>0</v>
      </c>
      <c r="AA215" s="356">
        <f t="shared" si="141"/>
        <v>0</v>
      </c>
      <c r="AB215" s="716"/>
      <c r="AC215" s="717"/>
      <c r="AD215" s="717"/>
      <c r="AE215" s="717"/>
      <c r="AF215" s="717"/>
      <c r="AG215" s="718"/>
    </row>
    <row r="216" spans="1:33" s="3" customFormat="1" ht="15" customHeight="1">
      <c r="A216" s="526" t="s">
        <v>156</v>
      </c>
      <c r="B216" s="200" t="s">
        <v>179</v>
      </c>
      <c r="C216" s="738" t="s">
        <v>280</v>
      </c>
      <c r="D216" s="739"/>
      <c r="E216" s="739"/>
      <c r="F216" s="739"/>
      <c r="G216" s="739"/>
      <c r="H216" s="739"/>
      <c r="I216" s="739"/>
      <c r="J216" s="739"/>
      <c r="K216" s="739"/>
      <c r="L216" s="739"/>
      <c r="M216" s="739"/>
      <c r="N216" s="739"/>
      <c r="O216" s="739"/>
      <c r="P216" s="739"/>
      <c r="Q216" s="739"/>
      <c r="R216" s="739"/>
      <c r="S216" s="739"/>
      <c r="T216" s="739"/>
      <c r="U216" s="739"/>
      <c r="V216" s="739"/>
      <c r="W216" s="739"/>
      <c r="X216" s="739"/>
      <c r="Y216" s="739"/>
      <c r="Z216" s="739"/>
      <c r="AA216" s="739"/>
      <c r="AB216" s="739"/>
      <c r="AC216" s="739"/>
      <c r="AD216" s="739"/>
      <c r="AE216" s="739"/>
      <c r="AF216" s="739"/>
      <c r="AG216" s="740"/>
    </row>
    <row r="217" spans="1:33" s="3" customFormat="1" ht="15" customHeight="1">
      <c r="A217" s="558" t="s">
        <v>156</v>
      </c>
      <c r="B217" s="292" t="s">
        <v>179</v>
      </c>
      <c r="C217" s="293" t="s">
        <v>150</v>
      </c>
      <c r="D217" s="741" t="s">
        <v>281</v>
      </c>
      <c r="E217" s="742"/>
      <c r="F217" s="742"/>
      <c r="G217" s="742"/>
      <c r="H217" s="742"/>
      <c r="I217" s="742"/>
      <c r="J217" s="742"/>
      <c r="K217" s="742"/>
      <c r="L217" s="742"/>
      <c r="M217" s="742"/>
      <c r="N217" s="742"/>
      <c r="O217" s="742"/>
      <c r="P217" s="742"/>
      <c r="Q217" s="742"/>
      <c r="R217" s="742"/>
      <c r="S217" s="742"/>
      <c r="T217" s="742"/>
      <c r="U217" s="742"/>
      <c r="V217" s="742"/>
      <c r="W217" s="742"/>
      <c r="X217" s="742"/>
      <c r="Y217" s="742"/>
      <c r="Z217" s="742"/>
      <c r="AA217" s="742"/>
      <c r="AB217" s="742"/>
      <c r="AC217" s="742"/>
      <c r="AD217" s="742"/>
      <c r="AE217" s="742"/>
      <c r="AF217" s="742"/>
      <c r="AG217" s="743"/>
    </row>
    <row r="218" spans="1:33" s="199" customFormat="1" ht="53.25" customHeight="1">
      <c r="A218" s="974" t="s">
        <v>156</v>
      </c>
      <c r="B218" s="777" t="s">
        <v>179</v>
      </c>
      <c r="C218" s="780" t="s">
        <v>150</v>
      </c>
      <c r="D218" s="750" t="s">
        <v>228</v>
      </c>
      <c r="E218" s="752" t="s">
        <v>282</v>
      </c>
      <c r="F218" s="753"/>
      <c r="G218" s="331"/>
      <c r="H218" s="359"/>
      <c r="I218" s="359"/>
      <c r="J218" s="359"/>
      <c r="K218" s="359"/>
      <c r="L218" s="359"/>
      <c r="M218" s="359"/>
      <c r="N218" s="359"/>
      <c r="O218" s="359"/>
      <c r="P218" s="359"/>
      <c r="Q218" s="359"/>
      <c r="R218" s="359"/>
      <c r="S218" s="359"/>
      <c r="T218" s="359"/>
      <c r="U218" s="359"/>
      <c r="V218" s="359"/>
      <c r="W218" s="359"/>
      <c r="X218" s="359"/>
      <c r="Y218" s="359"/>
      <c r="Z218" s="359"/>
      <c r="AA218" s="359"/>
      <c r="AB218" s="635"/>
      <c r="AC218" s="635"/>
      <c r="AD218" s="635"/>
      <c r="AE218" s="635"/>
      <c r="AF218" s="635"/>
      <c r="AG218" s="659"/>
    </row>
    <row r="219" spans="1:33" s="199" customFormat="1" ht="15" customHeight="1">
      <c r="A219" s="975"/>
      <c r="B219" s="778"/>
      <c r="C219" s="781"/>
      <c r="D219" s="751"/>
      <c r="E219" s="201" t="s">
        <v>10</v>
      </c>
      <c r="F219" s="542" t="s">
        <v>288</v>
      </c>
      <c r="G219" s="523" t="s">
        <v>709</v>
      </c>
      <c r="H219" s="350">
        <f>I219+J219+L219+M219+N219+O219+P219+Q219</f>
        <v>4.1000000000000002E-2</v>
      </c>
      <c r="I219" s="303"/>
      <c r="J219" s="303"/>
      <c r="K219" s="303"/>
      <c r="L219" s="303"/>
      <c r="M219" s="303">
        <v>4.1000000000000002E-2</v>
      </c>
      <c r="N219" s="303"/>
      <c r="O219" s="303"/>
      <c r="P219" s="303"/>
      <c r="Q219" s="303"/>
      <c r="R219" s="350">
        <f>S219+T219+V219+W219+X219+Y219+Z219+AA219</f>
        <v>4.1000000000000002E-2</v>
      </c>
      <c r="S219" s="303"/>
      <c r="T219" s="303"/>
      <c r="U219" s="303"/>
      <c r="V219" s="303"/>
      <c r="W219" s="303">
        <v>4.1000000000000002E-2</v>
      </c>
      <c r="X219" s="303"/>
      <c r="Y219" s="303"/>
      <c r="Z219" s="303"/>
      <c r="AA219" s="303"/>
      <c r="AB219" s="528" t="s">
        <v>283</v>
      </c>
      <c r="AC219" s="339" t="s">
        <v>289</v>
      </c>
      <c r="AD219" s="523" t="s">
        <v>153</v>
      </c>
      <c r="AE219" s="559">
        <v>2</v>
      </c>
      <c r="AF219" s="523">
        <v>2</v>
      </c>
      <c r="AG219" s="371"/>
    </row>
    <row r="220" spans="1:33" s="199" customFormat="1" ht="15" customHeight="1">
      <c r="A220" s="975"/>
      <c r="B220" s="778"/>
      <c r="C220" s="781"/>
      <c r="D220" s="751"/>
      <c r="E220" s="201" t="s">
        <v>11</v>
      </c>
      <c r="F220" s="542" t="s">
        <v>290</v>
      </c>
      <c r="G220" s="523" t="s">
        <v>709</v>
      </c>
      <c r="H220" s="350">
        <f>I220+J220+L220+M220+N220+O220+P220+Q220</f>
        <v>12.829999999999998</v>
      </c>
      <c r="I220" s="303"/>
      <c r="J220" s="303"/>
      <c r="K220" s="303"/>
      <c r="L220" s="303"/>
      <c r="M220" s="303">
        <f>33.284-20.454</f>
        <v>12.829999999999998</v>
      </c>
      <c r="N220" s="303"/>
      <c r="O220" s="303"/>
      <c r="P220" s="303"/>
      <c r="Q220" s="303"/>
      <c r="R220" s="350">
        <f>S220+T220+V220+W220+X220+Y220+Z220+AA220</f>
        <v>13.111590000000001</v>
      </c>
      <c r="S220" s="303"/>
      <c r="T220" s="303"/>
      <c r="U220" s="303"/>
      <c r="V220" s="303"/>
      <c r="W220" s="303">
        <v>12.954000000000001</v>
      </c>
      <c r="X220" s="303">
        <v>0.13400000000000001</v>
      </c>
      <c r="Y220" s="303">
        <v>2.359E-2</v>
      </c>
      <c r="Z220" s="303"/>
      <c r="AA220" s="303"/>
      <c r="AB220" s="528" t="s">
        <v>283</v>
      </c>
      <c r="AC220" s="347" t="s">
        <v>292</v>
      </c>
      <c r="AD220" s="523" t="s">
        <v>153</v>
      </c>
      <c r="AE220" s="559">
        <v>1</v>
      </c>
      <c r="AF220" s="523">
        <v>1</v>
      </c>
      <c r="AG220" s="371"/>
    </row>
    <row r="221" spans="1:33" s="199" customFormat="1" ht="15" customHeight="1">
      <c r="A221" s="975"/>
      <c r="B221" s="778"/>
      <c r="C221" s="781"/>
      <c r="D221" s="767"/>
      <c r="E221" s="201" t="s">
        <v>12</v>
      </c>
      <c r="F221" s="542" t="s">
        <v>291</v>
      </c>
      <c r="G221" s="523" t="s">
        <v>709</v>
      </c>
      <c r="H221" s="350">
        <f>I221+J221+L221+M221+N221+O221+P221+Q221</f>
        <v>0.34499999999999997</v>
      </c>
      <c r="I221" s="303"/>
      <c r="J221" s="303"/>
      <c r="K221" s="303"/>
      <c r="L221" s="303"/>
      <c r="M221" s="303">
        <v>0.34499999999999997</v>
      </c>
      <c r="N221" s="303"/>
      <c r="O221" s="303"/>
      <c r="P221" s="303"/>
      <c r="Q221" s="303"/>
      <c r="R221" s="350">
        <f>S221+T221+V221+W221+X221+Y221+Z221+AA221</f>
        <v>0.34499999999999997</v>
      </c>
      <c r="S221" s="303"/>
      <c r="T221" s="303"/>
      <c r="U221" s="303"/>
      <c r="V221" s="303"/>
      <c r="W221" s="303">
        <v>0.34499999999999997</v>
      </c>
      <c r="X221" s="303"/>
      <c r="Y221" s="303"/>
      <c r="Z221" s="303"/>
      <c r="AA221" s="303"/>
      <c r="AB221" s="528" t="s">
        <v>283</v>
      </c>
      <c r="AC221" s="347" t="s">
        <v>292</v>
      </c>
      <c r="AD221" s="523" t="s">
        <v>153</v>
      </c>
      <c r="AE221" s="559">
        <v>1</v>
      </c>
      <c r="AF221" s="523">
        <v>1</v>
      </c>
      <c r="AG221" s="371"/>
    </row>
    <row r="222" spans="1:33" s="3" customFormat="1" ht="15" customHeight="1">
      <c r="A222" s="976"/>
      <c r="B222" s="779"/>
      <c r="C222" s="782"/>
      <c r="D222" s="756" t="s">
        <v>15</v>
      </c>
      <c r="E222" s="757"/>
      <c r="F222" s="757"/>
      <c r="G222" s="758"/>
      <c r="H222" s="302">
        <f>H219+H220+H221</f>
        <v>13.215999999999999</v>
      </c>
      <c r="I222" s="302"/>
      <c r="J222" s="302"/>
      <c r="K222" s="302"/>
      <c r="L222" s="302"/>
      <c r="M222" s="302">
        <f>M219+M220+M221</f>
        <v>13.215999999999999</v>
      </c>
      <c r="N222" s="302">
        <f>N219+N220+N221</f>
        <v>0</v>
      </c>
      <c r="O222" s="302">
        <f>O219+O220+O221</f>
        <v>0</v>
      </c>
      <c r="P222" s="302"/>
      <c r="Q222" s="302"/>
      <c r="R222" s="302">
        <f>R219+R220+R221</f>
        <v>13.497590000000002</v>
      </c>
      <c r="S222" s="302"/>
      <c r="T222" s="302"/>
      <c r="U222" s="302"/>
      <c r="V222" s="302"/>
      <c r="W222" s="302">
        <f>W219+W220+W221</f>
        <v>13.340000000000002</v>
      </c>
      <c r="X222" s="302">
        <f>X219+X220+X221</f>
        <v>0.13400000000000001</v>
      </c>
      <c r="Y222" s="302">
        <f>Y219+Y220+Y221</f>
        <v>2.359E-2</v>
      </c>
      <c r="Z222" s="302"/>
      <c r="AA222" s="302"/>
      <c r="AB222" s="695"/>
      <c r="AC222" s="696"/>
      <c r="AD222" s="696"/>
      <c r="AE222" s="696"/>
      <c r="AF222" s="696"/>
      <c r="AG222" s="697"/>
    </row>
    <row r="223" spans="1:33" s="3" customFormat="1" ht="54.75" customHeight="1">
      <c r="A223" s="974" t="s">
        <v>156</v>
      </c>
      <c r="B223" s="777" t="s">
        <v>179</v>
      </c>
      <c r="C223" s="780" t="s">
        <v>150</v>
      </c>
      <c r="D223" s="750" t="s">
        <v>234</v>
      </c>
      <c r="E223" s="811" t="s">
        <v>716</v>
      </c>
      <c r="F223" s="753"/>
      <c r="G223" s="331"/>
      <c r="H223" s="359"/>
      <c r="I223" s="359"/>
      <c r="J223" s="359"/>
      <c r="K223" s="359"/>
      <c r="L223" s="359"/>
      <c r="M223" s="359"/>
      <c r="N223" s="359"/>
      <c r="O223" s="359"/>
      <c r="P223" s="359"/>
      <c r="Q223" s="359"/>
      <c r="R223" s="560"/>
      <c r="S223" s="561"/>
      <c r="T223" s="560"/>
      <c r="U223" s="560"/>
      <c r="V223" s="560"/>
      <c r="W223" s="560"/>
      <c r="X223" s="560"/>
      <c r="Y223" s="560"/>
      <c r="Z223" s="560"/>
      <c r="AA223" s="562"/>
      <c r="AB223" s="635"/>
      <c r="AC223" s="635"/>
      <c r="AD223" s="635"/>
      <c r="AE223" s="635"/>
      <c r="AF223" s="635"/>
      <c r="AG223" s="659"/>
    </row>
    <row r="224" spans="1:33" s="3" customFormat="1" ht="15" customHeight="1">
      <c r="A224" s="975"/>
      <c r="B224" s="778"/>
      <c r="C224" s="781"/>
      <c r="D224" s="751"/>
      <c r="E224" s="201" t="s">
        <v>10</v>
      </c>
      <c r="F224" s="563" t="s">
        <v>293</v>
      </c>
      <c r="G224" s="523" t="s">
        <v>142</v>
      </c>
      <c r="H224" s="350">
        <f>I224+J224+L224+M224+N224+O224+P224+Q224</f>
        <v>4.1000000000000002E-2</v>
      </c>
      <c r="I224" s="303"/>
      <c r="J224" s="303"/>
      <c r="K224" s="303"/>
      <c r="L224" s="303"/>
      <c r="M224" s="303">
        <v>4.1000000000000002E-2</v>
      </c>
      <c r="N224" s="303"/>
      <c r="O224" s="303"/>
      <c r="P224" s="303"/>
      <c r="Q224" s="303"/>
      <c r="R224" s="350">
        <f>S224+T224+V224+W224+X224+Y224+Z224+AA224</f>
        <v>4.1000000000000002E-2</v>
      </c>
      <c r="S224" s="351"/>
      <c r="T224" s="351"/>
      <c r="U224" s="351"/>
      <c r="V224" s="351"/>
      <c r="W224" s="351">
        <v>4.1000000000000002E-2</v>
      </c>
      <c r="X224" s="351"/>
      <c r="Y224" s="351"/>
      <c r="Z224" s="351"/>
      <c r="AA224" s="351"/>
      <c r="AB224" s="528" t="s">
        <v>283</v>
      </c>
      <c r="AC224" s="339" t="s">
        <v>289</v>
      </c>
      <c r="AD224" s="523" t="s">
        <v>153</v>
      </c>
      <c r="AE224" s="564">
        <v>2</v>
      </c>
      <c r="AF224" s="523">
        <v>2</v>
      </c>
      <c r="AG224" s="371"/>
    </row>
    <row r="225" spans="1:33" s="3" customFormat="1" ht="15" customHeight="1">
      <c r="A225" s="975"/>
      <c r="B225" s="778"/>
      <c r="C225" s="781"/>
      <c r="D225" s="751"/>
      <c r="E225" s="201" t="s">
        <v>11</v>
      </c>
      <c r="F225" s="563" t="s">
        <v>290</v>
      </c>
      <c r="G225" s="321" t="s">
        <v>890</v>
      </c>
      <c r="H225" s="350">
        <f>I225+J225+L225+M225+N225+O225+P225+Q225</f>
        <v>6.3400000000000007</v>
      </c>
      <c r="I225" s="303">
        <f>4.179-0.659-3.436</f>
        <v>8.4000000000000519E-2</v>
      </c>
      <c r="J225" s="303"/>
      <c r="K225" s="303"/>
      <c r="L225" s="303"/>
      <c r="M225" s="303">
        <f>14.347-8.091</f>
        <v>6.2560000000000002</v>
      </c>
      <c r="N225" s="303"/>
      <c r="O225" s="303"/>
      <c r="P225" s="303"/>
      <c r="Q225" s="303"/>
      <c r="R225" s="350">
        <f>S225+T225+V225+W225+X225+Y225+Z225+AA225</f>
        <v>6.49559</v>
      </c>
      <c r="S225" s="303">
        <v>0.20799999999999999</v>
      </c>
      <c r="T225" s="303"/>
      <c r="U225" s="303"/>
      <c r="V225" s="303"/>
      <c r="W225" s="303">
        <v>6.13</v>
      </c>
      <c r="X225" s="303">
        <v>0.13400000000000001</v>
      </c>
      <c r="Y225" s="303">
        <v>2.359E-2</v>
      </c>
      <c r="Z225" s="303"/>
      <c r="AA225" s="303"/>
      <c r="AB225" s="528" t="s">
        <v>283</v>
      </c>
      <c r="AC225" s="528" t="s">
        <v>294</v>
      </c>
      <c r="AD225" s="523" t="s">
        <v>153</v>
      </c>
      <c r="AE225" s="564">
        <v>1</v>
      </c>
      <c r="AF225" s="523">
        <v>1</v>
      </c>
      <c r="AG225" s="371"/>
    </row>
    <row r="226" spans="1:33" s="3" customFormat="1" ht="15" customHeight="1">
      <c r="A226" s="975"/>
      <c r="B226" s="778"/>
      <c r="C226" s="781"/>
      <c r="D226" s="767"/>
      <c r="E226" s="201" t="s">
        <v>12</v>
      </c>
      <c r="F226" s="563" t="s">
        <v>291</v>
      </c>
      <c r="G226" s="523" t="s">
        <v>891</v>
      </c>
      <c r="H226" s="350">
        <f>I226+J226+L226+M226+N226+O226+P226+Q226</f>
        <v>0.27300000000000002</v>
      </c>
      <c r="I226" s="303"/>
      <c r="J226" s="303"/>
      <c r="K226" s="303"/>
      <c r="L226" s="303"/>
      <c r="M226" s="303">
        <v>0.27300000000000002</v>
      </c>
      <c r="N226" s="303"/>
      <c r="O226" s="303"/>
      <c r="P226" s="303"/>
      <c r="Q226" s="303"/>
      <c r="R226" s="350">
        <f>S226+T226+V226+W226+X226+Y226+Z226+AA226</f>
        <v>0.27300000000000002</v>
      </c>
      <c r="S226" s="303"/>
      <c r="T226" s="303"/>
      <c r="U226" s="303"/>
      <c r="V226" s="303"/>
      <c r="W226" s="303">
        <v>0.27300000000000002</v>
      </c>
      <c r="X226" s="303"/>
      <c r="Y226" s="303"/>
      <c r="Z226" s="303"/>
      <c r="AA226" s="303"/>
      <c r="AB226" s="528" t="s">
        <v>283</v>
      </c>
      <c r="AC226" s="347" t="s">
        <v>292</v>
      </c>
      <c r="AD226" s="523" t="s">
        <v>153</v>
      </c>
      <c r="AE226" s="564">
        <v>1</v>
      </c>
      <c r="AF226" s="523">
        <v>1</v>
      </c>
      <c r="AG226" s="371"/>
    </row>
    <row r="227" spans="1:33" s="3" customFormat="1" ht="15" customHeight="1">
      <c r="A227" s="976"/>
      <c r="B227" s="779"/>
      <c r="C227" s="782"/>
      <c r="D227" s="756" t="s">
        <v>15</v>
      </c>
      <c r="E227" s="757"/>
      <c r="F227" s="757"/>
      <c r="G227" s="758"/>
      <c r="H227" s="302">
        <f>H224+H225+H226</f>
        <v>6.6540000000000008</v>
      </c>
      <c r="I227" s="302">
        <f>I224+I225+I226</f>
        <v>8.4000000000000519E-2</v>
      </c>
      <c r="J227" s="302"/>
      <c r="K227" s="302"/>
      <c r="L227" s="302"/>
      <c r="M227" s="302">
        <f>M224+M225+M226</f>
        <v>6.57</v>
      </c>
      <c r="N227" s="302">
        <f>N224+N225+N226</f>
        <v>0</v>
      </c>
      <c r="O227" s="302">
        <f>O224+O225+O226</f>
        <v>0</v>
      </c>
      <c r="P227" s="302"/>
      <c r="Q227" s="305"/>
      <c r="R227" s="305">
        <f>R224+R225+R226</f>
        <v>6.80959</v>
      </c>
      <c r="S227" s="305">
        <f>S224+S225+S226</f>
        <v>0.20799999999999999</v>
      </c>
      <c r="T227" s="305"/>
      <c r="U227" s="305"/>
      <c r="V227" s="305"/>
      <c r="W227" s="305">
        <f>W224+W225+W226</f>
        <v>6.444</v>
      </c>
      <c r="X227" s="305">
        <f>X224+X225+X226</f>
        <v>0.13400000000000001</v>
      </c>
      <c r="Y227" s="305">
        <f>Y224+Y225+Y226</f>
        <v>2.359E-2</v>
      </c>
      <c r="Z227" s="305"/>
      <c r="AA227" s="302"/>
      <c r="AB227" s="695"/>
      <c r="AC227" s="696"/>
      <c r="AD227" s="696"/>
      <c r="AE227" s="696"/>
      <c r="AF227" s="696"/>
      <c r="AG227" s="697"/>
    </row>
    <row r="228" spans="1:33" s="3" customFormat="1" ht="54.75" customHeight="1">
      <c r="A228" s="974" t="s">
        <v>156</v>
      </c>
      <c r="B228" s="777" t="s">
        <v>179</v>
      </c>
      <c r="C228" s="780" t="s">
        <v>150</v>
      </c>
      <c r="D228" s="750" t="s">
        <v>717</v>
      </c>
      <c r="E228" s="811" t="s">
        <v>787</v>
      </c>
      <c r="F228" s="753"/>
      <c r="G228" s="331"/>
      <c r="H228" s="359"/>
      <c r="I228" s="359"/>
      <c r="J228" s="359"/>
      <c r="K228" s="359"/>
      <c r="L228" s="359"/>
      <c r="M228" s="359"/>
      <c r="N228" s="359"/>
      <c r="O228" s="359"/>
      <c r="P228" s="359"/>
      <c r="Q228" s="359"/>
      <c r="R228" s="359"/>
      <c r="S228" s="359"/>
      <c r="T228" s="359"/>
      <c r="U228" s="359"/>
      <c r="V228" s="359"/>
      <c r="W228" s="359"/>
      <c r="X228" s="359"/>
      <c r="Y228" s="359"/>
      <c r="Z228" s="359"/>
      <c r="AA228" s="359"/>
      <c r="AB228" s="635"/>
      <c r="AC228" s="635"/>
      <c r="AD228" s="635"/>
      <c r="AE228" s="635"/>
      <c r="AF228" s="635"/>
      <c r="AG228" s="659"/>
    </row>
    <row r="229" spans="1:33" s="3" customFormat="1" ht="15" customHeight="1">
      <c r="A229" s="975"/>
      <c r="B229" s="778"/>
      <c r="C229" s="781"/>
      <c r="D229" s="751"/>
      <c r="E229" s="201" t="s">
        <v>10</v>
      </c>
      <c r="F229" s="563" t="s">
        <v>285</v>
      </c>
      <c r="G229" s="523" t="s">
        <v>14</v>
      </c>
      <c r="H229" s="350">
        <f>I229+J229+L229+M229+N229+O229+P229+Q229</f>
        <v>0.46800000000000003</v>
      </c>
      <c r="I229" s="303">
        <v>0.46800000000000003</v>
      </c>
      <c r="J229" s="303"/>
      <c r="K229" s="303"/>
      <c r="L229" s="303"/>
      <c r="M229" s="303"/>
      <c r="N229" s="303"/>
      <c r="O229" s="303"/>
      <c r="P229" s="303"/>
      <c r="Q229" s="303"/>
      <c r="R229" s="484">
        <f>S229+T229+V229+W229+X229+Y229+Z229+AA229</f>
        <v>0.59999000000000002</v>
      </c>
      <c r="S229" s="304">
        <v>0.59999000000000002</v>
      </c>
      <c r="T229" s="304"/>
      <c r="U229" s="304"/>
      <c r="V229" s="304"/>
      <c r="W229" s="304"/>
      <c r="X229" s="304"/>
      <c r="Y229" s="304"/>
      <c r="Z229" s="303"/>
      <c r="AA229" s="303"/>
      <c r="AB229" s="528" t="s">
        <v>283</v>
      </c>
      <c r="AC229" s="339" t="s">
        <v>284</v>
      </c>
      <c r="AD229" s="523" t="s">
        <v>153</v>
      </c>
      <c r="AE229" s="564">
        <v>1</v>
      </c>
      <c r="AF229" s="523">
        <v>1</v>
      </c>
      <c r="AG229" s="371"/>
    </row>
    <row r="230" spans="1:33" s="3" customFormat="1" ht="15" customHeight="1">
      <c r="A230" s="975"/>
      <c r="B230" s="778"/>
      <c r="C230" s="781"/>
      <c r="D230" s="751"/>
      <c r="E230" s="201" t="s">
        <v>11</v>
      </c>
      <c r="F230" s="563" t="s">
        <v>286</v>
      </c>
      <c r="G230" s="523" t="s">
        <v>14</v>
      </c>
      <c r="H230" s="350">
        <f>I230+J230+L230+M230+N230+O230+P230+Q230</f>
        <v>3.48</v>
      </c>
      <c r="I230" s="303">
        <v>3.48</v>
      </c>
      <c r="J230" s="303"/>
      <c r="K230" s="303"/>
      <c r="L230" s="303"/>
      <c r="M230" s="303"/>
      <c r="N230" s="303"/>
      <c r="O230" s="303"/>
      <c r="P230" s="303"/>
      <c r="Q230" s="303"/>
      <c r="R230" s="350">
        <f>S230+T230+V230+W230+X230+Y230+Z230+AA230</f>
        <v>2.5870000000000002</v>
      </c>
      <c r="S230" s="303">
        <v>2.5870000000000002</v>
      </c>
      <c r="T230" s="303"/>
      <c r="U230" s="303"/>
      <c r="V230" s="303"/>
      <c r="W230" s="303"/>
      <c r="X230" s="303"/>
      <c r="Y230" s="303"/>
      <c r="Z230" s="303"/>
      <c r="AA230" s="303"/>
      <c r="AB230" s="528" t="s">
        <v>283</v>
      </c>
      <c r="AC230" s="339" t="s">
        <v>287</v>
      </c>
      <c r="AD230" s="523" t="s">
        <v>153</v>
      </c>
      <c r="AE230" s="564">
        <v>1</v>
      </c>
      <c r="AF230" s="523">
        <v>1</v>
      </c>
      <c r="AG230" s="371"/>
    </row>
    <row r="231" spans="1:33" s="3" customFormat="1" ht="15" customHeight="1">
      <c r="A231" s="975"/>
      <c r="B231" s="778"/>
      <c r="C231" s="781"/>
      <c r="D231" s="751"/>
      <c r="E231" s="201" t="s">
        <v>12</v>
      </c>
      <c r="F231" s="563" t="s">
        <v>293</v>
      </c>
      <c r="G231" s="523" t="s">
        <v>14</v>
      </c>
      <c r="H231" s="350">
        <f>I231+J231+L231+M231+N231+O231+P231+Q231</f>
        <v>5.1999999999999998E-2</v>
      </c>
      <c r="I231" s="303">
        <v>5.1999999999999998E-2</v>
      </c>
      <c r="J231" s="303"/>
      <c r="K231" s="303"/>
      <c r="L231" s="303"/>
      <c r="M231" s="303"/>
      <c r="N231" s="303"/>
      <c r="O231" s="303"/>
      <c r="P231" s="303"/>
      <c r="Q231" s="303"/>
      <c r="R231" s="350">
        <f>S231+T231+V231+W231+X231+Y231+Z231+AA231</f>
        <v>5.1479999999999998E-2</v>
      </c>
      <c r="S231" s="303">
        <v>5.1479999999999998E-2</v>
      </c>
      <c r="T231" s="303"/>
      <c r="U231" s="303"/>
      <c r="V231" s="303"/>
      <c r="W231" s="303"/>
      <c r="X231" s="303"/>
      <c r="Y231" s="303"/>
      <c r="Z231" s="303"/>
      <c r="AA231" s="303"/>
      <c r="AB231" s="528" t="s">
        <v>283</v>
      </c>
      <c r="AC231" s="339" t="s">
        <v>289</v>
      </c>
      <c r="AD231" s="523" t="s">
        <v>153</v>
      </c>
      <c r="AE231" s="564">
        <v>1</v>
      </c>
      <c r="AF231" s="523">
        <v>1</v>
      </c>
      <c r="AG231" s="371"/>
    </row>
    <row r="232" spans="1:33" s="3" customFormat="1" ht="15" customHeight="1">
      <c r="A232" s="976"/>
      <c r="B232" s="779"/>
      <c r="C232" s="782"/>
      <c r="D232" s="756" t="s">
        <v>15</v>
      </c>
      <c r="E232" s="757"/>
      <c r="F232" s="757"/>
      <c r="G232" s="758"/>
      <c r="H232" s="302">
        <f>H229+H230+H231</f>
        <v>4</v>
      </c>
      <c r="I232" s="302">
        <f>I229+I230+I231</f>
        <v>4</v>
      </c>
      <c r="J232" s="302"/>
      <c r="K232" s="302"/>
      <c r="L232" s="302"/>
      <c r="M232" s="302"/>
      <c r="N232" s="302">
        <f>N229+N230+N231</f>
        <v>0</v>
      </c>
      <c r="O232" s="302"/>
      <c r="P232" s="302"/>
      <c r="Q232" s="302"/>
      <c r="R232" s="302">
        <f>R229+R230+R231</f>
        <v>3.2384700000000004</v>
      </c>
      <c r="S232" s="302">
        <f>S229+S230+S231</f>
        <v>3.2384700000000004</v>
      </c>
      <c r="T232" s="302"/>
      <c r="U232" s="302"/>
      <c r="V232" s="302"/>
      <c r="W232" s="302"/>
      <c r="X232" s="302">
        <f>X229+X230+X231</f>
        <v>0</v>
      </c>
      <c r="Y232" s="302"/>
      <c r="Z232" s="302"/>
      <c r="AA232" s="302"/>
      <c r="AB232" s="494"/>
      <c r="AC232" s="494"/>
      <c r="AD232" s="494"/>
      <c r="AE232" s="512"/>
      <c r="AF232" s="512"/>
      <c r="AG232" s="521"/>
    </row>
    <row r="233" spans="1:33" s="3" customFormat="1" ht="15" customHeight="1">
      <c r="A233" s="527" t="s">
        <v>156</v>
      </c>
      <c r="B233" s="292" t="s">
        <v>179</v>
      </c>
      <c r="C233" s="293" t="s">
        <v>150</v>
      </c>
      <c r="D233" s="707" t="s">
        <v>16</v>
      </c>
      <c r="E233" s="708"/>
      <c r="F233" s="708"/>
      <c r="G233" s="709"/>
      <c r="H233" s="355">
        <f>H222+H232+H227</f>
        <v>23.87</v>
      </c>
      <c r="I233" s="355">
        <f>I222+I232+I227</f>
        <v>4.0840000000000005</v>
      </c>
      <c r="J233" s="355"/>
      <c r="K233" s="355"/>
      <c r="L233" s="355"/>
      <c r="M233" s="355">
        <f>M222+M232+M227</f>
        <v>19.786000000000001</v>
      </c>
      <c r="N233" s="355">
        <f>N222+N232+N227</f>
        <v>0</v>
      </c>
      <c r="O233" s="355">
        <f>O222+O232+O227</f>
        <v>0</v>
      </c>
      <c r="P233" s="355"/>
      <c r="Q233" s="565"/>
      <c r="R233" s="565">
        <f>R222+R232+R227</f>
        <v>23.545650000000002</v>
      </c>
      <c r="S233" s="565">
        <f>S222+S232+S227</f>
        <v>3.4464700000000006</v>
      </c>
      <c r="T233" s="565"/>
      <c r="U233" s="355"/>
      <c r="V233" s="355"/>
      <c r="W233" s="355">
        <f>W222+W232+W227</f>
        <v>19.784000000000002</v>
      </c>
      <c r="X233" s="355">
        <f>X222+X232+X227</f>
        <v>0.26800000000000002</v>
      </c>
      <c r="Y233" s="355">
        <f>Y222+Y232+Y227</f>
        <v>4.718E-2</v>
      </c>
      <c r="Z233" s="355"/>
      <c r="AA233" s="355"/>
      <c r="AB233" s="698"/>
      <c r="AC233" s="699"/>
      <c r="AD233" s="699"/>
      <c r="AE233" s="699"/>
      <c r="AF233" s="699"/>
      <c r="AG233" s="700"/>
    </row>
    <row r="234" spans="1:33" s="199" customFormat="1" ht="15" customHeight="1">
      <c r="A234" s="527" t="s">
        <v>156</v>
      </c>
      <c r="B234" s="292" t="s">
        <v>179</v>
      </c>
      <c r="C234" s="713" t="s">
        <v>18</v>
      </c>
      <c r="D234" s="714"/>
      <c r="E234" s="714"/>
      <c r="F234" s="714"/>
      <c r="G234" s="715"/>
      <c r="H234" s="356">
        <f>H233</f>
        <v>23.87</v>
      </c>
      <c r="I234" s="356">
        <f>I233</f>
        <v>4.0840000000000005</v>
      </c>
      <c r="J234" s="356"/>
      <c r="K234" s="356"/>
      <c r="L234" s="356"/>
      <c r="M234" s="356">
        <f>M233</f>
        <v>19.786000000000001</v>
      </c>
      <c r="N234" s="356">
        <f>N233</f>
        <v>0</v>
      </c>
      <c r="O234" s="356">
        <f>O233</f>
        <v>0</v>
      </c>
      <c r="P234" s="356"/>
      <c r="Q234" s="356"/>
      <c r="R234" s="356">
        <f>R233</f>
        <v>23.545650000000002</v>
      </c>
      <c r="S234" s="356">
        <f>S233</f>
        <v>3.4464700000000006</v>
      </c>
      <c r="T234" s="356"/>
      <c r="U234" s="356"/>
      <c r="V234" s="356"/>
      <c r="W234" s="356">
        <f>W233</f>
        <v>19.784000000000002</v>
      </c>
      <c r="X234" s="356">
        <f>X233</f>
        <v>0.26800000000000002</v>
      </c>
      <c r="Y234" s="356">
        <f>Y233</f>
        <v>4.718E-2</v>
      </c>
      <c r="Z234" s="356"/>
      <c r="AA234" s="356"/>
      <c r="AB234" s="716"/>
      <c r="AC234" s="717"/>
      <c r="AD234" s="717"/>
      <c r="AE234" s="717"/>
      <c r="AF234" s="717"/>
      <c r="AG234" s="718"/>
    </row>
    <row r="235" spans="1:33" s="199" customFormat="1" ht="15" customHeight="1">
      <c r="A235" s="525" t="s">
        <v>156</v>
      </c>
      <c r="B235" s="719" t="s">
        <v>298</v>
      </c>
      <c r="C235" s="720"/>
      <c r="D235" s="720"/>
      <c r="E235" s="720"/>
      <c r="F235" s="720"/>
      <c r="G235" s="721"/>
      <c r="H235" s="361">
        <f>H99+H109+H123+H160+H181+H215+H234</f>
        <v>1882.7018599999999</v>
      </c>
      <c r="I235" s="361">
        <f>I99+I109+I123+I160+I181+I215+I234</f>
        <v>149.78286</v>
      </c>
      <c r="J235" s="361">
        <f>J99+J109+J123+J160+J181+J215+J234</f>
        <v>0</v>
      </c>
      <c r="K235" s="361"/>
      <c r="L235" s="361">
        <f t="shared" ref="L235:T235" si="142">L99+L109+L123+L160+L181+L215+L234</f>
        <v>1029</v>
      </c>
      <c r="M235" s="361">
        <f t="shared" si="142"/>
        <v>474.07400000000007</v>
      </c>
      <c r="N235" s="361">
        <f t="shared" si="142"/>
        <v>88.75</v>
      </c>
      <c r="O235" s="361">
        <f t="shared" si="142"/>
        <v>141.095</v>
      </c>
      <c r="P235" s="361">
        <f t="shared" si="142"/>
        <v>0</v>
      </c>
      <c r="Q235" s="361">
        <f t="shared" si="142"/>
        <v>0</v>
      </c>
      <c r="R235" s="361">
        <f t="shared" si="142"/>
        <v>1687.6546499999999</v>
      </c>
      <c r="S235" s="361">
        <f t="shared" si="142"/>
        <v>138.28716</v>
      </c>
      <c r="T235" s="361">
        <f t="shared" si="142"/>
        <v>0</v>
      </c>
      <c r="U235" s="361"/>
      <c r="V235" s="361">
        <f t="shared" ref="V235:AA235" si="143">V99+V109+V123+V160+V181+V215+V234</f>
        <v>1029</v>
      </c>
      <c r="W235" s="361">
        <f t="shared" si="143"/>
        <v>350.85291999999998</v>
      </c>
      <c r="X235" s="361">
        <f t="shared" si="143"/>
        <v>90.797799999999995</v>
      </c>
      <c r="Y235" s="361">
        <f t="shared" si="143"/>
        <v>78.716769999999997</v>
      </c>
      <c r="Z235" s="361">
        <f t="shared" si="143"/>
        <v>0</v>
      </c>
      <c r="AA235" s="361">
        <f t="shared" si="143"/>
        <v>0</v>
      </c>
      <c r="AB235" s="722"/>
      <c r="AC235" s="723"/>
      <c r="AD235" s="723"/>
      <c r="AE235" s="723"/>
      <c r="AF235" s="723"/>
      <c r="AG235" s="724"/>
    </row>
    <row r="236" spans="1:33" s="198" customFormat="1" ht="15" customHeight="1">
      <c r="A236" s="919" t="s">
        <v>906</v>
      </c>
      <c r="B236" s="693"/>
      <c r="C236" s="693"/>
      <c r="D236" s="693"/>
      <c r="E236" s="693"/>
      <c r="F236" s="693"/>
      <c r="G236" s="693"/>
      <c r="H236" s="693"/>
      <c r="I236" s="693"/>
      <c r="J236" s="693"/>
      <c r="K236" s="693"/>
      <c r="L236" s="693"/>
      <c r="M236" s="693"/>
      <c r="N236" s="693"/>
      <c r="O236" s="693"/>
      <c r="P236" s="693"/>
      <c r="Q236" s="693"/>
      <c r="R236" s="693"/>
      <c r="S236" s="693"/>
      <c r="T236" s="693"/>
      <c r="U236" s="693"/>
      <c r="V236" s="693"/>
      <c r="W236" s="693"/>
      <c r="X236" s="693"/>
      <c r="Y236" s="693"/>
      <c r="Z236" s="693"/>
      <c r="AA236" s="693"/>
      <c r="AB236" s="693"/>
      <c r="AC236" s="693"/>
      <c r="AD236" s="693"/>
      <c r="AE236" s="693"/>
      <c r="AF236" s="693"/>
      <c r="AG236" s="694"/>
    </row>
    <row r="237" spans="1:33" s="3" customFormat="1" ht="15" customHeight="1">
      <c r="A237" s="519" t="s">
        <v>164</v>
      </c>
      <c r="B237" s="735" t="s">
        <v>907</v>
      </c>
      <c r="C237" s="736"/>
      <c r="D237" s="736"/>
      <c r="E237" s="736"/>
      <c r="F237" s="736"/>
      <c r="G237" s="736"/>
      <c r="H237" s="736"/>
      <c r="I237" s="736"/>
      <c r="J237" s="736"/>
      <c r="K237" s="736"/>
      <c r="L237" s="736"/>
      <c r="M237" s="736"/>
      <c r="N237" s="736"/>
      <c r="O237" s="736"/>
      <c r="P237" s="736"/>
      <c r="Q237" s="736"/>
      <c r="R237" s="736"/>
      <c r="S237" s="736"/>
      <c r="T237" s="736"/>
      <c r="U237" s="736"/>
      <c r="V237" s="736"/>
      <c r="W237" s="736"/>
      <c r="X237" s="736"/>
      <c r="Y237" s="736"/>
      <c r="Z237" s="736"/>
      <c r="AA237" s="736"/>
      <c r="AB237" s="736"/>
      <c r="AC237" s="736"/>
      <c r="AD237" s="736"/>
      <c r="AE237" s="736"/>
      <c r="AF237" s="736"/>
      <c r="AG237" s="737"/>
    </row>
    <row r="238" spans="1:33" s="3" customFormat="1" ht="16.5" customHeight="1">
      <c r="A238" s="518" t="s">
        <v>164</v>
      </c>
      <c r="B238" s="566" t="s">
        <v>150</v>
      </c>
      <c r="C238" s="738" t="s">
        <v>227</v>
      </c>
      <c r="D238" s="739"/>
      <c r="E238" s="739"/>
      <c r="F238" s="739"/>
      <c r="G238" s="739"/>
      <c r="H238" s="739"/>
      <c r="I238" s="739"/>
      <c r="J238" s="739"/>
      <c r="K238" s="739"/>
      <c r="L238" s="739"/>
      <c r="M238" s="739"/>
      <c r="N238" s="739"/>
      <c r="O238" s="739"/>
      <c r="P238" s="739"/>
      <c r="Q238" s="739"/>
      <c r="R238" s="739"/>
      <c r="S238" s="739"/>
      <c r="T238" s="739"/>
      <c r="U238" s="739"/>
      <c r="V238" s="739"/>
      <c r="W238" s="739"/>
      <c r="X238" s="739"/>
      <c r="Y238" s="739"/>
      <c r="Z238" s="739"/>
      <c r="AA238" s="739"/>
      <c r="AB238" s="739"/>
      <c r="AC238" s="739"/>
      <c r="AD238" s="739"/>
      <c r="AE238" s="739"/>
      <c r="AF238" s="739"/>
      <c r="AG238" s="740"/>
    </row>
    <row r="239" spans="1:33" s="3" customFormat="1" ht="15" customHeight="1">
      <c r="A239" s="518" t="s">
        <v>164</v>
      </c>
      <c r="B239" s="292" t="s">
        <v>150</v>
      </c>
      <c r="C239" s="516" t="s">
        <v>150</v>
      </c>
      <c r="D239" s="741" t="s">
        <v>908</v>
      </c>
      <c r="E239" s="742"/>
      <c r="F239" s="742"/>
      <c r="G239" s="742"/>
      <c r="H239" s="742"/>
      <c r="I239" s="742"/>
      <c r="J239" s="742"/>
      <c r="K239" s="742"/>
      <c r="L239" s="742"/>
      <c r="M239" s="742"/>
      <c r="N239" s="742"/>
      <c r="O239" s="742"/>
      <c r="P239" s="742"/>
      <c r="Q239" s="742"/>
      <c r="R239" s="742"/>
      <c r="S239" s="742"/>
      <c r="T239" s="742"/>
      <c r="U239" s="742"/>
      <c r="V239" s="742"/>
      <c r="W239" s="742"/>
      <c r="X239" s="742"/>
      <c r="Y239" s="742"/>
      <c r="Z239" s="742"/>
      <c r="AA239" s="742"/>
      <c r="AB239" s="742"/>
      <c r="AC239" s="742"/>
      <c r="AD239" s="742"/>
      <c r="AE239" s="742"/>
      <c r="AF239" s="742"/>
      <c r="AG239" s="743"/>
    </row>
    <row r="240" spans="1:33" s="199" customFormat="1" ht="52.5" customHeight="1">
      <c r="A240" s="745" t="s">
        <v>164</v>
      </c>
      <c r="B240" s="777" t="s">
        <v>150</v>
      </c>
      <c r="C240" s="780" t="s">
        <v>150</v>
      </c>
      <c r="D240" s="750" t="s">
        <v>150</v>
      </c>
      <c r="E240" s="752" t="s">
        <v>909</v>
      </c>
      <c r="F240" s="753"/>
      <c r="G240" s="331"/>
      <c r="H240" s="567"/>
      <c r="I240" s="567"/>
      <c r="J240" s="332"/>
      <c r="K240" s="332"/>
      <c r="L240" s="332"/>
      <c r="M240" s="332"/>
      <c r="N240" s="332"/>
      <c r="O240" s="332"/>
      <c r="P240" s="332"/>
      <c r="Q240" s="332"/>
      <c r="R240" s="567"/>
      <c r="S240" s="567"/>
      <c r="T240" s="332"/>
      <c r="U240" s="332"/>
      <c r="V240" s="332"/>
      <c r="W240" s="332"/>
      <c r="X240" s="332"/>
      <c r="Y240" s="332"/>
      <c r="Z240" s="332"/>
      <c r="AA240" s="332"/>
      <c r="AB240" s="635"/>
      <c r="AC240" s="635"/>
      <c r="AD240" s="635"/>
      <c r="AE240" s="635"/>
      <c r="AF240" s="635"/>
      <c r="AG240" s="659"/>
    </row>
    <row r="241" spans="1:33" s="199" customFormat="1" ht="48.75" customHeight="1">
      <c r="A241" s="746"/>
      <c r="B241" s="778"/>
      <c r="C241" s="781"/>
      <c r="D241" s="767"/>
      <c r="E241" s="201" t="s">
        <v>10</v>
      </c>
      <c r="F241" s="206" t="s">
        <v>910</v>
      </c>
      <c r="G241" s="568" t="s">
        <v>14</v>
      </c>
      <c r="H241" s="569">
        <v>8.5399999999999991</v>
      </c>
      <c r="I241" s="570">
        <v>8.5399999999999991</v>
      </c>
      <c r="J241" s="523"/>
      <c r="K241" s="523"/>
      <c r="L241" s="523"/>
      <c r="M241" s="523"/>
      <c r="N241" s="523"/>
      <c r="O241" s="523"/>
      <c r="P241" s="523"/>
      <c r="Q241" s="523"/>
      <c r="R241" s="569">
        <v>8.5399999999999991</v>
      </c>
      <c r="S241" s="570">
        <v>8.5399999999999991</v>
      </c>
      <c r="T241" s="523"/>
      <c r="U241" s="523"/>
      <c r="V241" s="523"/>
      <c r="W241" s="523"/>
      <c r="X241" s="523"/>
      <c r="Y241" s="523"/>
      <c r="Z241" s="523"/>
      <c r="AA241" s="523"/>
      <c r="AB241" s="571" t="s">
        <v>911</v>
      </c>
      <c r="AC241" s="347" t="s">
        <v>912</v>
      </c>
      <c r="AD241" s="570" t="s">
        <v>153</v>
      </c>
      <c r="AE241" s="570">
        <v>22</v>
      </c>
      <c r="AF241" s="572">
        <v>24</v>
      </c>
      <c r="AG241" s="270" t="s">
        <v>913</v>
      </c>
    </row>
    <row r="242" spans="1:33" s="3" customFormat="1" ht="15" customHeight="1">
      <c r="A242" s="747"/>
      <c r="B242" s="779"/>
      <c r="C242" s="782"/>
      <c r="D242" s="756" t="s">
        <v>15</v>
      </c>
      <c r="E242" s="757"/>
      <c r="F242" s="757"/>
      <c r="G242" s="758"/>
      <c r="H242" s="573">
        <f>H241</f>
        <v>8.5399999999999991</v>
      </c>
      <c r="I242" s="573">
        <f t="shared" ref="I242:Q242" si="144">I241</f>
        <v>8.5399999999999991</v>
      </c>
      <c r="J242" s="573">
        <f t="shared" si="144"/>
        <v>0</v>
      </c>
      <c r="K242" s="573"/>
      <c r="L242" s="573">
        <f t="shared" si="144"/>
        <v>0</v>
      </c>
      <c r="M242" s="573">
        <f t="shared" si="144"/>
        <v>0</v>
      </c>
      <c r="N242" s="573">
        <f t="shared" si="144"/>
        <v>0</v>
      </c>
      <c r="O242" s="573">
        <f t="shared" si="144"/>
        <v>0</v>
      </c>
      <c r="P242" s="573">
        <f t="shared" si="144"/>
        <v>0</v>
      </c>
      <c r="Q242" s="573">
        <f t="shared" si="144"/>
        <v>0</v>
      </c>
      <c r="R242" s="573">
        <f>R241</f>
        <v>8.5399999999999991</v>
      </c>
      <c r="S242" s="573">
        <f t="shared" ref="S242:T242" si="145">S241</f>
        <v>8.5399999999999991</v>
      </c>
      <c r="T242" s="573">
        <f t="shared" si="145"/>
        <v>0</v>
      </c>
      <c r="U242" s="573"/>
      <c r="V242" s="573">
        <f t="shared" ref="V242:AA242" si="146">V241</f>
        <v>0</v>
      </c>
      <c r="W242" s="573">
        <f t="shared" si="146"/>
        <v>0</v>
      </c>
      <c r="X242" s="573">
        <f t="shared" si="146"/>
        <v>0</v>
      </c>
      <c r="Y242" s="573">
        <f t="shared" si="146"/>
        <v>0</v>
      </c>
      <c r="Z242" s="573">
        <f t="shared" si="146"/>
        <v>0</v>
      </c>
      <c r="AA242" s="573">
        <f t="shared" si="146"/>
        <v>0</v>
      </c>
      <c r="AB242" s="695"/>
      <c r="AC242" s="696"/>
      <c r="AD242" s="696"/>
      <c r="AE242" s="696"/>
      <c r="AF242" s="696"/>
      <c r="AG242" s="696"/>
    </row>
    <row r="243" spans="1:33" s="3" customFormat="1" ht="69.75" customHeight="1">
      <c r="A243" s="745" t="s">
        <v>164</v>
      </c>
      <c r="B243" s="777" t="s">
        <v>150</v>
      </c>
      <c r="C243" s="780" t="s">
        <v>150</v>
      </c>
      <c r="D243" s="750" t="s">
        <v>151</v>
      </c>
      <c r="E243" s="752" t="s">
        <v>914</v>
      </c>
      <c r="F243" s="753"/>
      <c r="G243" s="331"/>
      <c r="H243" s="567"/>
      <c r="I243" s="567"/>
      <c r="J243" s="332"/>
      <c r="K243" s="332"/>
      <c r="L243" s="332"/>
      <c r="M243" s="332"/>
      <c r="N243" s="332"/>
      <c r="O243" s="332"/>
      <c r="P243" s="332"/>
      <c r="Q243" s="332"/>
      <c r="R243" s="567"/>
      <c r="S243" s="567"/>
      <c r="T243" s="332"/>
      <c r="U243" s="332"/>
      <c r="V243" s="332"/>
      <c r="W243" s="332"/>
      <c r="X243" s="332"/>
      <c r="Y243" s="332"/>
      <c r="Z243" s="332"/>
      <c r="AA243" s="332"/>
      <c r="AB243" s="635"/>
      <c r="AC243" s="635"/>
      <c r="AD243" s="635"/>
      <c r="AE243" s="635"/>
      <c r="AF243" s="635"/>
      <c r="AG243" s="659"/>
    </row>
    <row r="244" spans="1:33" s="3" customFormat="1" ht="81" customHeight="1">
      <c r="A244" s="746"/>
      <c r="B244" s="778"/>
      <c r="C244" s="781"/>
      <c r="D244" s="767"/>
      <c r="E244" s="203" t="s">
        <v>10</v>
      </c>
      <c r="F244" s="206" t="s">
        <v>915</v>
      </c>
      <c r="G244" s="523" t="s">
        <v>14</v>
      </c>
      <c r="H244" s="569">
        <f>I244+J244+L244+M244+N244+O244+P244+Q244</f>
        <v>2.9</v>
      </c>
      <c r="I244" s="306">
        <v>2.9</v>
      </c>
      <c r="J244" s="523"/>
      <c r="K244" s="523"/>
      <c r="L244" s="523"/>
      <c r="M244" s="523"/>
      <c r="N244" s="523"/>
      <c r="O244" s="523"/>
      <c r="P244" s="523"/>
      <c r="Q244" s="523"/>
      <c r="R244" s="569">
        <v>2.9</v>
      </c>
      <c r="S244" s="306">
        <v>2.9</v>
      </c>
      <c r="T244" s="523"/>
      <c r="U244" s="523"/>
      <c r="V244" s="523"/>
      <c r="W244" s="523"/>
      <c r="X244" s="523"/>
      <c r="Y244" s="523"/>
      <c r="Z244" s="523"/>
      <c r="AA244" s="523"/>
      <c r="AB244" s="571" t="s">
        <v>916</v>
      </c>
      <c r="AC244" s="339" t="s">
        <v>917</v>
      </c>
      <c r="AD244" s="574" t="s">
        <v>153</v>
      </c>
      <c r="AE244" s="570">
        <v>6</v>
      </c>
      <c r="AF244" s="572">
        <v>6</v>
      </c>
      <c r="AG244" s="307"/>
    </row>
    <row r="245" spans="1:33" s="3" customFormat="1" ht="15" customHeight="1">
      <c r="A245" s="747"/>
      <c r="B245" s="779"/>
      <c r="C245" s="782"/>
      <c r="D245" s="756" t="s">
        <v>15</v>
      </c>
      <c r="E245" s="757"/>
      <c r="F245" s="757"/>
      <c r="G245" s="758"/>
      <c r="H245" s="573">
        <f>H244</f>
        <v>2.9</v>
      </c>
      <c r="I245" s="573">
        <f t="shared" ref="I245:Q245" si="147">I244</f>
        <v>2.9</v>
      </c>
      <c r="J245" s="573">
        <f t="shared" si="147"/>
        <v>0</v>
      </c>
      <c r="K245" s="573"/>
      <c r="L245" s="573">
        <f t="shared" si="147"/>
        <v>0</v>
      </c>
      <c r="M245" s="573">
        <f t="shared" si="147"/>
        <v>0</v>
      </c>
      <c r="N245" s="573">
        <f t="shared" si="147"/>
        <v>0</v>
      </c>
      <c r="O245" s="573">
        <f t="shared" si="147"/>
        <v>0</v>
      </c>
      <c r="P245" s="573">
        <f t="shared" si="147"/>
        <v>0</v>
      </c>
      <c r="Q245" s="573">
        <f t="shared" si="147"/>
        <v>0</v>
      </c>
      <c r="R245" s="573">
        <f>R244</f>
        <v>2.9</v>
      </c>
      <c r="S245" s="573">
        <f t="shared" ref="S245:T245" si="148">S244</f>
        <v>2.9</v>
      </c>
      <c r="T245" s="573">
        <f t="shared" si="148"/>
        <v>0</v>
      </c>
      <c r="U245" s="573"/>
      <c r="V245" s="573">
        <f t="shared" ref="V245:AA245" si="149">V244</f>
        <v>0</v>
      </c>
      <c r="W245" s="573">
        <f t="shared" si="149"/>
        <v>0</v>
      </c>
      <c r="X245" s="573">
        <f t="shared" si="149"/>
        <v>0</v>
      </c>
      <c r="Y245" s="573">
        <f t="shared" si="149"/>
        <v>0</v>
      </c>
      <c r="Z245" s="573">
        <f t="shared" si="149"/>
        <v>0</v>
      </c>
      <c r="AA245" s="573">
        <f t="shared" si="149"/>
        <v>0</v>
      </c>
      <c r="AB245" s="696"/>
      <c r="AC245" s="696"/>
      <c r="AD245" s="696"/>
      <c r="AE245" s="696"/>
      <c r="AF245" s="696"/>
      <c r="AG245" s="697"/>
    </row>
    <row r="246" spans="1:33" s="3" customFormat="1" ht="15" customHeight="1">
      <c r="A246" s="202"/>
      <c r="B246" s="292"/>
      <c r="C246" s="293"/>
      <c r="D246" s="707" t="s">
        <v>16</v>
      </c>
      <c r="E246" s="708"/>
      <c r="F246" s="708"/>
      <c r="G246" s="709"/>
      <c r="H246" s="575">
        <f t="shared" ref="H246:T246" si="150">H242+H245</f>
        <v>11.44</v>
      </c>
      <c r="I246" s="575">
        <f t="shared" si="150"/>
        <v>11.44</v>
      </c>
      <c r="J246" s="329">
        <f t="shared" si="150"/>
        <v>0</v>
      </c>
      <c r="K246" s="329"/>
      <c r="L246" s="329">
        <f t="shared" si="150"/>
        <v>0</v>
      </c>
      <c r="M246" s="329">
        <f t="shared" si="150"/>
        <v>0</v>
      </c>
      <c r="N246" s="329">
        <f t="shared" si="150"/>
        <v>0</v>
      </c>
      <c r="O246" s="329">
        <f t="shared" si="150"/>
        <v>0</v>
      </c>
      <c r="P246" s="329">
        <f t="shared" si="150"/>
        <v>0</v>
      </c>
      <c r="Q246" s="329">
        <f t="shared" si="150"/>
        <v>0</v>
      </c>
      <c r="R246" s="575">
        <f t="shared" si="150"/>
        <v>11.44</v>
      </c>
      <c r="S246" s="575">
        <f t="shared" si="150"/>
        <v>11.44</v>
      </c>
      <c r="T246" s="329">
        <f t="shared" si="150"/>
        <v>0</v>
      </c>
      <c r="U246" s="329"/>
      <c r="V246" s="329">
        <f t="shared" ref="V246:AA246" si="151">V242+V245</f>
        <v>0</v>
      </c>
      <c r="W246" s="329">
        <f t="shared" si="151"/>
        <v>0</v>
      </c>
      <c r="X246" s="329">
        <f t="shared" si="151"/>
        <v>0</v>
      </c>
      <c r="Y246" s="329">
        <f t="shared" si="151"/>
        <v>0</v>
      </c>
      <c r="Z246" s="329">
        <f t="shared" si="151"/>
        <v>0</v>
      </c>
      <c r="AA246" s="329">
        <f t="shared" si="151"/>
        <v>0</v>
      </c>
      <c r="AB246" s="699"/>
      <c r="AC246" s="699"/>
      <c r="AD246" s="699"/>
      <c r="AE246" s="699"/>
      <c r="AF246" s="699"/>
      <c r="AG246" s="700"/>
    </row>
    <row r="247" spans="1:33" s="3" customFormat="1" ht="40.5" customHeight="1">
      <c r="A247" s="745" t="s">
        <v>164</v>
      </c>
      <c r="B247" s="777" t="s">
        <v>150</v>
      </c>
      <c r="C247" s="780" t="s">
        <v>150</v>
      </c>
      <c r="D247" s="750" t="s">
        <v>154</v>
      </c>
      <c r="E247" s="752" t="s">
        <v>918</v>
      </c>
      <c r="F247" s="753"/>
      <c r="G247" s="331"/>
      <c r="H247" s="567"/>
      <c r="I247" s="567"/>
      <c r="J247" s="332"/>
      <c r="K247" s="332"/>
      <c r="L247" s="332"/>
      <c r="M247" s="332"/>
      <c r="N247" s="332"/>
      <c r="O247" s="332"/>
      <c r="P247" s="332"/>
      <c r="Q247" s="332"/>
      <c r="R247" s="567"/>
      <c r="S247" s="567"/>
      <c r="T247" s="332"/>
      <c r="U247" s="332"/>
      <c r="V247" s="332"/>
      <c r="W247" s="332"/>
      <c r="X247" s="332"/>
      <c r="Y247" s="332"/>
      <c r="Z247" s="332"/>
      <c r="AA247" s="332"/>
      <c r="AB247" s="332"/>
      <c r="AC247" s="332"/>
      <c r="AD247" s="332"/>
      <c r="AE247" s="332"/>
      <c r="AF247" s="332"/>
      <c r="AG247" s="662"/>
    </row>
    <row r="248" spans="1:33" s="3" customFormat="1" ht="49.5" customHeight="1">
      <c r="A248" s="746"/>
      <c r="B248" s="778"/>
      <c r="C248" s="781"/>
      <c r="D248" s="767"/>
      <c r="E248" s="201" t="s">
        <v>10</v>
      </c>
      <c r="F248" s="206" t="s">
        <v>919</v>
      </c>
      <c r="G248" s="523" t="s">
        <v>14</v>
      </c>
      <c r="H248" s="569">
        <f>I248+J248+L248+M248+N248+O248+P248+Q248</f>
        <v>5.79</v>
      </c>
      <c r="I248" s="570">
        <v>5.79</v>
      </c>
      <c r="J248" s="523"/>
      <c r="K248" s="523"/>
      <c r="L248" s="523"/>
      <c r="M248" s="523"/>
      <c r="N248" s="523"/>
      <c r="O248" s="523"/>
      <c r="P248" s="523"/>
      <c r="Q248" s="523"/>
      <c r="R248" s="569">
        <f>S248+T248+V248+W248+X248+Y248+Z248+AA248</f>
        <v>5.79</v>
      </c>
      <c r="S248" s="570">
        <v>5.79</v>
      </c>
      <c r="T248" s="523"/>
      <c r="U248" s="523"/>
      <c r="V248" s="523"/>
      <c r="W248" s="523"/>
      <c r="X248" s="523"/>
      <c r="Y248" s="523"/>
      <c r="Z248" s="523"/>
      <c r="AA248" s="523"/>
      <c r="AB248" s="571" t="s">
        <v>911</v>
      </c>
      <c r="AC248" s="339" t="s">
        <v>920</v>
      </c>
      <c r="AD248" s="570" t="s">
        <v>153</v>
      </c>
      <c r="AE248" s="570">
        <v>14</v>
      </c>
      <c r="AF248" s="572">
        <v>17</v>
      </c>
      <c r="AG248" s="270" t="s">
        <v>921</v>
      </c>
    </row>
    <row r="249" spans="1:33" s="3" customFormat="1" ht="15" customHeight="1">
      <c r="A249" s="747"/>
      <c r="B249" s="779"/>
      <c r="C249" s="782"/>
      <c r="D249" s="756" t="s">
        <v>15</v>
      </c>
      <c r="E249" s="757"/>
      <c r="F249" s="757"/>
      <c r="G249" s="758"/>
      <c r="H249" s="576">
        <f>H248</f>
        <v>5.79</v>
      </c>
      <c r="I249" s="576">
        <f t="shared" ref="I249:Q250" si="152">I248</f>
        <v>5.79</v>
      </c>
      <c r="J249" s="576">
        <f t="shared" si="152"/>
        <v>0</v>
      </c>
      <c r="K249" s="576"/>
      <c r="L249" s="576">
        <f t="shared" si="152"/>
        <v>0</v>
      </c>
      <c r="M249" s="576">
        <f t="shared" si="152"/>
        <v>0</v>
      </c>
      <c r="N249" s="576">
        <f t="shared" si="152"/>
        <v>0</v>
      </c>
      <c r="O249" s="576">
        <f t="shared" si="152"/>
        <v>0</v>
      </c>
      <c r="P249" s="576">
        <f t="shared" si="152"/>
        <v>0</v>
      </c>
      <c r="Q249" s="576">
        <f t="shared" si="152"/>
        <v>0</v>
      </c>
      <c r="R249" s="576">
        <f>R248</f>
        <v>5.79</v>
      </c>
      <c r="S249" s="576">
        <f t="shared" ref="S249:T250" si="153">S248</f>
        <v>5.79</v>
      </c>
      <c r="T249" s="576">
        <f t="shared" si="153"/>
        <v>0</v>
      </c>
      <c r="U249" s="576"/>
      <c r="V249" s="576">
        <f t="shared" ref="V249:AA250" si="154">V248</f>
        <v>0</v>
      </c>
      <c r="W249" s="576">
        <f t="shared" si="154"/>
        <v>0</v>
      </c>
      <c r="X249" s="576">
        <f t="shared" si="154"/>
        <v>0</v>
      </c>
      <c r="Y249" s="576">
        <f t="shared" si="154"/>
        <v>0</v>
      </c>
      <c r="Z249" s="576">
        <f t="shared" si="154"/>
        <v>0</v>
      </c>
      <c r="AA249" s="576">
        <f t="shared" si="154"/>
        <v>0</v>
      </c>
      <c r="AB249" s="705"/>
      <c r="AC249" s="705"/>
      <c r="AD249" s="705"/>
      <c r="AE249" s="705"/>
      <c r="AF249" s="705"/>
      <c r="AG249" s="706"/>
    </row>
    <row r="250" spans="1:33" s="3" customFormat="1" ht="15" customHeight="1">
      <c r="A250" s="202" t="s">
        <v>164</v>
      </c>
      <c r="B250" s="292" t="s">
        <v>150</v>
      </c>
      <c r="C250" s="293" t="s">
        <v>150</v>
      </c>
      <c r="D250" s="707" t="s">
        <v>16</v>
      </c>
      <c r="E250" s="708"/>
      <c r="F250" s="708"/>
      <c r="G250" s="709"/>
      <c r="H250" s="575">
        <f>H249</f>
        <v>5.79</v>
      </c>
      <c r="I250" s="575">
        <f t="shared" si="152"/>
        <v>5.79</v>
      </c>
      <c r="J250" s="329">
        <f t="shared" si="152"/>
        <v>0</v>
      </c>
      <c r="K250" s="329"/>
      <c r="L250" s="329">
        <f t="shared" si="152"/>
        <v>0</v>
      </c>
      <c r="M250" s="329">
        <f t="shared" si="152"/>
        <v>0</v>
      </c>
      <c r="N250" s="329">
        <f t="shared" si="152"/>
        <v>0</v>
      </c>
      <c r="O250" s="329">
        <f t="shared" si="152"/>
        <v>0</v>
      </c>
      <c r="P250" s="329">
        <f t="shared" si="152"/>
        <v>0</v>
      </c>
      <c r="Q250" s="329">
        <f t="shared" si="152"/>
        <v>0</v>
      </c>
      <c r="R250" s="575">
        <f>R249</f>
        <v>5.79</v>
      </c>
      <c r="S250" s="575">
        <f t="shared" si="153"/>
        <v>5.79</v>
      </c>
      <c r="T250" s="329">
        <f t="shared" si="153"/>
        <v>0</v>
      </c>
      <c r="U250" s="329"/>
      <c r="V250" s="329">
        <f t="shared" si="154"/>
        <v>0</v>
      </c>
      <c r="W250" s="329">
        <f t="shared" si="154"/>
        <v>0</v>
      </c>
      <c r="X250" s="329">
        <f t="shared" si="154"/>
        <v>0</v>
      </c>
      <c r="Y250" s="329">
        <f t="shared" si="154"/>
        <v>0</v>
      </c>
      <c r="Z250" s="329">
        <f t="shared" si="154"/>
        <v>0</v>
      </c>
      <c r="AA250" s="329">
        <f t="shared" si="154"/>
        <v>0</v>
      </c>
      <c r="AB250" s="699"/>
      <c r="AC250" s="699"/>
      <c r="AD250" s="699"/>
      <c r="AE250" s="699"/>
      <c r="AF250" s="699"/>
      <c r="AG250" s="700"/>
    </row>
    <row r="251" spans="1:33" s="199" customFormat="1" ht="15" customHeight="1">
      <c r="A251" s="202" t="s">
        <v>164</v>
      </c>
      <c r="B251" s="292" t="s">
        <v>150</v>
      </c>
      <c r="C251" s="713" t="s">
        <v>18</v>
      </c>
      <c r="D251" s="714"/>
      <c r="E251" s="714"/>
      <c r="F251" s="714"/>
      <c r="G251" s="715"/>
      <c r="H251" s="330">
        <f t="shared" ref="H251:T251" si="155">H246+H250</f>
        <v>17.23</v>
      </c>
      <c r="I251" s="330">
        <f t="shared" si="155"/>
        <v>17.23</v>
      </c>
      <c r="J251" s="330">
        <f t="shared" si="155"/>
        <v>0</v>
      </c>
      <c r="K251" s="330"/>
      <c r="L251" s="330">
        <f t="shared" si="155"/>
        <v>0</v>
      </c>
      <c r="M251" s="330">
        <f t="shared" si="155"/>
        <v>0</v>
      </c>
      <c r="N251" s="330">
        <f t="shared" si="155"/>
        <v>0</v>
      </c>
      <c r="O251" s="330">
        <f t="shared" si="155"/>
        <v>0</v>
      </c>
      <c r="P251" s="330">
        <f t="shared" si="155"/>
        <v>0</v>
      </c>
      <c r="Q251" s="330">
        <f t="shared" si="155"/>
        <v>0</v>
      </c>
      <c r="R251" s="330">
        <f t="shared" si="155"/>
        <v>17.23</v>
      </c>
      <c r="S251" s="330">
        <f t="shared" si="155"/>
        <v>17.23</v>
      </c>
      <c r="T251" s="330">
        <f t="shared" si="155"/>
        <v>0</v>
      </c>
      <c r="U251" s="330"/>
      <c r="V251" s="330">
        <f t="shared" ref="V251:AA251" si="156">V246+V250</f>
        <v>0</v>
      </c>
      <c r="W251" s="330">
        <f t="shared" si="156"/>
        <v>0</v>
      </c>
      <c r="X251" s="330">
        <f t="shared" si="156"/>
        <v>0</v>
      </c>
      <c r="Y251" s="330">
        <f t="shared" si="156"/>
        <v>0</v>
      </c>
      <c r="Z251" s="330">
        <f t="shared" si="156"/>
        <v>0</v>
      </c>
      <c r="AA251" s="330">
        <f t="shared" si="156"/>
        <v>0</v>
      </c>
      <c r="AB251" s="917"/>
      <c r="AC251" s="917"/>
      <c r="AD251" s="917"/>
      <c r="AE251" s="917"/>
      <c r="AF251" s="917"/>
      <c r="AG251" s="918"/>
    </row>
    <row r="252" spans="1:33" s="199" customFormat="1" ht="15" customHeight="1">
      <c r="A252" s="202" t="s">
        <v>164</v>
      </c>
      <c r="B252" s="719" t="s">
        <v>922</v>
      </c>
      <c r="C252" s="720"/>
      <c r="D252" s="720"/>
      <c r="E252" s="720"/>
      <c r="F252" s="720"/>
      <c r="G252" s="721"/>
      <c r="H252" s="577">
        <f>H251</f>
        <v>17.23</v>
      </c>
      <c r="I252" s="577">
        <f t="shared" ref="I252:Q252" si="157">I251</f>
        <v>17.23</v>
      </c>
      <c r="J252" s="348">
        <f t="shared" si="157"/>
        <v>0</v>
      </c>
      <c r="K252" s="348"/>
      <c r="L252" s="348">
        <f t="shared" si="157"/>
        <v>0</v>
      </c>
      <c r="M252" s="348">
        <f t="shared" si="157"/>
        <v>0</v>
      </c>
      <c r="N252" s="348">
        <f t="shared" si="157"/>
        <v>0</v>
      </c>
      <c r="O252" s="348">
        <f t="shared" si="157"/>
        <v>0</v>
      </c>
      <c r="P252" s="348">
        <f t="shared" si="157"/>
        <v>0</v>
      </c>
      <c r="Q252" s="348">
        <f t="shared" si="157"/>
        <v>0</v>
      </c>
      <c r="R252" s="577">
        <f>R251</f>
        <v>17.23</v>
      </c>
      <c r="S252" s="577">
        <f t="shared" ref="S252:T252" si="158">S251</f>
        <v>17.23</v>
      </c>
      <c r="T252" s="348">
        <f t="shared" si="158"/>
        <v>0</v>
      </c>
      <c r="U252" s="348"/>
      <c r="V252" s="348">
        <f t="shared" ref="V252:AA252" si="159">V251</f>
        <v>0</v>
      </c>
      <c r="W252" s="348">
        <f t="shared" si="159"/>
        <v>0</v>
      </c>
      <c r="X252" s="348">
        <f t="shared" si="159"/>
        <v>0</v>
      </c>
      <c r="Y252" s="348">
        <f t="shared" si="159"/>
        <v>0</v>
      </c>
      <c r="Z252" s="348">
        <f t="shared" si="159"/>
        <v>0</v>
      </c>
      <c r="AA252" s="348">
        <f t="shared" si="159"/>
        <v>0</v>
      </c>
      <c r="AB252" s="723"/>
      <c r="AC252" s="723"/>
      <c r="AD252" s="723"/>
      <c r="AE252" s="723"/>
      <c r="AF252" s="723"/>
      <c r="AG252" s="724"/>
    </row>
    <row r="253" spans="1:33" s="198" customFormat="1" ht="18" customHeight="1">
      <c r="A253" s="693" t="s">
        <v>924</v>
      </c>
      <c r="B253" s="693"/>
      <c r="C253" s="693"/>
      <c r="D253" s="693"/>
      <c r="E253" s="693"/>
      <c r="F253" s="693"/>
      <c r="G253" s="693"/>
      <c r="H253" s="693"/>
      <c r="I253" s="693"/>
      <c r="J253" s="693"/>
      <c r="K253" s="693"/>
      <c r="L253" s="693"/>
      <c r="M253" s="693"/>
      <c r="N253" s="693"/>
      <c r="O253" s="693"/>
      <c r="P253" s="693"/>
      <c r="Q253" s="693"/>
      <c r="R253" s="693"/>
      <c r="S253" s="693"/>
      <c r="T253" s="693"/>
      <c r="U253" s="693"/>
      <c r="V253" s="693"/>
      <c r="W253" s="693"/>
      <c r="X253" s="693"/>
      <c r="Y253" s="693"/>
      <c r="Z253" s="693"/>
      <c r="AA253" s="693"/>
      <c r="AB253" s="693"/>
      <c r="AC253" s="693"/>
      <c r="AD253" s="693"/>
      <c r="AE253" s="693"/>
      <c r="AF253" s="693"/>
      <c r="AG253" s="694"/>
    </row>
    <row r="254" spans="1:33" s="3" customFormat="1" ht="15" customHeight="1">
      <c r="A254" s="202" t="s">
        <v>174</v>
      </c>
      <c r="B254" s="735" t="s">
        <v>925</v>
      </c>
      <c r="C254" s="736"/>
      <c r="D254" s="736"/>
      <c r="E254" s="736"/>
      <c r="F254" s="736"/>
      <c r="G254" s="736"/>
      <c r="H254" s="736"/>
      <c r="I254" s="736"/>
      <c r="J254" s="736"/>
      <c r="K254" s="736"/>
      <c r="L254" s="736"/>
      <c r="M254" s="736"/>
      <c r="N254" s="736"/>
      <c r="O254" s="736"/>
      <c r="P254" s="736"/>
      <c r="Q254" s="736"/>
      <c r="R254" s="736"/>
      <c r="S254" s="736"/>
      <c r="T254" s="736"/>
      <c r="U254" s="736"/>
      <c r="V254" s="736"/>
      <c r="W254" s="736"/>
      <c r="X254" s="736"/>
      <c r="Y254" s="736"/>
      <c r="Z254" s="736"/>
      <c r="AA254" s="736"/>
      <c r="AB254" s="736"/>
      <c r="AC254" s="736"/>
      <c r="AD254" s="736"/>
      <c r="AE254" s="736"/>
      <c r="AF254" s="736"/>
      <c r="AG254" s="737"/>
    </row>
    <row r="255" spans="1:33" s="3" customFormat="1" ht="15" customHeight="1">
      <c r="A255" s="204" t="s">
        <v>174</v>
      </c>
      <c r="B255" s="200" t="s">
        <v>150</v>
      </c>
      <c r="C255" s="738" t="s">
        <v>926</v>
      </c>
      <c r="D255" s="739"/>
      <c r="E255" s="739"/>
      <c r="F255" s="739"/>
      <c r="G255" s="739"/>
      <c r="H255" s="739"/>
      <c r="I255" s="739"/>
      <c r="J255" s="739"/>
      <c r="K255" s="739"/>
      <c r="L255" s="739"/>
      <c r="M255" s="739"/>
      <c r="N255" s="739"/>
      <c r="O255" s="739"/>
      <c r="P255" s="739"/>
      <c r="Q255" s="739"/>
      <c r="R255" s="739"/>
      <c r="S255" s="739"/>
      <c r="T255" s="739"/>
      <c r="U255" s="739"/>
      <c r="V255" s="739"/>
      <c r="W255" s="739"/>
      <c r="X255" s="739"/>
      <c r="Y255" s="739"/>
      <c r="Z255" s="739"/>
      <c r="AA255" s="739"/>
      <c r="AB255" s="739"/>
      <c r="AC255" s="739"/>
      <c r="AD255" s="739"/>
      <c r="AE255" s="739"/>
      <c r="AF255" s="739"/>
      <c r="AG255" s="740"/>
    </row>
    <row r="256" spans="1:33" s="3" customFormat="1" ht="17.25" customHeight="1">
      <c r="A256" s="204" t="s">
        <v>174</v>
      </c>
      <c r="B256" s="292" t="s">
        <v>150</v>
      </c>
      <c r="C256" s="293" t="s">
        <v>150</v>
      </c>
      <c r="D256" s="741" t="s">
        <v>927</v>
      </c>
      <c r="E256" s="742"/>
      <c r="F256" s="742"/>
      <c r="G256" s="742"/>
      <c r="H256" s="742"/>
      <c r="I256" s="742"/>
      <c r="J256" s="742"/>
      <c r="K256" s="742"/>
      <c r="L256" s="742"/>
      <c r="M256" s="742"/>
      <c r="N256" s="742"/>
      <c r="O256" s="742"/>
      <c r="P256" s="742"/>
      <c r="Q256" s="742"/>
      <c r="R256" s="742"/>
      <c r="S256" s="742"/>
      <c r="T256" s="742"/>
      <c r="U256" s="742"/>
      <c r="V256" s="742"/>
      <c r="W256" s="742"/>
      <c r="X256" s="742"/>
      <c r="Y256" s="742"/>
      <c r="Z256" s="742"/>
      <c r="AA256" s="742"/>
      <c r="AB256" s="742"/>
      <c r="AC256" s="742"/>
      <c r="AD256" s="742"/>
      <c r="AE256" s="742"/>
      <c r="AF256" s="742"/>
      <c r="AG256" s="743"/>
    </row>
    <row r="257" spans="1:33" s="199" customFormat="1" ht="19.5" customHeight="1">
      <c r="A257" s="745" t="s">
        <v>174</v>
      </c>
      <c r="B257" s="777" t="s">
        <v>150</v>
      </c>
      <c r="C257" s="780" t="s">
        <v>150</v>
      </c>
      <c r="D257" s="902" t="s">
        <v>150</v>
      </c>
      <c r="E257" s="895" t="s">
        <v>928</v>
      </c>
      <c r="F257" s="896"/>
      <c r="G257" s="308"/>
      <c r="H257" s="309"/>
      <c r="I257" s="309"/>
      <c r="J257" s="309"/>
      <c r="K257" s="309"/>
      <c r="L257" s="309"/>
      <c r="M257" s="309"/>
      <c r="N257" s="309"/>
      <c r="O257" s="309"/>
      <c r="P257" s="309"/>
      <c r="Q257" s="309"/>
      <c r="R257" s="309"/>
      <c r="S257" s="309"/>
      <c r="T257" s="309"/>
      <c r="U257" s="309"/>
      <c r="V257" s="309"/>
      <c r="W257" s="309"/>
      <c r="X257" s="309"/>
      <c r="Y257" s="309"/>
      <c r="Z257" s="309"/>
      <c r="AA257" s="309"/>
      <c r="AB257" s="668"/>
      <c r="AC257" s="668"/>
      <c r="AD257" s="668"/>
      <c r="AE257" s="668"/>
      <c r="AF257" s="668"/>
      <c r="AG257" s="669"/>
    </row>
    <row r="258" spans="1:33" s="199" customFormat="1" ht="25.5">
      <c r="A258" s="746"/>
      <c r="B258" s="778"/>
      <c r="C258" s="781"/>
      <c r="D258" s="916"/>
      <c r="E258" s="310" t="s">
        <v>10</v>
      </c>
      <c r="F258" s="311" t="s">
        <v>929</v>
      </c>
      <c r="G258" s="312" t="s">
        <v>299</v>
      </c>
      <c r="H258" s="313">
        <f>I258+J258+L258+M258+N258+O258+P258+Q258</f>
        <v>2</v>
      </c>
      <c r="I258" s="312">
        <v>1.5</v>
      </c>
      <c r="J258" s="312"/>
      <c r="K258" s="312"/>
      <c r="L258" s="312"/>
      <c r="M258" s="312"/>
      <c r="N258" s="312"/>
      <c r="O258" s="312"/>
      <c r="P258" s="312"/>
      <c r="Q258" s="312">
        <v>0.5</v>
      </c>
      <c r="R258" s="313">
        <f>S258+T258+V258+W258+X258+Y258+Z258+AA258</f>
        <v>7.9</v>
      </c>
      <c r="S258" s="312">
        <v>1.5</v>
      </c>
      <c r="T258" s="312"/>
      <c r="U258" s="312"/>
      <c r="V258" s="312"/>
      <c r="W258" s="312"/>
      <c r="X258" s="312"/>
      <c r="Y258" s="312"/>
      <c r="Z258" s="312"/>
      <c r="AA258" s="312">
        <v>6.4</v>
      </c>
      <c r="AB258" s="314" t="s">
        <v>930</v>
      </c>
      <c r="AC258" s="315" t="s">
        <v>931</v>
      </c>
      <c r="AD258" s="316" t="s">
        <v>262</v>
      </c>
      <c r="AE258" s="317">
        <v>3</v>
      </c>
      <c r="AF258" s="578">
        <v>3</v>
      </c>
      <c r="AG258" s="349" t="s">
        <v>932</v>
      </c>
    </row>
    <row r="259" spans="1:33" s="3" customFormat="1" ht="15" customHeight="1">
      <c r="A259" s="747"/>
      <c r="B259" s="779"/>
      <c r="C259" s="782"/>
      <c r="D259" s="897" t="s">
        <v>15</v>
      </c>
      <c r="E259" s="898"/>
      <c r="F259" s="898"/>
      <c r="G259" s="899"/>
      <c r="H259" s="318">
        <f>H258</f>
        <v>2</v>
      </c>
      <c r="I259" s="318">
        <f>I258</f>
        <v>1.5</v>
      </c>
      <c r="J259" s="318">
        <f>J258</f>
        <v>0</v>
      </c>
      <c r="K259" s="318"/>
      <c r="L259" s="318">
        <f t="shared" ref="L259:Q259" si="160">L258</f>
        <v>0</v>
      </c>
      <c r="M259" s="318">
        <f t="shared" si="160"/>
        <v>0</v>
      </c>
      <c r="N259" s="318">
        <f t="shared" si="160"/>
        <v>0</v>
      </c>
      <c r="O259" s="318">
        <f t="shared" si="160"/>
        <v>0</v>
      </c>
      <c r="P259" s="318">
        <f t="shared" si="160"/>
        <v>0</v>
      </c>
      <c r="Q259" s="318">
        <f t="shared" si="160"/>
        <v>0.5</v>
      </c>
      <c r="R259" s="318">
        <f>R258</f>
        <v>7.9</v>
      </c>
      <c r="S259" s="318">
        <f>S258</f>
        <v>1.5</v>
      </c>
      <c r="T259" s="318">
        <f>T258</f>
        <v>0</v>
      </c>
      <c r="U259" s="318"/>
      <c r="V259" s="318">
        <f t="shared" ref="V259:AA259" si="161">V258</f>
        <v>0</v>
      </c>
      <c r="W259" s="318">
        <f t="shared" si="161"/>
        <v>0</v>
      </c>
      <c r="X259" s="318">
        <f t="shared" si="161"/>
        <v>0</v>
      </c>
      <c r="Y259" s="318">
        <f t="shared" si="161"/>
        <v>0</v>
      </c>
      <c r="Z259" s="318">
        <f t="shared" si="161"/>
        <v>0</v>
      </c>
      <c r="AA259" s="318">
        <f t="shared" si="161"/>
        <v>6.4</v>
      </c>
      <c r="AB259" s="904"/>
      <c r="AC259" s="905"/>
      <c r="AD259" s="905"/>
      <c r="AE259" s="905"/>
      <c r="AF259" s="905"/>
      <c r="AG259" s="906"/>
    </row>
    <row r="260" spans="1:33" s="3" customFormat="1" ht="90" customHeight="1">
      <c r="A260" s="745" t="s">
        <v>174</v>
      </c>
      <c r="B260" s="777" t="s">
        <v>150</v>
      </c>
      <c r="C260" s="780" t="s">
        <v>150</v>
      </c>
      <c r="D260" s="902" t="s">
        <v>154</v>
      </c>
      <c r="E260" s="895" t="s">
        <v>933</v>
      </c>
      <c r="F260" s="896"/>
      <c r="G260" s="308"/>
      <c r="H260" s="309"/>
      <c r="I260" s="309"/>
      <c r="J260" s="309"/>
      <c r="K260" s="309"/>
      <c r="L260" s="309"/>
      <c r="M260" s="309"/>
      <c r="N260" s="309"/>
      <c r="O260" s="309"/>
      <c r="P260" s="309"/>
      <c r="Q260" s="309"/>
      <c r="R260" s="309"/>
      <c r="S260" s="309"/>
      <c r="T260" s="309"/>
      <c r="U260" s="309"/>
      <c r="V260" s="309"/>
      <c r="W260" s="309"/>
      <c r="X260" s="309"/>
      <c r="Y260" s="309"/>
      <c r="Z260" s="309"/>
      <c r="AA260" s="309"/>
      <c r="AB260" s="989"/>
      <c r="AC260" s="989"/>
      <c r="AD260" s="989"/>
      <c r="AE260" s="989"/>
      <c r="AF260" s="989"/>
      <c r="AG260" s="990"/>
    </row>
    <row r="261" spans="1:33" s="3" customFormat="1" ht="28.5" customHeight="1">
      <c r="A261" s="746"/>
      <c r="B261" s="778"/>
      <c r="C261" s="781"/>
      <c r="D261" s="903"/>
      <c r="E261" s="310" t="s">
        <v>10</v>
      </c>
      <c r="F261" s="319" t="s">
        <v>934</v>
      </c>
      <c r="G261" s="312" t="s">
        <v>299</v>
      </c>
      <c r="H261" s="313">
        <f>I261+J261+L261+M261+N261+O261+P261+Q261</f>
        <v>8.6000000000000014</v>
      </c>
      <c r="I261" s="312">
        <f>SUM(3.6-0.4)</f>
        <v>3.2</v>
      </c>
      <c r="J261" s="312"/>
      <c r="K261" s="312"/>
      <c r="L261" s="312"/>
      <c r="M261" s="312"/>
      <c r="N261" s="312"/>
      <c r="O261" s="312"/>
      <c r="P261" s="312"/>
      <c r="Q261" s="312">
        <v>5.4</v>
      </c>
      <c r="R261" s="313">
        <f>S261+T261+V261+W261+X261+Y261+Z261+AA261</f>
        <v>8.6000000000000014</v>
      </c>
      <c r="S261" s="312">
        <f>SUM(3.6-0.4)</f>
        <v>3.2</v>
      </c>
      <c r="T261" s="312"/>
      <c r="U261" s="312"/>
      <c r="V261" s="312"/>
      <c r="W261" s="312"/>
      <c r="X261" s="312"/>
      <c r="Y261" s="312"/>
      <c r="Z261" s="312"/>
      <c r="AA261" s="312">
        <v>5.4</v>
      </c>
      <c r="AB261" s="320" t="s">
        <v>935</v>
      </c>
      <c r="AC261" s="320" t="s">
        <v>936</v>
      </c>
      <c r="AD261" s="316" t="s">
        <v>262</v>
      </c>
      <c r="AE261" s="317">
        <v>8</v>
      </c>
      <c r="AF261" s="578">
        <v>8</v>
      </c>
      <c r="AG261" s="349"/>
    </row>
    <row r="262" spans="1:33" s="3" customFormat="1" ht="15" customHeight="1">
      <c r="A262" s="747"/>
      <c r="B262" s="779"/>
      <c r="C262" s="782"/>
      <c r="D262" s="897" t="s">
        <v>15</v>
      </c>
      <c r="E262" s="898"/>
      <c r="F262" s="898"/>
      <c r="G262" s="899"/>
      <c r="H262" s="318">
        <f>H261</f>
        <v>8.6000000000000014</v>
      </c>
      <c r="I262" s="318">
        <f t="shared" ref="I262:Q262" si="162">I261</f>
        <v>3.2</v>
      </c>
      <c r="J262" s="318">
        <f t="shared" si="162"/>
        <v>0</v>
      </c>
      <c r="K262" s="318"/>
      <c r="L262" s="318">
        <f t="shared" si="162"/>
        <v>0</v>
      </c>
      <c r="M262" s="318">
        <f t="shared" si="162"/>
        <v>0</v>
      </c>
      <c r="N262" s="318">
        <f t="shared" si="162"/>
        <v>0</v>
      </c>
      <c r="O262" s="318">
        <f t="shared" si="162"/>
        <v>0</v>
      </c>
      <c r="P262" s="318">
        <f t="shared" si="162"/>
        <v>0</v>
      </c>
      <c r="Q262" s="318">
        <f t="shared" si="162"/>
        <v>5.4</v>
      </c>
      <c r="R262" s="318">
        <f>R261</f>
        <v>8.6000000000000014</v>
      </c>
      <c r="S262" s="318">
        <f t="shared" ref="S262:T262" si="163">S261</f>
        <v>3.2</v>
      </c>
      <c r="T262" s="318">
        <f t="shared" si="163"/>
        <v>0</v>
      </c>
      <c r="U262" s="318"/>
      <c r="V262" s="318">
        <f t="shared" ref="V262:AA262" si="164">V261</f>
        <v>0</v>
      </c>
      <c r="W262" s="318">
        <f t="shared" si="164"/>
        <v>0</v>
      </c>
      <c r="X262" s="318">
        <f t="shared" si="164"/>
        <v>0</v>
      </c>
      <c r="Y262" s="318">
        <f t="shared" si="164"/>
        <v>0</v>
      </c>
      <c r="Z262" s="318">
        <f t="shared" si="164"/>
        <v>0</v>
      </c>
      <c r="AA262" s="318">
        <f t="shared" si="164"/>
        <v>5.4</v>
      </c>
      <c r="AB262" s="904"/>
      <c r="AC262" s="905"/>
      <c r="AD262" s="905"/>
      <c r="AE262" s="905"/>
      <c r="AF262" s="905"/>
      <c r="AG262" s="906"/>
    </row>
    <row r="263" spans="1:33" s="3" customFormat="1" ht="27" customHeight="1">
      <c r="A263" s="745" t="s">
        <v>174</v>
      </c>
      <c r="B263" s="777" t="s">
        <v>150</v>
      </c>
      <c r="C263" s="780" t="s">
        <v>150</v>
      </c>
      <c r="D263" s="900" t="s">
        <v>156</v>
      </c>
      <c r="E263" s="895" t="s">
        <v>937</v>
      </c>
      <c r="F263" s="896"/>
      <c r="G263" s="308"/>
      <c r="H263" s="309"/>
      <c r="I263" s="309"/>
      <c r="J263" s="309"/>
      <c r="K263" s="309"/>
      <c r="L263" s="309"/>
      <c r="M263" s="309"/>
      <c r="N263" s="309"/>
      <c r="O263" s="309"/>
      <c r="P263" s="309"/>
      <c r="Q263" s="309"/>
      <c r="R263" s="309"/>
      <c r="S263" s="309"/>
      <c r="T263" s="309"/>
      <c r="U263" s="309"/>
      <c r="V263" s="309"/>
      <c r="W263" s="309"/>
      <c r="X263" s="309"/>
      <c r="Y263" s="309"/>
      <c r="Z263" s="309"/>
      <c r="AA263" s="309"/>
      <c r="AB263" s="309"/>
      <c r="AC263" s="309"/>
      <c r="AD263" s="309"/>
      <c r="AE263" s="309"/>
      <c r="AF263" s="309"/>
      <c r="AG263" s="672"/>
    </row>
    <row r="264" spans="1:33" s="3" customFormat="1" ht="51">
      <c r="A264" s="746"/>
      <c r="B264" s="778"/>
      <c r="C264" s="781"/>
      <c r="D264" s="901"/>
      <c r="E264" s="310" t="s">
        <v>10</v>
      </c>
      <c r="F264" s="311" t="s">
        <v>938</v>
      </c>
      <c r="G264" s="312" t="s">
        <v>299</v>
      </c>
      <c r="H264" s="313">
        <f>I264+J264+L264+M264+N264+O264+P264+Q264</f>
        <v>8.8000000000000007</v>
      </c>
      <c r="I264" s="312">
        <v>4.5</v>
      </c>
      <c r="J264" s="312"/>
      <c r="K264" s="312"/>
      <c r="L264" s="312"/>
      <c r="M264" s="312"/>
      <c r="N264" s="312"/>
      <c r="O264" s="312"/>
      <c r="P264" s="312"/>
      <c r="Q264" s="312">
        <v>4.3</v>
      </c>
      <c r="R264" s="313">
        <f>S264+T264+V264+W264+X264+Y264+Z264+AA264</f>
        <v>9.76</v>
      </c>
      <c r="S264" s="312">
        <v>5.76</v>
      </c>
      <c r="T264" s="312"/>
      <c r="U264" s="312"/>
      <c r="V264" s="312"/>
      <c r="W264" s="312"/>
      <c r="X264" s="312"/>
      <c r="Y264" s="312"/>
      <c r="Z264" s="312"/>
      <c r="AA264" s="312">
        <v>4</v>
      </c>
      <c r="AB264" s="320" t="s">
        <v>935</v>
      </c>
      <c r="AC264" s="320" t="s">
        <v>939</v>
      </c>
      <c r="AD264" s="316" t="s">
        <v>153</v>
      </c>
      <c r="AE264" s="317">
        <v>14</v>
      </c>
      <c r="AF264" s="578">
        <v>14</v>
      </c>
      <c r="AG264" s="349" t="s">
        <v>940</v>
      </c>
    </row>
    <row r="265" spans="1:33" s="3" customFormat="1" ht="15" customHeight="1">
      <c r="A265" s="747"/>
      <c r="B265" s="779"/>
      <c r="C265" s="782"/>
      <c r="D265" s="897" t="s">
        <v>15</v>
      </c>
      <c r="E265" s="898"/>
      <c r="F265" s="898"/>
      <c r="G265" s="899"/>
      <c r="H265" s="318">
        <f>H264</f>
        <v>8.8000000000000007</v>
      </c>
      <c r="I265" s="318">
        <f t="shared" ref="I265:Q265" si="165">I264</f>
        <v>4.5</v>
      </c>
      <c r="J265" s="318">
        <f t="shared" si="165"/>
        <v>0</v>
      </c>
      <c r="K265" s="318"/>
      <c r="L265" s="318">
        <f t="shared" si="165"/>
        <v>0</v>
      </c>
      <c r="M265" s="318">
        <f t="shared" si="165"/>
        <v>0</v>
      </c>
      <c r="N265" s="318">
        <f t="shared" si="165"/>
        <v>0</v>
      </c>
      <c r="O265" s="318">
        <f t="shared" si="165"/>
        <v>0</v>
      </c>
      <c r="P265" s="318">
        <f t="shared" si="165"/>
        <v>0</v>
      </c>
      <c r="Q265" s="318">
        <f t="shared" si="165"/>
        <v>4.3</v>
      </c>
      <c r="R265" s="318">
        <f>R264</f>
        <v>9.76</v>
      </c>
      <c r="S265" s="318">
        <f t="shared" ref="S265:T265" si="166">S264</f>
        <v>5.76</v>
      </c>
      <c r="T265" s="318">
        <f t="shared" si="166"/>
        <v>0</v>
      </c>
      <c r="U265" s="318"/>
      <c r="V265" s="318">
        <f t="shared" ref="V265:AA265" si="167">V264</f>
        <v>0</v>
      </c>
      <c r="W265" s="318">
        <f t="shared" si="167"/>
        <v>0</v>
      </c>
      <c r="X265" s="318">
        <f t="shared" si="167"/>
        <v>0</v>
      </c>
      <c r="Y265" s="318">
        <f t="shared" si="167"/>
        <v>0</v>
      </c>
      <c r="Z265" s="318">
        <f t="shared" si="167"/>
        <v>0</v>
      </c>
      <c r="AA265" s="318">
        <f t="shared" si="167"/>
        <v>4</v>
      </c>
      <c r="AB265" s="904"/>
      <c r="AC265" s="905"/>
      <c r="AD265" s="905"/>
      <c r="AE265" s="905"/>
      <c r="AF265" s="905"/>
      <c r="AG265" s="906"/>
    </row>
    <row r="266" spans="1:33" s="3" customFormat="1" ht="26.25" customHeight="1">
      <c r="A266" s="745" t="s">
        <v>174</v>
      </c>
      <c r="B266" s="777" t="s">
        <v>150</v>
      </c>
      <c r="C266" s="780" t="s">
        <v>150</v>
      </c>
      <c r="D266" s="900" t="s">
        <v>164</v>
      </c>
      <c r="E266" s="895" t="s">
        <v>941</v>
      </c>
      <c r="F266" s="896"/>
      <c r="G266" s="308"/>
      <c r="H266" s="309"/>
      <c r="I266" s="309"/>
      <c r="J266" s="309"/>
      <c r="K266" s="309"/>
      <c r="L266" s="309"/>
      <c r="M266" s="309"/>
      <c r="N266" s="309"/>
      <c r="O266" s="309"/>
      <c r="P266" s="309"/>
      <c r="Q266" s="309"/>
      <c r="R266" s="309"/>
      <c r="S266" s="309"/>
      <c r="T266" s="309"/>
      <c r="U266" s="309"/>
      <c r="V266" s="309"/>
      <c r="W266" s="309"/>
      <c r="X266" s="309"/>
      <c r="Y266" s="309"/>
      <c r="Z266" s="309"/>
      <c r="AA266" s="309"/>
      <c r="AB266" s="668"/>
      <c r="AC266" s="668"/>
      <c r="AD266" s="668"/>
      <c r="AE266" s="668"/>
      <c r="AF266" s="668"/>
      <c r="AG266" s="669"/>
    </row>
    <row r="267" spans="1:33" s="3" customFormat="1" ht="28.5" customHeight="1">
      <c r="A267" s="746"/>
      <c r="B267" s="778"/>
      <c r="C267" s="781"/>
      <c r="D267" s="901"/>
      <c r="E267" s="310" t="s">
        <v>10</v>
      </c>
      <c r="F267" s="311" t="s">
        <v>942</v>
      </c>
      <c r="G267" s="312" t="s">
        <v>14</v>
      </c>
      <c r="H267" s="313">
        <f>I267+J267+L267+M267+N267+O267+P267+Q267</f>
        <v>0.8</v>
      </c>
      <c r="I267" s="312">
        <v>0.8</v>
      </c>
      <c r="J267" s="312"/>
      <c r="K267" s="312"/>
      <c r="L267" s="312"/>
      <c r="M267" s="312"/>
      <c r="N267" s="312"/>
      <c r="O267" s="312"/>
      <c r="P267" s="312"/>
      <c r="Q267" s="312"/>
      <c r="R267" s="313">
        <f>S267+T267+V267+W267+X267+Y267+Z267+AA267</f>
        <v>0.8</v>
      </c>
      <c r="S267" s="312">
        <v>0.8</v>
      </c>
      <c r="T267" s="312"/>
      <c r="U267" s="312"/>
      <c r="V267" s="312"/>
      <c r="W267" s="312"/>
      <c r="X267" s="312"/>
      <c r="Y267" s="312"/>
      <c r="Z267" s="312"/>
      <c r="AA267" s="312"/>
      <c r="AB267" s="320" t="s">
        <v>935</v>
      </c>
      <c r="AC267" s="315" t="s">
        <v>943</v>
      </c>
      <c r="AD267" s="316" t="s">
        <v>153</v>
      </c>
      <c r="AE267" s="317">
        <v>4</v>
      </c>
      <c r="AF267" s="578">
        <v>4</v>
      </c>
      <c r="AG267" s="349"/>
    </row>
    <row r="268" spans="1:33" s="3" customFormat="1" ht="15" customHeight="1">
      <c r="A268" s="747"/>
      <c r="B268" s="779"/>
      <c r="C268" s="782"/>
      <c r="D268" s="897" t="s">
        <v>15</v>
      </c>
      <c r="E268" s="898"/>
      <c r="F268" s="898"/>
      <c r="G268" s="899"/>
      <c r="H268" s="318">
        <f>H267</f>
        <v>0.8</v>
      </c>
      <c r="I268" s="318">
        <f t="shared" ref="I268:Q268" si="168">I267</f>
        <v>0.8</v>
      </c>
      <c r="J268" s="318">
        <f t="shared" si="168"/>
        <v>0</v>
      </c>
      <c r="K268" s="318"/>
      <c r="L268" s="318">
        <f t="shared" si="168"/>
        <v>0</v>
      </c>
      <c r="M268" s="318">
        <f t="shared" si="168"/>
        <v>0</v>
      </c>
      <c r="N268" s="318">
        <f t="shared" si="168"/>
        <v>0</v>
      </c>
      <c r="O268" s="318">
        <f t="shared" si="168"/>
        <v>0</v>
      </c>
      <c r="P268" s="318">
        <f t="shared" si="168"/>
        <v>0</v>
      </c>
      <c r="Q268" s="318">
        <f t="shared" si="168"/>
        <v>0</v>
      </c>
      <c r="R268" s="318">
        <f>R267</f>
        <v>0.8</v>
      </c>
      <c r="S268" s="318">
        <f t="shared" ref="S268:T268" si="169">S267</f>
        <v>0.8</v>
      </c>
      <c r="T268" s="318">
        <f t="shared" si="169"/>
        <v>0</v>
      </c>
      <c r="U268" s="318"/>
      <c r="V268" s="318">
        <f t="shared" ref="V268:AA268" si="170">V267</f>
        <v>0</v>
      </c>
      <c r="W268" s="318">
        <f t="shared" si="170"/>
        <v>0</v>
      </c>
      <c r="X268" s="318">
        <f t="shared" si="170"/>
        <v>0</v>
      </c>
      <c r="Y268" s="318">
        <f t="shared" si="170"/>
        <v>0</v>
      </c>
      <c r="Z268" s="318">
        <f t="shared" si="170"/>
        <v>0</v>
      </c>
      <c r="AA268" s="318">
        <f t="shared" si="170"/>
        <v>0</v>
      </c>
      <c r="AB268" s="904"/>
      <c r="AC268" s="905"/>
      <c r="AD268" s="905"/>
      <c r="AE268" s="905"/>
      <c r="AF268" s="905"/>
      <c r="AG268" s="906"/>
    </row>
    <row r="269" spans="1:33" s="3" customFormat="1" ht="29.25" customHeight="1">
      <c r="A269" s="745" t="s">
        <v>174</v>
      </c>
      <c r="B269" s="777" t="s">
        <v>150</v>
      </c>
      <c r="C269" s="780" t="s">
        <v>150</v>
      </c>
      <c r="D269" s="900" t="s">
        <v>174</v>
      </c>
      <c r="E269" s="895" t="s">
        <v>944</v>
      </c>
      <c r="F269" s="896"/>
      <c r="G269" s="308"/>
      <c r="H269" s="309"/>
      <c r="I269" s="309"/>
      <c r="J269" s="309"/>
      <c r="K269" s="309"/>
      <c r="L269" s="309"/>
      <c r="M269" s="309"/>
      <c r="N269" s="309"/>
      <c r="O269" s="309"/>
      <c r="P269" s="309"/>
      <c r="Q269" s="309"/>
      <c r="R269" s="309"/>
      <c r="S269" s="309"/>
      <c r="T269" s="309"/>
      <c r="U269" s="309"/>
      <c r="V269" s="309"/>
      <c r="W269" s="309"/>
      <c r="X269" s="309"/>
      <c r="Y269" s="309"/>
      <c r="Z269" s="309"/>
      <c r="AA269" s="309"/>
      <c r="AB269" s="668"/>
      <c r="AC269" s="668"/>
      <c r="AD269" s="668"/>
      <c r="AE269" s="668"/>
      <c r="AF269" s="668"/>
      <c r="AG269" s="669"/>
    </row>
    <row r="270" spans="1:33" s="3" customFormat="1" ht="29.25" customHeight="1">
      <c r="A270" s="746"/>
      <c r="B270" s="778"/>
      <c r="C270" s="781"/>
      <c r="D270" s="901"/>
      <c r="E270" s="310" t="s">
        <v>10</v>
      </c>
      <c r="F270" s="311" t="s">
        <v>945</v>
      </c>
      <c r="G270" s="312" t="s">
        <v>14</v>
      </c>
      <c r="H270" s="313">
        <f>I270+J270+L270+M270+N270+O270+P270+Q270</f>
        <v>0.39999999999999991</v>
      </c>
      <c r="I270" s="312">
        <f>SUM(1.9-1.5)</f>
        <v>0.39999999999999991</v>
      </c>
      <c r="J270" s="312"/>
      <c r="K270" s="312"/>
      <c r="L270" s="312"/>
      <c r="M270" s="312"/>
      <c r="N270" s="312"/>
      <c r="O270" s="312"/>
      <c r="P270" s="312"/>
      <c r="Q270" s="312"/>
      <c r="R270" s="313">
        <f>S270+T270+V270+W270+X270+Y270+Z270+AA270</f>
        <v>0.39999999999999991</v>
      </c>
      <c r="S270" s="312">
        <f>SUM(1.9-1.5)</f>
        <v>0.39999999999999991</v>
      </c>
      <c r="T270" s="312"/>
      <c r="U270" s="312"/>
      <c r="V270" s="312"/>
      <c r="W270" s="312"/>
      <c r="X270" s="312"/>
      <c r="Y270" s="312"/>
      <c r="Z270" s="312"/>
      <c r="AA270" s="312"/>
      <c r="AB270" s="320" t="s">
        <v>935</v>
      </c>
      <c r="AC270" s="320" t="s">
        <v>946</v>
      </c>
      <c r="AD270" s="316" t="s">
        <v>153</v>
      </c>
      <c r="AE270" s="317">
        <v>6</v>
      </c>
      <c r="AF270" s="578">
        <v>6</v>
      </c>
      <c r="AG270" s="349"/>
    </row>
    <row r="271" spans="1:33" s="199" customFormat="1" ht="15" customHeight="1">
      <c r="A271" s="747"/>
      <c r="B271" s="779"/>
      <c r="C271" s="782"/>
      <c r="D271" s="897" t="s">
        <v>15</v>
      </c>
      <c r="E271" s="898"/>
      <c r="F271" s="898"/>
      <c r="G271" s="899"/>
      <c r="H271" s="318">
        <f>H270</f>
        <v>0.39999999999999991</v>
      </c>
      <c r="I271" s="318">
        <f t="shared" ref="I271:Q271" si="171">I270</f>
        <v>0.39999999999999991</v>
      </c>
      <c r="J271" s="318">
        <f t="shared" si="171"/>
        <v>0</v>
      </c>
      <c r="K271" s="318"/>
      <c r="L271" s="318">
        <f t="shared" si="171"/>
        <v>0</v>
      </c>
      <c r="M271" s="318">
        <f t="shared" si="171"/>
        <v>0</v>
      </c>
      <c r="N271" s="318">
        <f t="shared" si="171"/>
        <v>0</v>
      </c>
      <c r="O271" s="318">
        <f t="shared" si="171"/>
        <v>0</v>
      </c>
      <c r="P271" s="318">
        <f t="shared" si="171"/>
        <v>0</v>
      </c>
      <c r="Q271" s="318">
        <f t="shared" si="171"/>
        <v>0</v>
      </c>
      <c r="R271" s="318">
        <f>R270</f>
        <v>0.39999999999999991</v>
      </c>
      <c r="S271" s="318">
        <f t="shared" ref="S271:T271" si="172">S270</f>
        <v>0.39999999999999991</v>
      </c>
      <c r="T271" s="318">
        <f t="shared" si="172"/>
        <v>0</v>
      </c>
      <c r="U271" s="318"/>
      <c r="V271" s="318">
        <f t="shared" ref="V271:AA271" si="173">V270</f>
        <v>0</v>
      </c>
      <c r="W271" s="318">
        <f t="shared" si="173"/>
        <v>0</v>
      </c>
      <c r="X271" s="318">
        <f t="shared" si="173"/>
        <v>0</v>
      </c>
      <c r="Y271" s="318">
        <f t="shared" si="173"/>
        <v>0</v>
      </c>
      <c r="Z271" s="318">
        <f t="shared" si="173"/>
        <v>0</v>
      </c>
      <c r="AA271" s="318">
        <f t="shared" si="173"/>
        <v>0</v>
      </c>
      <c r="AB271" s="904"/>
      <c r="AC271" s="905"/>
      <c r="AD271" s="905"/>
      <c r="AE271" s="905"/>
      <c r="AF271" s="905"/>
      <c r="AG271" s="906"/>
    </row>
    <row r="272" spans="1:33" s="199" customFormat="1" ht="18" customHeight="1">
      <c r="A272" s="745" t="s">
        <v>174</v>
      </c>
      <c r="B272" s="777" t="s">
        <v>150</v>
      </c>
      <c r="C272" s="780" t="s">
        <v>150</v>
      </c>
      <c r="D272" s="900" t="s">
        <v>179</v>
      </c>
      <c r="E272" s="895" t="s">
        <v>947</v>
      </c>
      <c r="F272" s="896"/>
      <c r="G272" s="308"/>
      <c r="H272" s="309"/>
      <c r="I272" s="309"/>
      <c r="J272" s="309"/>
      <c r="K272" s="309"/>
      <c r="L272" s="309"/>
      <c r="M272" s="309"/>
      <c r="N272" s="309"/>
      <c r="O272" s="309"/>
      <c r="P272" s="309"/>
      <c r="Q272" s="309"/>
      <c r="R272" s="309"/>
      <c r="S272" s="309"/>
      <c r="T272" s="309"/>
      <c r="U272" s="309"/>
      <c r="V272" s="309"/>
      <c r="W272" s="309"/>
      <c r="X272" s="309"/>
      <c r="Y272" s="309"/>
      <c r="Z272" s="309"/>
      <c r="AA272" s="309"/>
      <c r="AB272" s="309"/>
      <c r="AC272" s="309"/>
      <c r="AD272" s="309"/>
      <c r="AE272" s="309"/>
      <c r="AF272" s="309"/>
      <c r="AG272" s="672"/>
    </row>
    <row r="273" spans="1:33" s="199" customFormat="1" ht="21" customHeight="1">
      <c r="A273" s="746"/>
      <c r="B273" s="778"/>
      <c r="C273" s="781"/>
      <c r="D273" s="901"/>
      <c r="E273" s="310" t="s">
        <v>10</v>
      </c>
      <c r="F273" s="311" t="s">
        <v>948</v>
      </c>
      <c r="G273" s="312" t="s">
        <v>14</v>
      </c>
      <c r="H273" s="313">
        <f>I273+J273+L273+M273+N273+O273+P273+Q273</f>
        <v>1</v>
      </c>
      <c r="I273" s="312">
        <v>1</v>
      </c>
      <c r="J273" s="312"/>
      <c r="K273" s="312"/>
      <c r="L273" s="312"/>
      <c r="M273" s="312"/>
      <c r="N273" s="312"/>
      <c r="O273" s="312"/>
      <c r="P273" s="312"/>
      <c r="Q273" s="312"/>
      <c r="R273" s="313">
        <f>S273+T273+V273+W273+X273+Y273+Z273+AA273</f>
        <v>1</v>
      </c>
      <c r="S273" s="312">
        <v>1</v>
      </c>
      <c r="T273" s="312"/>
      <c r="U273" s="312"/>
      <c r="V273" s="312"/>
      <c r="W273" s="312"/>
      <c r="X273" s="312"/>
      <c r="Y273" s="312"/>
      <c r="Z273" s="312"/>
      <c r="AA273" s="312"/>
      <c r="AB273" s="320" t="s">
        <v>935</v>
      </c>
      <c r="AC273" s="315" t="s">
        <v>949</v>
      </c>
      <c r="AD273" s="322" t="s">
        <v>153</v>
      </c>
      <c r="AE273" s="323">
        <v>1</v>
      </c>
      <c r="AF273" s="579">
        <v>1</v>
      </c>
      <c r="AG273" s="481"/>
    </row>
    <row r="274" spans="1:33" s="198" customFormat="1" ht="17.25" customHeight="1">
      <c r="A274" s="747"/>
      <c r="B274" s="779"/>
      <c r="C274" s="782"/>
      <c r="D274" s="897" t="s">
        <v>15</v>
      </c>
      <c r="E274" s="898"/>
      <c r="F274" s="898"/>
      <c r="G274" s="899"/>
      <c r="H274" s="318">
        <f>H273</f>
        <v>1</v>
      </c>
      <c r="I274" s="318">
        <f t="shared" ref="I274:Q274" si="174">I273</f>
        <v>1</v>
      </c>
      <c r="J274" s="318">
        <f t="shared" si="174"/>
        <v>0</v>
      </c>
      <c r="K274" s="318"/>
      <c r="L274" s="318">
        <f t="shared" si="174"/>
        <v>0</v>
      </c>
      <c r="M274" s="318">
        <f t="shared" si="174"/>
        <v>0</v>
      </c>
      <c r="N274" s="318">
        <f t="shared" si="174"/>
        <v>0</v>
      </c>
      <c r="O274" s="318">
        <f t="shared" si="174"/>
        <v>0</v>
      </c>
      <c r="P274" s="318">
        <f t="shared" si="174"/>
        <v>0</v>
      </c>
      <c r="Q274" s="318">
        <f t="shared" si="174"/>
        <v>0</v>
      </c>
      <c r="R274" s="318">
        <f>R273</f>
        <v>1</v>
      </c>
      <c r="S274" s="318">
        <f t="shared" ref="S274:T274" si="175">S273</f>
        <v>1</v>
      </c>
      <c r="T274" s="318">
        <f t="shared" si="175"/>
        <v>0</v>
      </c>
      <c r="U274" s="318"/>
      <c r="V274" s="318">
        <f t="shared" ref="V274:AA274" si="176">V273</f>
        <v>0</v>
      </c>
      <c r="W274" s="318">
        <f t="shared" si="176"/>
        <v>0</v>
      </c>
      <c r="X274" s="318">
        <f t="shared" si="176"/>
        <v>0</v>
      </c>
      <c r="Y274" s="318">
        <f t="shared" si="176"/>
        <v>0</v>
      </c>
      <c r="Z274" s="318">
        <f t="shared" si="176"/>
        <v>0</v>
      </c>
      <c r="AA274" s="318">
        <f t="shared" si="176"/>
        <v>0</v>
      </c>
      <c r="AB274" s="904"/>
      <c r="AC274" s="905"/>
      <c r="AD274" s="905"/>
      <c r="AE274" s="905"/>
      <c r="AF274" s="905"/>
      <c r="AG274" s="906"/>
    </row>
    <row r="275" spans="1:33" s="198" customFormat="1">
      <c r="A275" s="202" t="s">
        <v>174</v>
      </c>
      <c r="B275" s="292" t="s">
        <v>150</v>
      </c>
      <c r="C275" s="293" t="s">
        <v>150</v>
      </c>
      <c r="D275" s="907" t="s">
        <v>16</v>
      </c>
      <c r="E275" s="908"/>
      <c r="F275" s="908"/>
      <c r="G275" s="909"/>
      <c r="H275" s="324">
        <f>H259+H262+H265+H268+H271+H274</f>
        <v>21.6</v>
      </c>
      <c r="I275" s="324">
        <f t="shared" ref="I275:Q275" si="177">I259+I262+I265+I268+I271+I274</f>
        <v>11.4</v>
      </c>
      <c r="J275" s="324">
        <f t="shared" si="177"/>
        <v>0</v>
      </c>
      <c r="K275" s="324"/>
      <c r="L275" s="324">
        <f t="shared" si="177"/>
        <v>0</v>
      </c>
      <c r="M275" s="324">
        <f t="shared" si="177"/>
        <v>0</v>
      </c>
      <c r="N275" s="324">
        <f t="shared" si="177"/>
        <v>0</v>
      </c>
      <c r="O275" s="324">
        <f t="shared" si="177"/>
        <v>0</v>
      </c>
      <c r="P275" s="324">
        <f t="shared" si="177"/>
        <v>0</v>
      </c>
      <c r="Q275" s="324">
        <f t="shared" si="177"/>
        <v>10.199999999999999</v>
      </c>
      <c r="R275" s="324">
        <f>R259+R262+R265+R268+R271+R274</f>
        <v>28.459999999999997</v>
      </c>
      <c r="S275" s="324">
        <f t="shared" ref="S275:T275" si="178">S259+S262+S265+S268+S271+S274</f>
        <v>12.660000000000002</v>
      </c>
      <c r="T275" s="324">
        <f t="shared" si="178"/>
        <v>0</v>
      </c>
      <c r="U275" s="324"/>
      <c r="V275" s="324">
        <f t="shared" ref="V275:AA275" si="179">V259+V262+V265+V268+V271+V274</f>
        <v>0</v>
      </c>
      <c r="W275" s="324">
        <f t="shared" si="179"/>
        <v>0</v>
      </c>
      <c r="X275" s="324">
        <f t="shared" si="179"/>
        <v>0</v>
      </c>
      <c r="Y275" s="324">
        <f t="shared" si="179"/>
        <v>0</v>
      </c>
      <c r="Z275" s="324">
        <f t="shared" si="179"/>
        <v>0</v>
      </c>
      <c r="AA275" s="324">
        <f t="shared" si="179"/>
        <v>15.8</v>
      </c>
      <c r="AB275" s="910"/>
      <c r="AC275" s="911"/>
      <c r="AD275" s="911"/>
      <c r="AE275" s="911"/>
      <c r="AF275" s="911"/>
      <c r="AG275" s="912"/>
    </row>
    <row r="276" spans="1:33" s="198" customFormat="1">
      <c r="A276" s="202" t="s">
        <v>174</v>
      </c>
      <c r="B276" s="292" t="s">
        <v>150</v>
      </c>
      <c r="C276" s="293" t="s">
        <v>151</v>
      </c>
      <c r="D276" s="913" t="s">
        <v>950</v>
      </c>
      <c r="E276" s="914"/>
      <c r="F276" s="914"/>
      <c r="G276" s="914"/>
      <c r="H276" s="914"/>
      <c r="I276" s="914"/>
      <c r="J276" s="914"/>
      <c r="K276" s="914"/>
      <c r="L276" s="914"/>
      <c r="M276" s="914"/>
      <c r="N276" s="914"/>
      <c r="O276" s="914"/>
      <c r="P276" s="914"/>
      <c r="Q276" s="914"/>
      <c r="R276" s="914"/>
      <c r="S276" s="914"/>
      <c r="T276" s="914"/>
      <c r="U276" s="914"/>
      <c r="V276" s="914"/>
      <c r="W276" s="914"/>
      <c r="X276" s="914"/>
      <c r="Y276" s="914"/>
      <c r="Z276" s="914"/>
      <c r="AA276" s="914"/>
      <c r="AB276" s="914"/>
      <c r="AC276" s="914"/>
      <c r="AD276" s="914"/>
      <c r="AE276" s="914"/>
      <c r="AF276" s="914"/>
      <c r="AG276" s="915"/>
    </row>
    <row r="277" spans="1:33" s="198" customFormat="1" ht="43.5" customHeight="1">
      <c r="A277" s="745" t="s">
        <v>174</v>
      </c>
      <c r="B277" s="777" t="s">
        <v>150</v>
      </c>
      <c r="C277" s="780" t="s">
        <v>151</v>
      </c>
      <c r="D277" s="900" t="s">
        <v>150</v>
      </c>
      <c r="E277" s="895" t="s">
        <v>951</v>
      </c>
      <c r="F277" s="896"/>
      <c r="G277" s="308"/>
      <c r="H277" s="309"/>
      <c r="I277" s="309"/>
      <c r="J277" s="309"/>
      <c r="K277" s="309"/>
      <c r="L277" s="309"/>
      <c r="M277" s="309"/>
      <c r="N277" s="309"/>
      <c r="O277" s="309"/>
      <c r="P277" s="309"/>
      <c r="Q277" s="309"/>
      <c r="R277" s="309"/>
      <c r="S277" s="309"/>
      <c r="T277" s="309"/>
      <c r="U277" s="309"/>
      <c r="V277" s="309"/>
      <c r="W277" s="309"/>
      <c r="X277" s="309"/>
      <c r="Y277" s="309"/>
      <c r="Z277" s="309"/>
      <c r="AA277" s="309"/>
      <c r="AB277" s="668"/>
      <c r="AC277" s="668"/>
      <c r="AD277" s="668"/>
      <c r="AE277" s="668"/>
      <c r="AF277" s="668"/>
      <c r="AG277" s="669"/>
    </row>
    <row r="278" spans="1:33" s="198" customFormat="1" ht="51">
      <c r="A278" s="746"/>
      <c r="B278" s="778"/>
      <c r="C278" s="781"/>
      <c r="D278" s="901"/>
      <c r="E278" s="310" t="s">
        <v>10</v>
      </c>
      <c r="F278" s="311" t="s">
        <v>952</v>
      </c>
      <c r="G278" s="312" t="s">
        <v>953</v>
      </c>
      <c r="H278" s="313">
        <f>I278+J278+L278+M278+N278+O278+P278+Q278</f>
        <v>108</v>
      </c>
      <c r="I278" s="312">
        <v>8</v>
      </c>
      <c r="J278" s="312"/>
      <c r="K278" s="312"/>
      <c r="L278" s="312"/>
      <c r="M278" s="312"/>
      <c r="N278" s="312"/>
      <c r="O278" s="312">
        <v>100</v>
      </c>
      <c r="P278" s="312"/>
      <c r="Q278" s="312"/>
      <c r="R278" s="313">
        <f>S278+T278+V278+W278+X278+Y278+Z278+AA278</f>
        <v>117</v>
      </c>
      <c r="S278" s="312">
        <v>17</v>
      </c>
      <c r="T278" s="312"/>
      <c r="U278" s="312"/>
      <c r="V278" s="312"/>
      <c r="W278" s="312"/>
      <c r="X278" s="312"/>
      <c r="Y278" s="312">
        <v>100</v>
      </c>
      <c r="Z278" s="312"/>
      <c r="AA278" s="312"/>
      <c r="AB278" s="320" t="s">
        <v>935</v>
      </c>
      <c r="AC278" s="320" t="s">
        <v>954</v>
      </c>
      <c r="AD278" s="316" t="s">
        <v>153</v>
      </c>
      <c r="AE278" s="317">
        <v>1</v>
      </c>
      <c r="AF278" s="578">
        <v>1</v>
      </c>
      <c r="AG278" s="349" t="s">
        <v>955</v>
      </c>
    </row>
    <row r="279" spans="1:33" s="198" customFormat="1" ht="12.75" customHeight="1">
      <c r="A279" s="747"/>
      <c r="B279" s="779"/>
      <c r="C279" s="782"/>
      <c r="D279" s="897" t="s">
        <v>15</v>
      </c>
      <c r="E279" s="898"/>
      <c r="F279" s="898"/>
      <c r="G279" s="899"/>
      <c r="H279" s="325">
        <f>H278</f>
        <v>108</v>
      </c>
      <c r="I279" s="325">
        <f t="shared" ref="I279:Q279" si="180">I278</f>
        <v>8</v>
      </c>
      <c r="J279" s="325">
        <f t="shared" si="180"/>
        <v>0</v>
      </c>
      <c r="K279" s="325"/>
      <c r="L279" s="325">
        <f t="shared" si="180"/>
        <v>0</v>
      </c>
      <c r="M279" s="325">
        <f t="shared" si="180"/>
        <v>0</v>
      </c>
      <c r="N279" s="325">
        <f t="shared" si="180"/>
        <v>0</v>
      </c>
      <c r="O279" s="325">
        <f t="shared" si="180"/>
        <v>100</v>
      </c>
      <c r="P279" s="325">
        <f t="shared" si="180"/>
        <v>0</v>
      </c>
      <c r="Q279" s="325">
        <f t="shared" si="180"/>
        <v>0</v>
      </c>
      <c r="R279" s="325">
        <f>R278</f>
        <v>117</v>
      </c>
      <c r="S279" s="325">
        <f t="shared" ref="S279:T279" si="181">S278</f>
        <v>17</v>
      </c>
      <c r="T279" s="325">
        <f t="shared" si="181"/>
        <v>0</v>
      </c>
      <c r="U279" s="325"/>
      <c r="V279" s="325">
        <f t="shared" ref="V279:AA279" si="182">V278</f>
        <v>0</v>
      </c>
      <c r="W279" s="325">
        <f t="shared" si="182"/>
        <v>0</v>
      </c>
      <c r="X279" s="325">
        <f t="shared" si="182"/>
        <v>0</v>
      </c>
      <c r="Y279" s="325">
        <f t="shared" si="182"/>
        <v>100</v>
      </c>
      <c r="Z279" s="325">
        <f t="shared" si="182"/>
        <v>0</v>
      </c>
      <c r="AA279" s="325">
        <f t="shared" si="182"/>
        <v>0</v>
      </c>
      <c r="AB279" s="904"/>
      <c r="AC279" s="905"/>
      <c r="AD279" s="905"/>
      <c r="AE279" s="905"/>
      <c r="AF279" s="905"/>
      <c r="AG279" s="906"/>
    </row>
    <row r="280" spans="1:33" s="198" customFormat="1" ht="43.5" customHeight="1">
      <c r="A280" s="745" t="s">
        <v>174</v>
      </c>
      <c r="B280" s="777" t="s">
        <v>150</v>
      </c>
      <c r="C280" s="780" t="s">
        <v>151</v>
      </c>
      <c r="D280" s="900" t="s">
        <v>154</v>
      </c>
      <c r="E280" s="895" t="s">
        <v>956</v>
      </c>
      <c r="F280" s="896"/>
      <c r="G280" s="308"/>
      <c r="H280" s="309"/>
      <c r="I280" s="309"/>
      <c r="J280" s="309"/>
      <c r="K280" s="309"/>
      <c r="L280" s="309"/>
      <c r="M280" s="309"/>
      <c r="N280" s="309"/>
      <c r="O280" s="309"/>
      <c r="P280" s="309"/>
      <c r="Q280" s="309"/>
      <c r="R280" s="309"/>
      <c r="S280" s="309"/>
      <c r="T280" s="309"/>
      <c r="U280" s="309"/>
      <c r="V280" s="309"/>
      <c r="W280" s="309"/>
      <c r="X280" s="309"/>
      <c r="Y280" s="309"/>
      <c r="Z280" s="309"/>
      <c r="AA280" s="309"/>
      <c r="AB280" s="668"/>
      <c r="AC280" s="668"/>
      <c r="AD280" s="668"/>
      <c r="AE280" s="668"/>
      <c r="AF280" s="668"/>
      <c r="AG280" s="669"/>
    </row>
    <row r="281" spans="1:33" s="198" customFormat="1" ht="76.5">
      <c r="A281" s="746"/>
      <c r="B281" s="778"/>
      <c r="C281" s="781"/>
      <c r="D281" s="901"/>
      <c r="E281" s="310" t="s">
        <v>10</v>
      </c>
      <c r="F281" s="311" t="s">
        <v>957</v>
      </c>
      <c r="G281" s="312" t="s">
        <v>953</v>
      </c>
      <c r="H281" s="313">
        <f>I281+J281+L281+M281+N281+O281+P281+Q281</f>
        <v>73</v>
      </c>
      <c r="I281" s="312">
        <v>13</v>
      </c>
      <c r="J281" s="312"/>
      <c r="K281" s="312"/>
      <c r="L281" s="312"/>
      <c r="M281" s="312"/>
      <c r="N281" s="312"/>
      <c r="O281" s="312">
        <v>60</v>
      </c>
      <c r="P281" s="312"/>
      <c r="Q281" s="312"/>
      <c r="R281" s="313">
        <f>S281+T281+V281+W281+X281+Y281+Z281+AA281</f>
        <v>143.36500000000001</v>
      </c>
      <c r="S281" s="312">
        <v>3.3650000000000002</v>
      </c>
      <c r="T281" s="312"/>
      <c r="U281" s="312"/>
      <c r="V281" s="312"/>
      <c r="W281" s="312"/>
      <c r="X281" s="312"/>
      <c r="Y281" s="312">
        <v>140</v>
      </c>
      <c r="Z281" s="312"/>
      <c r="AA281" s="312"/>
      <c r="AB281" s="320" t="s">
        <v>935</v>
      </c>
      <c r="AC281" s="320" t="s">
        <v>954</v>
      </c>
      <c r="AD281" s="316" t="s">
        <v>153</v>
      </c>
      <c r="AE281" s="317">
        <v>1</v>
      </c>
      <c r="AF281" s="578">
        <v>3</v>
      </c>
      <c r="AG281" s="349" t="s">
        <v>958</v>
      </c>
    </row>
    <row r="282" spans="1:33" s="198" customFormat="1" ht="12.75" customHeight="1">
      <c r="A282" s="747"/>
      <c r="B282" s="779"/>
      <c r="C282" s="782"/>
      <c r="D282" s="897" t="s">
        <v>15</v>
      </c>
      <c r="E282" s="898"/>
      <c r="F282" s="898"/>
      <c r="G282" s="899"/>
      <c r="H282" s="325">
        <f>H281</f>
        <v>73</v>
      </c>
      <c r="I282" s="325">
        <f t="shared" ref="I282:J282" si="183">I281</f>
        <v>13</v>
      </c>
      <c r="J282" s="325">
        <f t="shared" si="183"/>
        <v>0</v>
      </c>
      <c r="K282" s="325"/>
      <c r="L282" s="325">
        <f t="shared" ref="L282:Q282" si="184">L281</f>
        <v>0</v>
      </c>
      <c r="M282" s="325">
        <f t="shared" si="184"/>
        <v>0</v>
      </c>
      <c r="N282" s="325">
        <f t="shared" si="184"/>
        <v>0</v>
      </c>
      <c r="O282" s="325">
        <f t="shared" si="184"/>
        <v>60</v>
      </c>
      <c r="P282" s="325">
        <f t="shared" si="184"/>
        <v>0</v>
      </c>
      <c r="Q282" s="325">
        <f t="shared" si="184"/>
        <v>0</v>
      </c>
      <c r="R282" s="325">
        <f>R281</f>
        <v>143.36500000000001</v>
      </c>
      <c r="S282" s="325">
        <f t="shared" ref="S282:T282" si="185">S281</f>
        <v>3.3650000000000002</v>
      </c>
      <c r="T282" s="325">
        <f t="shared" si="185"/>
        <v>0</v>
      </c>
      <c r="U282" s="325"/>
      <c r="V282" s="325">
        <f t="shared" ref="V282:AA282" si="186">V281</f>
        <v>0</v>
      </c>
      <c r="W282" s="325">
        <f t="shared" si="186"/>
        <v>0</v>
      </c>
      <c r="X282" s="325">
        <f t="shared" si="186"/>
        <v>0</v>
      </c>
      <c r="Y282" s="325">
        <f t="shared" si="186"/>
        <v>140</v>
      </c>
      <c r="Z282" s="325">
        <f t="shared" si="186"/>
        <v>0</v>
      </c>
      <c r="AA282" s="325">
        <f t="shared" si="186"/>
        <v>0</v>
      </c>
      <c r="AB282" s="904"/>
      <c r="AC282" s="905"/>
      <c r="AD282" s="905"/>
      <c r="AE282" s="905"/>
      <c r="AF282" s="905"/>
      <c r="AG282" s="906"/>
    </row>
    <row r="283" spans="1:33" s="198" customFormat="1" ht="19.5" customHeight="1">
      <c r="A283" s="745" t="s">
        <v>174</v>
      </c>
      <c r="B283" s="777" t="s">
        <v>150</v>
      </c>
      <c r="C283" s="780" t="s">
        <v>151</v>
      </c>
      <c r="D283" s="900" t="s">
        <v>174</v>
      </c>
      <c r="E283" s="895" t="s">
        <v>959</v>
      </c>
      <c r="F283" s="896"/>
      <c r="G283" s="308"/>
      <c r="H283" s="309"/>
      <c r="I283" s="309"/>
      <c r="J283" s="309"/>
      <c r="K283" s="309"/>
      <c r="L283" s="309"/>
      <c r="M283" s="309"/>
      <c r="N283" s="309"/>
      <c r="O283" s="309"/>
      <c r="P283" s="309"/>
      <c r="Q283" s="309"/>
      <c r="R283" s="309"/>
      <c r="S283" s="309"/>
      <c r="T283" s="309"/>
      <c r="U283" s="309"/>
      <c r="V283" s="309"/>
      <c r="W283" s="309"/>
      <c r="X283" s="309"/>
      <c r="Y283" s="309"/>
      <c r="Z283" s="309"/>
      <c r="AA283" s="309"/>
      <c r="AB283" s="668"/>
      <c r="AC283" s="668"/>
      <c r="AD283" s="668"/>
      <c r="AE283" s="668"/>
      <c r="AF283" s="668"/>
      <c r="AG283" s="669"/>
    </row>
    <row r="284" spans="1:33" s="198" customFormat="1" ht="25.5">
      <c r="A284" s="746"/>
      <c r="B284" s="778"/>
      <c r="C284" s="781"/>
      <c r="D284" s="901"/>
      <c r="E284" s="310" t="s">
        <v>10</v>
      </c>
      <c r="F284" s="311" t="s">
        <v>960</v>
      </c>
      <c r="G284" s="312" t="s">
        <v>14</v>
      </c>
      <c r="H284" s="313">
        <f>I284+J284+L284+M284+N284+O284+P284+Q284</f>
        <v>1</v>
      </c>
      <c r="I284" s="312">
        <v>1</v>
      </c>
      <c r="J284" s="312"/>
      <c r="K284" s="312"/>
      <c r="L284" s="312"/>
      <c r="M284" s="312"/>
      <c r="N284" s="312"/>
      <c r="O284" s="312"/>
      <c r="P284" s="312"/>
      <c r="Q284" s="312"/>
      <c r="R284" s="313">
        <f>S284+T284+V284+W284+X284+Y284+Z284+AA284</f>
        <v>0.55000000000000004</v>
      </c>
      <c r="S284" s="312">
        <v>0.55000000000000004</v>
      </c>
      <c r="T284" s="312"/>
      <c r="U284" s="312"/>
      <c r="V284" s="312"/>
      <c r="W284" s="312"/>
      <c r="X284" s="312"/>
      <c r="Y284" s="312"/>
      <c r="Z284" s="312"/>
      <c r="AA284" s="312"/>
      <c r="AB284" s="320" t="s">
        <v>935</v>
      </c>
      <c r="AC284" s="320" t="s">
        <v>961</v>
      </c>
      <c r="AD284" s="316" t="s">
        <v>153</v>
      </c>
      <c r="AE284" s="317">
        <v>1</v>
      </c>
      <c r="AF284" s="578">
        <v>1</v>
      </c>
      <c r="AG284" s="349" t="s">
        <v>962</v>
      </c>
    </row>
    <row r="285" spans="1:33" s="198" customFormat="1" ht="12.75" customHeight="1">
      <c r="A285" s="747"/>
      <c r="B285" s="779"/>
      <c r="C285" s="782"/>
      <c r="D285" s="897" t="s">
        <v>15</v>
      </c>
      <c r="E285" s="898"/>
      <c r="F285" s="898"/>
      <c r="G285" s="899"/>
      <c r="H285" s="325">
        <f>H284</f>
        <v>1</v>
      </c>
      <c r="I285" s="325">
        <f t="shared" ref="I285:J285" si="187">I284</f>
        <v>1</v>
      </c>
      <c r="J285" s="325">
        <f t="shared" si="187"/>
        <v>0</v>
      </c>
      <c r="K285" s="325"/>
      <c r="L285" s="325">
        <f t="shared" ref="L285:Q285" si="188">L284</f>
        <v>0</v>
      </c>
      <c r="M285" s="325">
        <f t="shared" si="188"/>
        <v>0</v>
      </c>
      <c r="N285" s="325">
        <f t="shared" si="188"/>
        <v>0</v>
      </c>
      <c r="O285" s="325">
        <f t="shared" si="188"/>
        <v>0</v>
      </c>
      <c r="P285" s="325">
        <f t="shared" si="188"/>
        <v>0</v>
      </c>
      <c r="Q285" s="325">
        <f t="shared" si="188"/>
        <v>0</v>
      </c>
      <c r="R285" s="325">
        <f>R284</f>
        <v>0.55000000000000004</v>
      </c>
      <c r="S285" s="325">
        <f t="shared" ref="S285:T285" si="189">S284</f>
        <v>0.55000000000000004</v>
      </c>
      <c r="T285" s="325">
        <f t="shared" si="189"/>
        <v>0</v>
      </c>
      <c r="U285" s="325"/>
      <c r="V285" s="325">
        <f t="shared" ref="V285:AA285" si="190">V284</f>
        <v>0</v>
      </c>
      <c r="W285" s="325">
        <f t="shared" si="190"/>
        <v>0</v>
      </c>
      <c r="X285" s="325">
        <f t="shared" si="190"/>
        <v>0</v>
      </c>
      <c r="Y285" s="325">
        <f t="shared" si="190"/>
        <v>0</v>
      </c>
      <c r="Z285" s="325">
        <f t="shared" si="190"/>
        <v>0</v>
      </c>
      <c r="AA285" s="325">
        <f t="shared" si="190"/>
        <v>0</v>
      </c>
      <c r="AB285" s="904"/>
      <c r="AC285" s="905"/>
      <c r="AD285" s="905"/>
      <c r="AE285" s="905"/>
      <c r="AF285" s="905"/>
      <c r="AG285" s="906"/>
    </row>
    <row r="286" spans="1:33" s="198" customFormat="1" ht="23.25" customHeight="1">
      <c r="A286" s="745" t="s">
        <v>174</v>
      </c>
      <c r="B286" s="777" t="s">
        <v>150</v>
      </c>
      <c r="C286" s="780" t="s">
        <v>151</v>
      </c>
      <c r="D286" s="900" t="s">
        <v>179</v>
      </c>
      <c r="E286" s="895" t="s">
        <v>963</v>
      </c>
      <c r="F286" s="896"/>
      <c r="G286" s="308"/>
      <c r="H286" s="309"/>
      <c r="I286" s="309"/>
      <c r="J286" s="309"/>
      <c r="K286" s="309"/>
      <c r="L286" s="309"/>
      <c r="M286" s="309"/>
      <c r="N286" s="309"/>
      <c r="O286" s="309"/>
      <c r="P286" s="309"/>
      <c r="Q286" s="309"/>
      <c r="R286" s="309"/>
      <c r="S286" s="309"/>
      <c r="T286" s="309"/>
      <c r="U286" s="309"/>
      <c r="V286" s="309"/>
      <c r="W286" s="309"/>
      <c r="X286" s="309"/>
      <c r="Y286" s="309"/>
      <c r="Z286" s="309"/>
      <c r="AA286" s="309"/>
      <c r="AB286" s="668"/>
      <c r="AC286" s="668"/>
      <c r="AD286" s="668"/>
      <c r="AE286" s="668"/>
      <c r="AF286" s="668"/>
      <c r="AG286" s="669"/>
    </row>
    <row r="287" spans="1:33" s="198" customFormat="1" ht="65.25" customHeight="1">
      <c r="A287" s="746"/>
      <c r="B287" s="778"/>
      <c r="C287" s="781"/>
      <c r="D287" s="901"/>
      <c r="E287" s="310" t="s">
        <v>10</v>
      </c>
      <c r="F287" s="311" t="s">
        <v>964</v>
      </c>
      <c r="G287" s="312" t="s">
        <v>953</v>
      </c>
      <c r="H287" s="313">
        <f>I287+J287+L287+M287+N287+O287+P287+Q287</f>
        <v>1</v>
      </c>
      <c r="I287" s="312">
        <v>1</v>
      </c>
      <c r="J287" s="312"/>
      <c r="K287" s="312"/>
      <c r="L287" s="312"/>
      <c r="M287" s="312"/>
      <c r="N287" s="312"/>
      <c r="O287" s="312"/>
      <c r="P287" s="312"/>
      <c r="Q287" s="312"/>
      <c r="R287" s="313">
        <f>S287+T287+V287+W287+X287+Y287+Z287+AA287</f>
        <v>5.5990000000000002</v>
      </c>
      <c r="S287" s="312">
        <v>5.5990000000000002</v>
      </c>
      <c r="T287" s="312"/>
      <c r="U287" s="312"/>
      <c r="V287" s="312"/>
      <c r="W287" s="312"/>
      <c r="X287" s="312"/>
      <c r="Y287" s="312"/>
      <c r="Z287" s="312"/>
      <c r="AA287" s="312"/>
      <c r="AB287" s="320" t="s">
        <v>935</v>
      </c>
      <c r="AC287" s="320" t="s">
        <v>965</v>
      </c>
      <c r="AD287" s="316" t="s">
        <v>153</v>
      </c>
      <c r="AE287" s="317">
        <v>1</v>
      </c>
      <c r="AF287" s="578">
        <v>3</v>
      </c>
      <c r="AG287" s="349" t="s">
        <v>1012</v>
      </c>
    </row>
    <row r="288" spans="1:33" s="198" customFormat="1" ht="12.75" customHeight="1">
      <c r="A288" s="747"/>
      <c r="B288" s="779"/>
      <c r="C288" s="782"/>
      <c r="D288" s="897" t="s">
        <v>15</v>
      </c>
      <c r="E288" s="898"/>
      <c r="F288" s="898"/>
      <c r="G288" s="899"/>
      <c r="H288" s="325">
        <f>H287</f>
        <v>1</v>
      </c>
      <c r="I288" s="325">
        <f>I287</f>
        <v>1</v>
      </c>
      <c r="J288" s="325">
        <f>J287</f>
        <v>0</v>
      </c>
      <c r="K288" s="325"/>
      <c r="L288" s="325">
        <f t="shared" ref="L288:Q288" si="191">L287</f>
        <v>0</v>
      </c>
      <c r="M288" s="325">
        <f t="shared" si="191"/>
        <v>0</v>
      </c>
      <c r="N288" s="325">
        <f t="shared" si="191"/>
        <v>0</v>
      </c>
      <c r="O288" s="325">
        <f t="shared" si="191"/>
        <v>0</v>
      </c>
      <c r="P288" s="325">
        <f t="shared" si="191"/>
        <v>0</v>
      </c>
      <c r="Q288" s="325">
        <f t="shared" si="191"/>
        <v>0</v>
      </c>
      <c r="R288" s="325">
        <f>R287</f>
        <v>5.5990000000000002</v>
      </c>
      <c r="S288" s="325">
        <f>S287</f>
        <v>5.5990000000000002</v>
      </c>
      <c r="T288" s="325">
        <f>T287</f>
        <v>0</v>
      </c>
      <c r="U288" s="325"/>
      <c r="V288" s="325">
        <f t="shared" ref="V288:AA288" si="192">V287</f>
        <v>0</v>
      </c>
      <c r="W288" s="325">
        <f t="shared" si="192"/>
        <v>0</v>
      </c>
      <c r="X288" s="325">
        <f t="shared" si="192"/>
        <v>0</v>
      </c>
      <c r="Y288" s="325">
        <f t="shared" si="192"/>
        <v>0</v>
      </c>
      <c r="Z288" s="325">
        <f t="shared" si="192"/>
        <v>0</v>
      </c>
      <c r="AA288" s="325">
        <f t="shared" si="192"/>
        <v>0</v>
      </c>
      <c r="AB288" s="904"/>
      <c r="AC288" s="905"/>
      <c r="AD288" s="905"/>
      <c r="AE288" s="905"/>
      <c r="AF288" s="905"/>
      <c r="AG288" s="906"/>
    </row>
    <row r="289" spans="1:33" s="198" customFormat="1" ht="29.25" customHeight="1">
      <c r="A289" s="745" t="s">
        <v>174</v>
      </c>
      <c r="B289" s="777" t="s">
        <v>150</v>
      </c>
      <c r="C289" s="780" t="s">
        <v>151</v>
      </c>
      <c r="D289" s="900" t="s">
        <v>268</v>
      </c>
      <c r="E289" s="895" t="s">
        <v>966</v>
      </c>
      <c r="F289" s="896"/>
      <c r="G289" s="308"/>
      <c r="H289" s="309"/>
      <c r="I289" s="309"/>
      <c r="J289" s="309"/>
      <c r="K289" s="309"/>
      <c r="L289" s="309"/>
      <c r="M289" s="309"/>
      <c r="N289" s="309"/>
      <c r="O289" s="309"/>
      <c r="P289" s="309"/>
      <c r="Q289" s="309"/>
      <c r="R289" s="309"/>
      <c r="S289" s="309"/>
      <c r="T289" s="309"/>
      <c r="U289" s="309"/>
      <c r="V289" s="309"/>
      <c r="W289" s="309"/>
      <c r="X289" s="309"/>
      <c r="Y289" s="309"/>
      <c r="Z289" s="309"/>
      <c r="AA289" s="309"/>
      <c r="AB289" s="668"/>
      <c r="AC289" s="668"/>
      <c r="AD289" s="668"/>
      <c r="AE289" s="668"/>
      <c r="AF289" s="668"/>
      <c r="AG289" s="669"/>
    </row>
    <row r="290" spans="1:33" s="198" customFormat="1" ht="38.25">
      <c r="A290" s="746"/>
      <c r="B290" s="778"/>
      <c r="C290" s="781"/>
      <c r="D290" s="901"/>
      <c r="E290" s="326" t="s">
        <v>10</v>
      </c>
      <c r="F290" s="311" t="s">
        <v>964</v>
      </c>
      <c r="G290" s="312" t="s">
        <v>14</v>
      </c>
      <c r="H290" s="313">
        <f>I290+J290+L290+M290+N290+O290+P290+Q290</f>
        <v>3</v>
      </c>
      <c r="I290" s="312">
        <v>3</v>
      </c>
      <c r="J290" s="312"/>
      <c r="K290" s="312"/>
      <c r="L290" s="312"/>
      <c r="M290" s="312"/>
      <c r="N290" s="312"/>
      <c r="O290" s="312"/>
      <c r="P290" s="312"/>
      <c r="Q290" s="312"/>
      <c r="R290" s="313">
        <f>S290+T290+V290+W290+X290+Y290+Z290+AA290</f>
        <v>0</v>
      </c>
      <c r="S290" s="312"/>
      <c r="T290" s="312"/>
      <c r="U290" s="312"/>
      <c r="V290" s="312"/>
      <c r="W290" s="312"/>
      <c r="X290" s="312"/>
      <c r="Y290" s="312"/>
      <c r="Z290" s="312"/>
      <c r="AA290" s="312"/>
      <c r="AB290" s="320" t="s">
        <v>935</v>
      </c>
      <c r="AC290" s="320" t="s">
        <v>967</v>
      </c>
      <c r="AD290" s="316" t="s">
        <v>153</v>
      </c>
      <c r="AE290" s="317">
        <v>2</v>
      </c>
      <c r="AF290" s="578">
        <v>0</v>
      </c>
      <c r="AG290" s="349" t="s">
        <v>968</v>
      </c>
    </row>
    <row r="291" spans="1:33" s="198" customFormat="1" ht="12.75" customHeight="1">
      <c r="A291" s="747"/>
      <c r="B291" s="779"/>
      <c r="C291" s="782"/>
      <c r="D291" s="897" t="s">
        <v>15</v>
      </c>
      <c r="E291" s="898"/>
      <c r="F291" s="898"/>
      <c r="G291" s="899"/>
      <c r="H291" s="318">
        <f>H290</f>
        <v>3</v>
      </c>
      <c r="I291" s="318">
        <f t="shared" ref="I291:Q291" si="193">I290</f>
        <v>3</v>
      </c>
      <c r="J291" s="318">
        <f t="shared" si="193"/>
        <v>0</v>
      </c>
      <c r="K291" s="318"/>
      <c r="L291" s="318">
        <f t="shared" si="193"/>
        <v>0</v>
      </c>
      <c r="M291" s="318">
        <f t="shared" si="193"/>
        <v>0</v>
      </c>
      <c r="N291" s="318">
        <f t="shared" si="193"/>
        <v>0</v>
      </c>
      <c r="O291" s="318">
        <f t="shared" si="193"/>
        <v>0</v>
      </c>
      <c r="P291" s="318">
        <f t="shared" si="193"/>
        <v>0</v>
      </c>
      <c r="Q291" s="318">
        <f t="shared" si="193"/>
        <v>0</v>
      </c>
      <c r="R291" s="318">
        <f>R290</f>
        <v>0</v>
      </c>
      <c r="S291" s="318">
        <f t="shared" ref="S291:T291" si="194">S290</f>
        <v>0</v>
      </c>
      <c r="T291" s="318">
        <f t="shared" si="194"/>
        <v>0</v>
      </c>
      <c r="U291" s="318"/>
      <c r="V291" s="318">
        <f t="shared" ref="V291:AA291" si="195">V290</f>
        <v>0</v>
      </c>
      <c r="W291" s="318">
        <f t="shared" si="195"/>
        <v>0</v>
      </c>
      <c r="X291" s="318">
        <f t="shared" si="195"/>
        <v>0</v>
      </c>
      <c r="Y291" s="318">
        <f t="shared" si="195"/>
        <v>0</v>
      </c>
      <c r="Z291" s="318">
        <f t="shared" si="195"/>
        <v>0</v>
      </c>
      <c r="AA291" s="318">
        <f t="shared" si="195"/>
        <v>0</v>
      </c>
      <c r="AB291" s="904"/>
      <c r="AC291" s="905"/>
      <c r="AD291" s="905"/>
      <c r="AE291" s="905"/>
      <c r="AF291" s="905"/>
      <c r="AG291" s="906"/>
    </row>
    <row r="292" spans="1:33" s="198" customFormat="1" ht="27.75" customHeight="1">
      <c r="A292" s="745" t="s">
        <v>174</v>
      </c>
      <c r="B292" s="777" t="s">
        <v>150</v>
      </c>
      <c r="C292" s="780" t="s">
        <v>151</v>
      </c>
      <c r="D292" s="902" t="s">
        <v>269</v>
      </c>
      <c r="E292" s="895" t="s">
        <v>969</v>
      </c>
      <c r="F292" s="896"/>
      <c r="G292" s="308"/>
      <c r="H292" s="309"/>
      <c r="I292" s="309"/>
      <c r="J292" s="309"/>
      <c r="K292" s="309"/>
      <c r="L292" s="309"/>
      <c r="M292" s="309"/>
      <c r="N292" s="309"/>
      <c r="O292" s="309"/>
      <c r="P292" s="309"/>
      <c r="Q292" s="309"/>
      <c r="R292" s="309"/>
      <c r="S292" s="309"/>
      <c r="T292" s="309"/>
      <c r="U292" s="309"/>
      <c r="V292" s="309"/>
      <c r="W292" s="309"/>
      <c r="X292" s="309"/>
      <c r="Y292" s="309"/>
      <c r="Z292" s="309"/>
      <c r="AA292" s="309"/>
      <c r="AB292" s="668"/>
      <c r="AC292" s="668"/>
      <c r="AD292" s="668"/>
      <c r="AE292" s="668"/>
      <c r="AF292" s="668"/>
      <c r="AG292" s="669"/>
    </row>
    <row r="293" spans="1:33" s="198" customFormat="1" ht="30" customHeight="1">
      <c r="A293" s="746"/>
      <c r="B293" s="778"/>
      <c r="C293" s="781"/>
      <c r="D293" s="903"/>
      <c r="E293" s="326" t="s">
        <v>10</v>
      </c>
      <c r="F293" s="311" t="s">
        <v>970</v>
      </c>
      <c r="G293" s="312" t="s">
        <v>299</v>
      </c>
      <c r="H293" s="313">
        <f>I293+J293+L293+M293+N293+O293+P293+Q293</f>
        <v>25.983000000000001</v>
      </c>
      <c r="I293" s="327">
        <f>SUM(28.5-3.017-0.9-0.613-0.8-0.387-2.6-0.7)</f>
        <v>19.483000000000001</v>
      </c>
      <c r="J293" s="312"/>
      <c r="K293" s="312"/>
      <c r="L293" s="312"/>
      <c r="M293" s="312"/>
      <c r="N293" s="312"/>
      <c r="O293" s="312"/>
      <c r="P293" s="312"/>
      <c r="Q293" s="312">
        <v>6.5</v>
      </c>
      <c r="R293" s="313">
        <f>S293+T293+V293+W293+X293+Y293+Z293+AA293</f>
        <v>20.141999999999999</v>
      </c>
      <c r="S293" s="327">
        <f>SUM(9.017,4.4+0.16+0.065)</f>
        <v>13.641999999999999</v>
      </c>
      <c r="T293" s="312"/>
      <c r="U293" s="312"/>
      <c r="V293" s="312"/>
      <c r="W293" s="312"/>
      <c r="X293" s="312"/>
      <c r="Y293" s="312"/>
      <c r="Z293" s="312"/>
      <c r="AA293" s="312">
        <v>6.5</v>
      </c>
      <c r="AB293" s="320" t="s">
        <v>935</v>
      </c>
      <c r="AC293" s="315" t="s">
        <v>971</v>
      </c>
      <c r="AD293" s="316" t="s">
        <v>153</v>
      </c>
      <c r="AE293" s="317">
        <v>1</v>
      </c>
      <c r="AF293" s="578">
        <v>1</v>
      </c>
      <c r="AG293" s="349" t="s">
        <v>1013</v>
      </c>
    </row>
    <row r="294" spans="1:33" s="198" customFormat="1" ht="12.75" customHeight="1">
      <c r="A294" s="747"/>
      <c r="B294" s="779"/>
      <c r="C294" s="782"/>
      <c r="D294" s="756" t="s">
        <v>15</v>
      </c>
      <c r="E294" s="757"/>
      <c r="F294" s="757"/>
      <c r="G294" s="758"/>
      <c r="H294" s="328">
        <f>H293</f>
        <v>25.983000000000001</v>
      </c>
      <c r="I294" s="328">
        <f t="shared" ref="I294:Q294" si="196">I293</f>
        <v>19.483000000000001</v>
      </c>
      <c r="J294" s="328">
        <f t="shared" si="196"/>
        <v>0</v>
      </c>
      <c r="K294" s="328"/>
      <c r="L294" s="328">
        <f t="shared" si="196"/>
        <v>0</v>
      </c>
      <c r="M294" s="328">
        <f t="shared" si="196"/>
        <v>0</v>
      </c>
      <c r="N294" s="328">
        <f t="shared" si="196"/>
        <v>0</v>
      </c>
      <c r="O294" s="328">
        <f t="shared" si="196"/>
        <v>0</v>
      </c>
      <c r="P294" s="328">
        <f t="shared" si="196"/>
        <v>0</v>
      </c>
      <c r="Q294" s="328">
        <f t="shared" si="196"/>
        <v>6.5</v>
      </c>
      <c r="R294" s="328">
        <f>R293</f>
        <v>20.141999999999999</v>
      </c>
      <c r="S294" s="328">
        <f t="shared" ref="S294:T294" si="197">S293</f>
        <v>13.641999999999999</v>
      </c>
      <c r="T294" s="328">
        <f t="shared" si="197"/>
        <v>0</v>
      </c>
      <c r="U294" s="328"/>
      <c r="V294" s="328">
        <f t="shared" ref="V294:AA294" si="198">V293</f>
        <v>0</v>
      </c>
      <c r="W294" s="328">
        <f t="shared" si="198"/>
        <v>0</v>
      </c>
      <c r="X294" s="328">
        <f t="shared" si="198"/>
        <v>0</v>
      </c>
      <c r="Y294" s="328">
        <f t="shared" si="198"/>
        <v>0</v>
      </c>
      <c r="Z294" s="328">
        <f t="shared" si="198"/>
        <v>0</v>
      </c>
      <c r="AA294" s="328">
        <f t="shared" si="198"/>
        <v>6.5</v>
      </c>
      <c r="AB294" s="695"/>
      <c r="AC294" s="696"/>
      <c r="AD294" s="696"/>
      <c r="AE294" s="696"/>
      <c r="AF294" s="696"/>
      <c r="AG294" s="697"/>
    </row>
    <row r="295" spans="1:33" s="198" customFormat="1">
      <c r="A295" s="524" t="s">
        <v>174</v>
      </c>
      <c r="B295" s="292" t="s">
        <v>150</v>
      </c>
      <c r="C295" s="293" t="s">
        <v>151</v>
      </c>
      <c r="D295" s="707" t="s">
        <v>16</v>
      </c>
      <c r="E295" s="708"/>
      <c r="F295" s="708"/>
      <c r="G295" s="709"/>
      <c r="H295" s="329">
        <f>H279+H282+H285+H288+H291+H294</f>
        <v>211.983</v>
      </c>
      <c r="I295" s="329">
        <f t="shared" ref="I295:Q295" si="199">I279+I282+I285+I288+I291+I294</f>
        <v>45.483000000000004</v>
      </c>
      <c r="J295" s="329">
        <f t="shared" si="199"/>
        <v>0</v>
      </c>
      <c r="K295" s="329"/>
      <c r="L295" s="329">
        <f t="shared" si="199"/>
        <v>0</v>
      </c>
      <c r="M295" s="329">
        <f t="shared" si="199"/>
        <v>0</v>
      </c>
      <c r="N295" s="329">
        <f t="shared" si="199"/>
        <v>0</v>
      </c>
      <c r="O295" s="329">
        <f t="shared" si="199"/>
        <v>160</v>
      </c>
      <c r="P295" s="329">
        <f t="shared" si="199"/>
        <v>0</v>
      </c>
      <c r="Q295" s="329">
        <f t="shared" si="199"/>
        <v>6.5</v>
      </c>
      <c r="R295" s="329">
        <f>R279+R282+R285+R288+R291+R294</f>
        <v>286.65600000000001</v>
      </c>
      <c r="S295" s="329">
        <f t="shared" ref="S295:T295" si="200">S279+S282+S285+S288+S291+S294</f>
        <v>40.156000000000006</v>
      </c>
      <c r="T295" s="329">
        <f t="shared" si="200"/>
        <v>0</v>
      </c>
      <c r="U295" s="329"/>
      <c r="V295" s="329">
        <f t="shared" ref="V295:AA295" si="201">V279+V282+V285+V288+V291+V294</f>
        <v>0</v>
      </c>
      <c r="W295" s="329">
        <f t="shared" si="201"/>
        <v>0</v>
      </c>
      <c r="X295" s="329">
        <f t="shared" si="201"/>
        <v>0</v>
      </c>
      <c r="Y295" s="329">
        <f t="shared" si="201"/>
        <v>240</v>
      </c>
      <c r="Z295" s="329">
        <f t="shared" si="201"/>
        <v>0</v>
      </c>
      <c r="AA295" s="329">
        <f t="shared" si="201"/>
        <v>6.5</v>
      </c>
      <c r="AB295" s="698"/>
      <c r="AC295" s="699"/>
      <c r="AD295" s="699"/>
      <c r="AE295" s="699"/>
      <c r="AF295" s="699"/>
      <c r="AG295" s="700"/>
    </row>
    <row r="296" spans="1:33" s="198" customFormat="1">
      <c r="A296" s="524" t="s">
        <v>174</v>
      </c>
      <c r="B296" s="292" t="s">
        <v>150</v>
      </c>
      <c r="C296" s="713" t="s">
        <v>18</v>
      </c>
      <c r="D296" s="714"/>
      <c r="E296" s="714"/>
      <c r="F296" s="714"/>
      <c r="G296" s="715"/>
      <c r="H296" s="330">
        <f>H275+H295</f>
        <v>233.583</v>
      </c>
      <c r="I296" s="330">
        <f>I275+I295</f>
        <v>56.883000000000003</v>
      </c>
      <c r="J296" s="330">
        <f>J275+J295</f>
        <v>0</v>
      </c>
      <c r="K296" s="330"/>
      <c r="L296" s="330">
        <f t="shared" ref="L296:Q296" si="202">L275+L295</f>
        <v>0</v>
      </c>
      <c r="M296" s="330">
        <f t="shared" si="202"/>
        <v>0</v>
      </c>
      <c r="N296" s="330">
        <f t="shared" si="202"/>
        <v>0</v>
      </c>
      <c r="O296" s="330">
        <f t="shared" si="202"/>
        <v>160</v>
      </c>
      <c r="P296" s="330">
        <f t="shared" si="202"/>
        <v>0</v>
      </c>
      <c r="Q296" s="330">
        <f t="shared" si="202"/>
        <v>16.7</v>
      </c>
      <c r="R296" s="330">
        <f>R275+R295</f>
        <v>315.11599999999999</v>
      </c>
      <c r="S296" s="330">
        <f>S275+S295</f>
        <v>52.81600000000001</v>
      </c>
      <c r="T296" s="330">
        <f>T275+T295</f>
        <v>0</v>
      </c>
      <c r="U296" s="330"/>
      <c r="V296" s="330">
        <f t="shared" ref="V296:AA296" si="203">V275+V295</f>
        <v>0</v>
      </c>
      <c r="W296" s="330">
        <f t="shared" si="203"/>
        <v>0</v>
      </c>
      <c r="X296" s="330">
        <f t="shared" si="203"/>
        <v>0</v>
      </c>
      <c r="Y296" s="330">
        <f t="shared" si="203"/>
        <v>240</v>
      </c>
      <c r="Z296" s="330">
        <f t="shared" si="203"/>
        <v>0</v>
      </c>
      <c r="AA296" s="330">
        <f t="shared" si="203"/>
        <v>22.3</v>
      </c>
      <c r="AB296" s="716"/>
      <c r="AC296" s="717"/>
      <c r="AD296" s="717"/>
      <c r="AE296" s="717"/>
      <c r="AF296" s="717"/>
      <c r="AG296" s="718"/>
    </row>
    <row r="297" spans="1:33" s="198" customFormat="1" ht="14.25" customHeight="1">
      <c r="A297" s="518" t="s">
        <v>174</v>
      </c>
      <c r="B297" s="200" t="s">
        <v>151</v>
      </c>
      <c r="C297" s="738" t="s">
        <v>972</v>
      </c>
      <c r="D297" s="739"/>
      <c r="E297" s="739"/>
      <c r="F297" s="739"/>
      <c r="G297" s="739"/>
      <c r="H297" s="739"/>
      <c r="I297" s="739"/>
      <c r="J297" s="739"/>
      <c r="K297" s="739"/>
      <c r="L297" s="739"/>
      <c r="M297" s="739"/>
      <c r="N297" s="739"/>
      <c r="O297" s="739"/>
      <c r="P297" s="739"/>
      <c r="Q297" s="739"/>
      <c r="R297" s="739"/>
      <c r="S297" s="739"/>
      <c r="T297" s="739"/>
      <c r="U297" s="739"/>
      <c r="V297" s="739"/>
      <c r="W297" s="739"/>
      <c r="X297" s="739"/>
      <c r="Y297" s="739"/>
      <c r="Z297" s="739"/>
      <c r="AA297" s="739"/>
      <c r="AB297" s="739"/>
      <c r="AC297" s="739"/>
      <c r="AD297" s="739"/>
      <c r="AE297" s="739"/>
      <c r="AF297" s="739"/>
      <c r="AG297" s="740"/>
    </row>
    <row r="298" spans="1:33" s="198" customFormat="1" ht="12.75" customHeight="1">
      <c r="A298" s="518" t="s">
        <v>174</v>
      </c>
      <c r="B298" s="292" t="s">
        <v>151</v>
      </c>
      <c r="C298" s="293" t="s">
        <v>150</v>
      </c>
      <c r="D298" s="741" t="s">
        <v>973</v>
      </c>
      <c r="E298" s="742"/>
      <c r="F298" s="742"/>
      <c r="G298" s="742"/>
      <c r="H298" s="742"/>
      <c r="I298" s="742"/>
      <c r="J298" s="742"/>
      <c r="K298" s="742"/>
      <c r="L298" s="742"/>
      <c r="M298" s="742"/>
      <c r="N298" s="742"/>
      <c r="O298" s="742"/>
      <c r="P298" s="742"/>
      <c r="Q298" s="742"/>
      <c r="R298" s="742"/>
      <c r="S298" s="742"/>
      <c r="T298" s="742"/>
      <c r="U298" s="742"/>
      <c r="V298" s="742"/>
      <c r="W298" s="742"/>
      <c r="X298" s="742"/>
      <c r="Y298" s="742"/>
      <c r="Z298" s="742"/>
      <c r="AA298" s="742"/>
      <c r="AB298" s="742"/>
      <c r="AC298" s="742"/>
      <c r="AD298" s="742"/>
      <c r="AE298" s="742"/>
      <c r="AF298" s="742"/>
      <c r="AG298" s="743"/>
    </row>
    <row r="299" spans="1:33" s="198" customFormat="1" ht="27" customHeight="1">
      <c r="A299" s="745" t="s">
        <v>174</v>
      </c>
      <c r="B299" s="777" t="s">
        <v>151</v>
      </c>
      <c r="C299" s="780" t="s">
        <v>150</v>
      </c>
      <c r="D299" s="750" t="s">
        <v>150</v>
      </c>
      <c r="E299" s="752" t="s">
        <v>974</v>
      </c>
      <c r="F299" s="753"/>
      <c r="G299" s="331"/>
      <c r="H299" s="332"/>
      <c r="I299" s="332"/>
      <c r="J299" s="332"/>
      <c r="K299" s="332"/>
      <c r="L299" s="332"/>
      <c r="M299" s="332"/>
      <c r="N299" s="332"/>
      <c r="O299" s="332"/>
      <c r="P299" s="332"/>
      <c r="Q299" s="332"/>
      <c r="R299" s="332"/>
      <c r="S299" s="332"/>
      <c r="T299" s="332"/>
      <c r="U299" s="332"/>
      <c r="V299" s="332"/>
      <c r="W299" s="332"/>
      <c r="X299" s="332"/>
      <c r="Y299" s="332"/>
      <c r="Z299" s="332"/>
      <c r="AA299" s="332"/>
      <c r="AB299" s="635"/>
      <c r="AC299" s="635"/>
      <c r="AD299" s="635"/>
      <c r="AE299" s="635"/>
      <c r="AF299" s="635"/>
      <c r="AG299" s="659"/>
    </row>
    <row r="300" spans="1:33" s="198" customFormat="1">
      <c r="A300" s="746"/>
      <c r="B300" s="778"/>
      <c r="C300" s="781"/>
      <c r="D300" s="751"/>
      <c r="E300" s="201" t="s">
        <v>10</v>
      </c>
      <c r="F300" s="205" t="s">
        <v>975</v>
      </c>
      <c r="G300" s="312" t="s">
        <v>14</v>
      </c>
      <c r="H300" s="335">
        <f>I300+J300+L300+M300+N300+O300+P300+Q300</f>
        <v>2</v>
      </c>
      <c r="I300" s="336">
        <v>2</v>
      </c>
      <c r="J300" s="523"/>
      <c r="K300" s="523"/>
      <c r="L300" s="523"/>
      <c r="M300" s="523"/>
      <c r="N300" s="523"/>
      <c r="O300" s="523"/>
      <c r="P300" s="523"/>
      <c r="Q300" s="523"/>
      <c r="R300" s="335">
        <f>S300+T300+V300+W300+X300+Y300+Z300+AA300</f>
        <v>2</v>
      </c>
      <c r="S300" s="336">
        <v>2</v>
      </c>
      <c r="T300" s="523"/>
      <c r="U300" s="523"/>
      <c r="V300" s="523"/>
      <c r="W300" s="523"/>
      <c r="X300" s="523"/>
      <c r="Y300" s="523"/>
      <c r="Z300" s="523"/>
      <c r="AA300" s="523"/>
      <c r="AB300" s="338" t="s">
        <v>935</v>
      </c>
      <c r="AC300" s="339" t="s">
        <v>976</v>
      </c>
      <c r="AD300" s="321" t="s">
        <v>153</v>
      </c>
      <c r="AE300" s="317">
        <v>3</v>
      </c>
      <c r="AF300" s="578">
        <v>3</v>
      </c>
      <c r="AG300" s="349"/>
    </row>
    <row r="301" spans="1:33" s="198" customFormat="1">
      <c r="A301" s="746"/>
      <c r="B301" s="778"/>
      <c r="C301" s="781"/>
      <c r="D301" s="767"/>
      <c r="E301" s="201" t="s">
        <v>11</v>
      </c>
      <c r="F301" s="206" t="s">
        <v>977</v>
      </c>
      <c r="G301" s="523" t="s">
        <v>978</v>
      </c>
      <c r="H301" s="313">
        <f>I301+J301+L301+M301+N301+O301+P301+Q301</f>
        <v>14</v>
      </c>
      <c r="I301" s="312"/>
      <c r="J301" s="312"/>
      <c r="K301" s="312"/>
      <c r="L301" s="312"/>
      <c r="M301" s="312"/>
      <c r="N301" s="312"/>
      <c r="O301" s="312">
        <v>5</v>
      </c>
      <c r="P301" s="312"/>
      <c r="Q301" s="312">
        <v>9</v>
      </c>
      <c r="R301" s="313">
        <f>S301+T301+V301+W301+X301+Y301+Z301+AA301</f>
        <v>14</v>
      </c>
      <c r="S301" s="312"/>
      <c r="T301" s="312"/>
      <c r="U301" s="312"/>
      <c r="V301" s="312"/>
      <c r="W301" s="312"/>
      <c r="X301" s="312"/>
      <c r="Y301" s="312">
        <v>5</v>
      </c>
      <c r="Z301" s="312"/>
      <c r="AA301" s="312">
        <v>9</v>
      </c>
      <c r="AB301" s="338" t="s">
        <v>935</v>
      </c>
      <c r="AC301" s="339" t="s">
        <v>979</v>
      </c>
      <c r="AD301" s="321" t="s">
        <v>153</v>
      </c>
      <c r="AE301" s="317">
        <v>9</v>
      </c>
      <c r="AF301" s="578">
        <v>9</v>
      </c>
      <c r="AG301" s="349"/>
    </row>
    <row r="302" spans="1:33" s="198" customFormat="1" ht="12.75" customHeight="1">
      <c r="A302" s="747"/>
      <c r="B302" s="779"/>
      <c r="C302" s="782"/>
      <c r="D302" s="756" t="s">
        <v>15</v>
      </c>
      <c r="E302" s="757"/>
      <c r="F302" s="757"/>
      <c r="G302" s="758"/>
      <c r="H302" s="328">
        <f>H300+H301</f>
        <v>16</v>
      </c>
      <c r="I302" s="328">
        <f t="shared" ref="I302:Q302" si="204">I300+I301</f>
        <v>2</v>
      </c>
      <c r="J302" s="328">
        <f t="shared" si="204"/>
        <v>0</v>
      </c>
      <c r="K302" s="328"/>
      <c r="L302" s="328">
        <f t="shared" si="204"/>
        <v>0</v>
      </c>
      <c r="M302" s="328">
        <f t="shared" si="204"/>
        <v>0</v>
      </c>
      <c r="N302" s="328">
        <f t="shared" si="204"/>
        <v>0</v>
      </c>
      <c r="O302" s="328">
        <f t="shared" si="204"/>
        <v>5</v>
      </c>
      <c r="P302" s="328">
        <f t="shared" si="204"/>
        <v>0</v>
      </c>
      <c r="Q302" s="328">
        <f t="shared" si="204"/>
        <v>9</v>
      </c>
      <c r="R302" s="328">
        <f>R300+R301</f>
        <v>16</v>
      </c>
      <c r="S302" s="328">
        <f t="shared" ref="S302:T302" si="205">S300+S301</f>
        <v>2</v>
      </c>
      <c r="T302" s="328">
        <f t="shared" si="205"/>
        <v>0</v>
      </c>
      <c r="U302" s="328"/>
      <c r="V302" s="328">
        <f t="shared" ref="V302:AA302" si="206">V300+V301</f>
        <v>0</v>
      </c>
      <c r="W302" s="328">
        <f t="shared" si="206"/>
        <v>0</v>
      </c>
      <c r="X302" s="328">
        <f t="shared" si="206"/>
        <v>0</v>
      </c>
      <c r="Y302" s="328">
        <f t="shared" si="206"/>
        <v>5</v>
      </c>
      <c r="Z302" s="328">
        <f t="shared" si="206"/>
        <v>0</v>
      </c>
      <c r="AA302" s="328">
        <f t="shared" si="206"/>
        <v>9</v>
      </c>
      <c r="AB302" s="695"/>
      <c r="AC302" s="696"/>
      <c r="AD302" s="696"/>
      <c r="AE302" s="696"/>
      <c r="AF302" s="696"/>
      <c r="AG302" s="697"/>
    </row>
    <row r="303" spans="1:33" s="198" customFormat="1" ht="42.75" customHeight="1">
      <c r="A303" s="745" t="s">
        <v>174</v>
      </c>
      <c r="B303" s="777" t="s">
        <v>151</v>
      </c>
      <c r="C303" s="780" t="s">
        <v>150</v>
      </c>
      <c r="D303" s="750" t="s">
        <v>300</v>
      </c>
      <c r="E303" s="752" t="s">
        <v>980</v>
      </c>
      <c r="F303" s="753"/>
      <c r="G303" s="331"/>
      <c r="H303" s="332"/>
      <c r="I303" s="332"/>
      <c r="J303" s="332"/>
      <c r="K303" s="332"/>
      <c r="L303" s="332"/>
      <c r="M303" s="332"/>
      <c r="N303" s="332"/>
      <c r="O303" s="332"/>
      <c r="P303" s="332"/>
      <c r="Q303" s="332"/>
      <c r="R303" s="332"/>
      <c r="S303" s="332"/>
      <c r="T303" s="332"/>
      <c r="U303" s="332"/>
      <c r="V303" s="332"/>
      <c r="W303" s="332"/>
      <c r="X303" s="332"/>
      <c r="Y303" s="332"/>
      <c r="Z303" s="332"/>
      <c r="AA303" s="332"/>
      <c r="AB303" s="332"/>
      <c r="AC303" s="332"/>
      <c r="AD303" s="332"/>
      <c r="AE303" s="332"/>
      <c r="AF303" s="332"/>
      <c r="AG303" s="662"/>
    </row>
    <row r="304" spans="1:33" s="198" customFormat="1">
      <c r="A304" s="746"/>
      <c r="B304" s="778"/>
      <c r="C304" s="781"/>
      <c r="D304" s="751"/>
      <c r="E304" s="201" t="s">
        <v>10</v>
      </c>
      <c r="F304" s="206" t="s">
        <v>981</v>
      </c>
      <c r="G304" s="312" t="s">
        <v>14</v>
      </c>
      <c r="H304" s="335">
        <f>I304+J304+L304+M304+N304+O304+P304+Q304</f>
        <v>4.25</v>
      </c>
      <c r="I304" s="523">
        <v>4.25</v>
      </c>
      <c r="J304" s="523"/>
      <c r="K304" s="523"/>
      <c r="L304" s="523"/>
      <c r="M304" s="523"/>
      <c r="N304" s="523"/>
      <c r="O304" s="523"/>
      <c r="P304" s="523"/>
      <c r="Q304" s="523"/>
      <c r="R304" s="335">
        <f>S304+T304+V304+W304+X304+Y304+Z304+AA304</f>
        <v>4.25</v>
      </c>
      <c r="S304" s="523">
        <v>4.25</v>
      </c>
      <c r="T304" s="523"/>
      <c r="U304" s="523"/>
      <c r="V304" s="523"/>
      <c r="W304" s="523"/>
      <c r="X304" s="523"/>
      <c r="Y304" s="523"/>
      <c r="Z304" s="523"/>
      <c r="AA304" s="523"/>
      <c r="AB304" s="338" t="s">
        <v>935</v>
      </c>
      <c r="AC304" s="339" t="s">
        <v>982</v>
      </c>
      <c r="AD304" s="321" t="s">
        <v>153</v>
      </c>
      <c r="AE304" s="317">
        <v>1</v>
      </c>
      <c r="AF304" s="578">
        <v>1</v>
      </c>
      <c r="AG304" s="349"/>
    </row>
    <row r="305" spans="1:33" s="198" customFormat="1" ht="25.5">
      <c r="A305" s="746"/>
      <c r="B305" s="778"/>
      <c r="C305" s="781"/>
      <c r="D305" s="767"/>
      <c r="E305" s="201" t="s">
        <v>11</v>
      </c>
      <c r="F305" s="206" t="s">
        <v>983</v>
      </c>
      <c r="G305" s="312" t="s">
        <v>14</v>
      </c>
      <c r="H305" s="335">
        <f>I305+J305+L305+M305+N305+O305+P305+Q305</f>
        <v>1.3889999999999998</v>
      </c>
      <c r="I305" s="523">
        <f>SUM(4.25-2.861)</f>
        <v>1.3889999999999998</v>
      </c>
      <c r="J305" s="523"/>
      <c r="K305" s="523"/>
      <c r="L305" s="523"/>
      <c r="M305" s="523"/>
      <c r="N305" s="523"/>
      <c r="O305" s="523"/>
      <c r="P305" s="523"/>
      <c r="Q305" s="523"/>
      <c r="R305" s="335">
        <f>S305+T305+V305+W305+X305+Y305+Z305+AA305</f>
        <v>1.3889999999999998</v>
      </c>
      <c r="S305" s="523">
        <f>SUM(4.25-2.861)</f>
        <v>1.3889999999999998</v>
      </c>
      <c r="T305" s="523"/>
      <c r="U305" s="523"/>
      <c r="V305" s="523"/>
      <c r="W305" s="523"/>
      <c r="X305" s="523"/>
      <c r="Y305" s="523"/>
      <c r="Z305" s="523"/>
      <c r="AA305" s="523"/>
      <c r="AB305" s="338" t="s">
        <v>935</v>
      </c>
      <c r="AC305" s="339" t="s">
        <v>982</v>
      </c>
      <c r="AD305" s="321" t="s">
        <v>153</v>
      </c>
      <c r="AE305" s="317">
        <v>2</v>
      </c>
      <c r="AF305" s="578">
        <v>1</v>
      </c>
      <c r="AG305" s="349" t="s">
        <v>1014</v>
      </c>
    </row>
    <row r="306" spans="1:33" s="198" customFormat="1" ht="12.75" customHeight="1">
      <c r="A306" s="747"/>
      <c r="B306" s="779"/>
      <c r="C306" s="782"/>
      <c r="D306" s="756" t="s">
        <v>15</v>
      </c>
      <c r="E306" s="757"/>
      <c r="F306" s="757"/>
      <c r="G306" s="758"/>
      <c r="H306" s="328">
        <f>H304+H305</f>
        <v>5.6389999999999993</v>
      </c>
      <c r="I306" s="328">
        <f t="shared" ref="I306:Q306" si="207">I304+I305</f>
        <v>5.6389999999999993</v>
      </c>
      <c r="J306" s="328">
        <f t="shared" si="207"/>
        <v>0</v>
      </c>
      <c r="K306" s="328"/>
      <c r="L306" s="328">
        <f t="shared" si="207"/>
        <v>0</v>
      </c>
      <c r="M306" s="328">
        <f t="shared" si="207"/>
        <v>0</v>
      </c>
      <c r="N306" s="328">
        <f t="shared" si="207"/>
        <v>0</v>
      </c>
      <c r="O306" s="328">
        <f t="shared" si="207"/>
        <v>0</v>
      </c>
      <c r="P306" s="328">
        <f t="shared" si="207"/>
        <v>0</v>
      </c>
      <c r="Q306" s="328">
        <f t="shared" si="207"/>
        <v>0</v>
      </c>
      <c r="R306" s="328">
        <f>R304+R305</f>
        <v>5.6389999999999993</v>
      </c>
      <c r="S306" s="328">
        <f t="shared" ref="S306:T306" si="208">S304+S305</f>
        <v>5.6389999999999993</v>
      </c>
      <c r="T306" s="328">
        <f t="shared" si="208"/>
        <v>0</v>
      </c>
      <c r="U306" s="328"/>
      <c r="V306" s="328">
        <f t="shared" ref="V306:AA306" si="209">V304+V305</f>
        <v>0</v>
      </c>
      <c r="W306" s="328">
        <f t="shared" si="209"/>
        <v>0</v>
      </c>
      <c r="X306" s="328">
        <f t="shared" si="209"/>
        <v>0</v>
      </c>
      <c r="Y306" s="328">
        <f t="shared" si="209"/>
        <v>0</v>
      </c>
      <c r="Z306" s="328">
        <f t="shared" si="209"/>
        <v>0</v>
      </c>
      <c r="AA306" s="328">
        <f t="shared" si="209"/>
        <v>0</v>
      </c>
      <c r="AB306" s="695"/>
      <c r="AC306" s="696"/>
      <c r="AD306" s="696"/>
      <c r="AE306" s="696"/>
      <c r="AF306" s="696"/>
      <c r="AG306" s="697"/>
    </row>
    <row r="307" spans="1:33" s="198" customFormat="1" ht="53.25" customHeight="1">
      <c r="A307" s="745" t="s">
        <v>174</v>
      </c>
      <c r="B307" s="777" t="s">
        <v>151</v>
      </c>
      <c r="C307" s="780" t="s">
        <v>150</v>
      </c>
      <c r="D307" s="750" t="s">
        <v>984</v>
      </c>
      <c r="E307" s="752" t="s">
        <v>985</v>
      </c>
      <c r="F307" s="753"/>
      <c r="G307" s="331"/>
      <c r="H307" s="332"/>
      <c r="I307" s="332"/>
      <c r="J307" s="332"/>
      <c r="K307" s="332"/>
      <c r="L307" s="332"/>
      <c r="M307" s="332"/>
      <c r="N307" s="332"/>
      <c r="O307" s="332"/>
      <c r="P307" s="332"/>
      <c r="Q307" s="332"/>
      <c r="R307" s="332"/>
      <c r="S307" s="332"/>
      <c r="T307" s="332"/>
      <c r="U307" s="332"/>
      <c r="V307" s="332"/>
      <c r="W307" s="332"/>
      <c r="X307" s="332"/>
      <c r="Y307" s="332"/>
      <c r="Z307" s="332"/>
      <c r="AA307" s="332"/>
      <c r="AB307" s="332"/>
      <c r="AC307" s="332"/>
      <c r="AD307" s="332"/>
      <c r="AE307" s="332"/>
      <c r="AF307" s="332"/>
      <c r="AG307" s="662"/>
    </row>
    <row r="308" spans="1:33" s="198" customFormat="1" ht="25.5">
      <c r="A308" s="746"/>
      <c r="B308" s="778"/>
      <c r="C308" s="781"/>
      <c r="D308" s="767"/>
      <c r="E308" s="201" t="s">
        <v>10</v>
      </c>
      <c r="F308" s="206" t="s">
        <v>986</v>
      </c>
      <c r="G308" s="312" t="s">
        <v>14</v>
      </c>
      <c r="H308" s="335">
        <f>I308+J308+L308+M308+N308+O308+P308+Q308</f>
        <v>2.5</v>
      </c>
      <c r="I308" s="312">
        <v>2.5</v>
      </c>
      <c r="J308" s="312"/>
      <c r="K308" s="312"/>
      <c r="L308" s="312"/>
      <c r="M308" s="312"/>
      <c r="N308" s="312"/>
      <c r="O308" s="312"/>
      <c r="P308" s="312"/>
      <c r="Q308" s="312"/>
      <c r="R308" s="335">
        <f>S308+T308+V308+W308+X308+Y308+Z308+AA308</f>
        <v>0</v>
      </c>
      <c r="S308" s="312">
        <v>0</v>
      </c>
      <c r="T308" s="312"/>
      <c r="U308" s="312"/>
      <c r="V308" s="312"/>
      <c r="W308" s="312"/>
      <c r="X308" s="312"/>
      <c r="Y308" s="312"/>
      <c r="Z308" s="312"/>
      <c r="AA308" s="312"/>
      <c r="AB308" s="338" t="s">
        <v>935</v>
      </c>
      <c r="AC308" s="320" t="s">
        <v>987</v>
      </c>
      <c r="AD308" s="321" t="s">
        <v>153</v>
      </c>
      <c r="AE308" s="317">
        <v>10</v>
      </c>
      <c r="AF308" s="578">
        <v>0</v>
      </c>
      <c r="AG308" s="349" t="s">
        <v>988</v>
      </c>
    </row>
    <row r="309" spans="1:33" s="198" customFormat="1" ht="12.75" customHeight="1">
      <c r="A309" s="747"/>
      <c r="B309" s="779"/>
      <c r="C309" s="782"/>
      <c r="D309" s="756" t="s">
        <v>15</v>
      </c>
      <c r="E309" s="757"/>
      <c r="F309" s="757"/>
      <c r="G309" s="758"/>
      <c r="H309" s="328">
        <f>H308</f>
        <v>2.5</v>
      </c>
      <c r="I309" s="328">
        <f t="shared" ref="I309:Q309" si="210">I308</f>
        <v>2.5</v>
      </c>
      <c r="J309" s="328">
        <f t="shared" si="210"/>
        <v>0</v>
      </c>
      <c r="K309" s="328"/>
      <c r="L309" s="328">
        <f t="shared" si="210"/>
        <v>0</v>
      </c>
      <c r="M309" s="328">
        <f t="shared" si="210"/>
        <v>0</v>
      </c>
      <c r="N309" s="328">
        <f t="shared" si="210"/>
        <v>0</v>
      </c>
      <c r="O309" s="328">
        <f t="shared" si="210"/>
        <v>0</v>
      </c>
      <c r="P309" s="328">
        <f t="shared" si="210"/>
        <v>0</v>
      </c>
      <c r="Q309" s="328">
        <f t="shared" si="210"/>
        <v>0</v>
      </c>
      <c r="R309" s="328">
        <f>R308</f>
        <v>0</v>
      </c>
      <c r="S309" s="328">
        <f t="shared" ref="S309:T309" si="211">S308</f>
        <v>0</v>
      </c>
      <c r="T309" s="328">
        <f t="shared" si="211"/>
        <v>0</v>
      </c>
      <c r="U309" s="328"/>
      <c r="V309" s="328">
        <f t="shared" ref="V309:AA309" si="212">V308</f>
        <v>0</v>
      </c>
      <c r="W309" s="328">
        <f t="shared" si="212"/>
        <v>0</v>
      </c>
      <c r="X309" s="328">
        <f t="shared" si="212"/>
        <v>0</v>
      </c>
      <c r="Y309" s="328">
        <f t="shared" si="212"/>
        <v>0</v>
      </c>
      <c r="Z309" s="328">
        <f t="shared" si="212"/>
        <v>0</v>
      </c>
      <c r="AA309" s="328">
        <f t="shared" si="212"/>
        <v>0</v>
      </c>
      <c r="AB309" s="695"/>
      <c r="AC309" s="696"/>
      <c r="AD309" s="696"/>
      <c r="AE309" s="696"/>
      <c r="AF309" s="696"/>
      <c r="AG309" s="697"/>
    </row>
    <row r="310" spans="1:33" s="198" customFormat="1" ht="28.5" customHeight="1">
      <c r="A310" s="745" t="s">
        <v>174</v>
      </c>
      <c r="B310" s="777" t="s">
        <v>151</v>
      </c>
      <c r="C310" s="780" t="s">
        <v>150</v>
      </c>
      <c r="D310" s="750" t="s">
        <v>989</v>
      </c>
      <c r="E310" s="752" t="s">
        <v>990</v>
      </c>
      <c r="F310" s="753"/>
      <c r="G310" s="331"/>
      <c r="H310" s="332"/>
      <c r="I310" s="332"/>
      <c r="J310" s="332"/>
      <c r="K310" s="332"/>
      <c r="L310" s="332"/>
      <c r="M310" s="332"/>
      <c r="N310" s="332"/>
      <c r="O310" s="332"/>
      <c r="P310" s="332"/>
      <c r="Q310" s="332"/>
      <c r="R310" s="332"/>
      <c r="S310" s="332"/>
      <c r="T310" s="332"/>
      <c r="U310" s="332"/>
      <c r="V310" s="332"/>
      <c r="W310" s="332"/>
      <c r="X310" s="332"/>
      <c r="Y310" s="332"/>
      <c r="Z310" s="332"/>
      <c r="AA310" s="332"/>
      <c r="AB310" s="332"/>
      <c r="AC310" s="332"/>
      <c r="AD310" s="332"/>
      <c r="AE310" s="332"/>
      <c r="AF310" s="332"/>
      <c r="AG310" s="662"/>
    </row>
    <row r="311" spans="1:33" s="198" customFormat="1">
      <c r="A311" s="746"/>
      <c r="B311" s="778"/>
      <c r="C311" s="781"/>
      <c r="D311" s="767"/>
      <c r="E311" s="201" t="s">
        <v>10</v>
      </c>
      <c r="F311" s="206" t="s">
        <v>991</v>
      </c>
      <c r="G311" s="312" t="s">
        <v>14</v>
      </c>
      <c r="H311" s="335">
        <f>I311+J311+L311+M311+N311+O311+P311+Q311</f>
        <v>3.915</v>
      </c>
      <c r="I311" s="523">
        <f>SUM(2.7-0.785+2)</f>
        <v>3.915</v>
      </c>
      <c r="J311" s="523"/>
      <c r="K311" s="523"/>
      <c r="L311" s="523"/>
      <c r="M311" s="523"/>
      <c r="N311" s="523"/>
      <c r="O311" s="523"/>
      <c r="P311" s="523"/>
      <c r="Q311" s="523"/>
      <c r="R311" s="335">
        <f>S311+T311+V311+W311+X311+Y311+Z311+AA311</f>
        <v>7.0750000000000011</v>
      </c>
      <c r="S311" s="523">
        <f>SUM(2.7-0.785+2+2.6+0.4+2.5-2.34)</f>
        <v>7.0750000000000011</v>
      </c>
      <c r="T311" s="523"/>
      <c r="U311" s="523"/>
      <c r="V311" s="523"/>
      <c r="W311" s="523"/>
      <c r="X311" s="523"/>
      <c r="Y311" s="523"/>
      <c r="Z311" s="523"/>
      <c r="AA311" s="523"/>
      <c r="AB311" s="338" t="s">
        <v>935</v>
      </c>
      <c r="AC311" s="339" t="s">
        <v>917</v>
      </c>
      <c r="AD311" s="321" t="s">
        <v>153</v>
      </c>
      <c r="AE311" s="317">
        <v>30</v>
      </c>
      <c r="AF311" s="578">
        <v>30</v>
      </c>
      <c r="AG311" s="349"/>
    </row>
    <row r="312" spans="1:33" s="198" customFormat="1" ht="12.75" customHeight="1">
      <c r="A312" s="747"/>
      <c r="B312" s="779"/>
      <c r="C312" s="782"/>
      <c r="D312" s="756" t="s">
        <v>15</v>
      </c>
      <c r="E312" s="757"/>
      <c r="F312" s="757"/>
      <c r="G312" s="758"/>
      <c r="H312" s="328">
        <f>H311</f>
        <v>3.915</v>
      </c>
      <c r="I312" s="328">
        <f t="shared" ref="I312:Q312" si="213">I311</f>
        <v>3.915</v>
      </c>
      <c r="J312" s="328">
        <f t="shared" si="213"/>
        <v>0</v>
      </c>
      <c r="K312" s="328"/>
      <c r="L312" s="328">
        <f t="shared" si="213"/>
        <v>0</v>
      </c>
      <c r="M312" s="328">
        <f t="shared" si="213"/>
        <v>0</v>
      </c>
      <c r="N312" s="328">
        <f t="shared" si="213"/>
        <v>0</v>
      </c>
      <c r="O312" s="328">
        <f t="shared" si="213"/>
        <v>0</v>
      </c>
      <c r="P312" s="328">
        <f t="shared" si="213"/>
        <v>0</v>
      </c>
      <c r="Q312" s="328">
        <f t="shared" si="213"/>
        <v>0</v>
      </c>
      <c r="R312" s="328">
        <f>R311</f>
        <v>7.0750000000000011</v>
      </c>
      <c r="S312" s="328">
        <f t="shared" ref="S312:T312" si="214">S311</f>
        <v>7.0750000000000011</v>
      </c>
      <c r="T312" s="328">
        <f t="shared" si="214"/>
        <v>0</v>
      </c>
      <c r="U312" s="328"/>
      <c r="V312" s="328">
        <f t="shared" ref="V312:AA312" si="215">V311</f>
        <v>0</v>
      </c>
      <c r="W312" s="328">
        <f t="shared" si="215"/>
        <v>0</v>
      </c>
      <c r="X312" s="328">
        <f t="shared" si="215"/>
        <v>0</v>
      </c>
      <c r="Y312" s="328">
        <f t="shared" si="215"/>
        <v>0</v>
      </c>
      <c r="Z312" s="328">
        <f t="shared" si="215"/>
        <v>0</v>
      </c>
      <c r="AA312" s="328">
        <f t="shared" si="215"/>
        <v>0</v>
      </c>
      <c r="AB312" s="695"/>
      <c r="AC312" s="696"/>
      <c r="AD312" s="696"/>
      <c r="AE312" s="696"/>
      <c r="AF312" s="696"/>
      <c r="AG312" s="697"/>
    </row>
    <row r="313" spans="1:33" s="198" customFormat="1" ht="41.25" customHeight="1">
      <c r="A313" s="745" t="s">
        <v>174</v>
      </c>
      <c r="B313" s="777" t="s">
        <v>151</v>
      </c>
      <c r="C313" s="780" t="s">
        <v>150</v>
      </c>
      <c r="D313" s="750" t="s">
        <v>992</v>
      </c>
      <c r="E313" s="752" t="s">
        <v>993</v>
      </c>
      <c r="F313" s="753"/>
      <c r="G313" s="331"/>
      <c r="H313" s="332"/>
      <c r="I313" s="332"/>
      <c r="J313" s="332"/>
      <c r="K313" s="332"/>
      <c r="L313" s="332"/>
      <c r="M313" s="332"/>
      <c r="N313" s="332"/>
      <c r="O313" s="332"/>
      <c r="P313" s="332"/>
      <c r="Q313" s="332"/>
      <c r="R313" s="332"/>
      <c r="S313" s="332"/>
      <c r="T313" s="332"/>
      <c r="U313" s="332"/>
      <c r="V313" s="332"/>
      <c r="W313" s="332"/>
      <c r="X313" s="332"/>
      <c r="Y313" s="332"/>
      <c r="Z313" s="332"/>
      <c r="AA313" s="332"/>
      <c r="AB313" s="635"/>
      <c r="AC313" s="635"/>
      <c r="AD313" s="635"/>
      <c r="AE313" s="635"/>
      <c r="AF313" s="635"/>
      <c r="AG313" s="659"/>
    </row>
    <row r="314" spans="1:33" s="198" customFormat="1" ht="25.5">
      <c r="A314" s="746"/>
      <c r="B314" s="778"/>
      <c r="C314" s="781"/>
      <c r="D314" s="767"/>
      <c r="E314" s="201" t="s">
        <v>10</v>
      </c>
      <c r="F314" s="206" t="s">
        <v>994</v>
      </c>
      <c r="G314" s="312" t="s">
        <v>14</v>
      </c>
      <c r="H314" s="335">
        <f>I314+J314+L314+M314+N314+O314+P314+Q314</f>
        <v>4.3440000000000003</v>
      </c>
      <c r="I314" s="523">
        <v>4.3440000000000003</v>
      </c>
      <c r="J314" s="523"/>
      <c r="K314" s="523"/>
      <c r="L314" s="523"/>
      <c r="M314" s="523"/>
      <c r="N314" s="523"/>
      <c r="O314" s="523"/>
      <c r="P314" s="523"/>
      <c r="Q314" s="523"/>
      <c r="R314" s="335">
        <f>S314+T314+V314+W314+X314+Y314+Z314+AA314</f>
        <v>7.6140000000000008</v>
      </c>
      <c r="S314" s="523">
        <f>SUM(4.344,3.27)</f>
        <v>7.6140000000000008</v>
      </c>
      <c r="T314" s="523"/>
      <c r="U314" s="523"/>
      <c r="V314" s="523"/>
      <c r="W314" s="523"/>
      <c r="X314" s="523"/>
      <c r="Y314" s="523"/>
      <c r="Z314" s="523"/>
      <c r="AA314" s="523"/>
      <c r="AB314" s="338" t="s">
        <v>935</v>
      </c>
      <c r="AC314" s="341" t="s">
        <v>995</v>
      </c>
      <c r="AD314" s="321" t="s">
        <v>153</v>
      </c>
      <c r="AE314" s="317">
        <v>5</v>
      </c>
      <c r="AF314" s="578">
        <v>8</v>
      </c>
      <c r="AG314" s="349" t="s">
        <v>996</v>
      </c>
    </row>
    <row r="315" spans="1:33" s="198" customFormat="1" ht="12.75" customHeight="1">
      <c r="A315" s="747"/>
      <c r="B315" s="779"/>
      <c r="C315" s="782"/>
      <c r="D315" s="756" t="s">
        <v>15</v>
      </c>
      <c r="E315" s="757"/>
      <c r="F315" s="757"/>
      <c r="G315" s="758"/>
      <c r="H315" s="328">
        <f>H314</f>
        <v>4.3440000000000003</v>
      </c>
      <c r="I315" s="328">
        <f t="shared" ref="I315:Q315" si="216">I314</f>
        <v>4.3440000000000003</v>
      </c>
      <c r="J315" s="328">
        <f t="shared" si="216"/>
        <v>0</v>
      </c>
      <c r="K315" s="328"/>
      <c r="L315" s="328">
        <f t="shared" si="216"/>
        <v>0</v>
      </c>
      <c r="M315" s="328">
        <f t="shared" si="216"/>
        <v>0</v>
      </c>
      <c r="N315" s="328">
        <f t="shared" si="216"/>
        <v>0</v>
      </c>
      <c r="O315" s="328">
        <f t="shared" si="216"/>
        <v>0</v>
      </c>
      <c r="P315" s="328">
        <f t="shared" si="216"/>
        <v>0</v>
      </c>
      <c r="Q315" s="328">
        <f t="shared" si="216"/>
        <v>0</v>
      </c>
      <c r="R315" s="328">
        <f>R314</f>
        <v>7.6140000000000008</v>
      </c>
      <c r="S315" s="328">
        <f t="shared" ref="S315:T315" si="217">S314</f>
        <v>7.6140000000000008</v>
      </c>
      <c r="T315" s="328">
        <f t="shared" si="217"/>
        <v>0</v>
      </c>
      <c r="U315" s="328"/>
      <c r="V315" s="328">
        <f t="shared" ref="V315:AA315" si="218">V314</f>
        <v>0</v>
      </c>
      <c r="W315" s="328">
        <f t="shared" si="218"/>
        <v>0</v>
      </c>
      <c r="X315" s="328">
        <f t="shared" si="218"/>
        <v>0</v>
      </c>
      <c r="Y315" s="328">
        <f t="shared" si="218"/>
        <v>0</v>
      </c>
      <c r="Z315" s="328">
        <f t="shared" si="218"/>
        <v>0</v>
      </c>
      <c r="AA315" s="328">
        <f t="shared" si="218"/>
        <v>0</v>
      </c>
      <c r="AB315" s="695"/>
      <c r="AC315" s="696"/>
      <c r="AD315" s="696"/>
      <c r="AE315" s="696"/>
      <c r="AF315" s="696"/>
      <c r="AG315" s="697"/>
    </row>
    <row r="316" spans="1:33" s="198" customFormat="1" ht="15.75" customHeight="1">
      <c r="A316" s="745" t="s">
        <v>174</v>
      </c>
      <c r="B316" s="777" t="s">
        <v>151</v>
      </c>
      <c r="C316" s="780" t="s">
        <v>150</v>
      </c>
      <c r="D316" s="750" t="s">
        <v>301</v>
      </c>
      <c r="E316" s="752" t="s">
        <v>997</v>
      </c>
      <c r="F316" s="753"/>
      <c r="G316" s="331"/>
      <c r="H316" s="332"/>
      <c r="I316" s="332"/>
      <c r="J316" s="332"/>
      <c r="K316" s="332"/>
      <c r="L316" s="332"/>
      <c r="M316" s="332"/>
      <c r="N316" s="332"/>
      <c r="O316" s="332"/>
      <c r="P316" s="332"/>
      <c r="Q316" s="332"/>
      <c r="R316" s="332"/>
      <c r="S316" s="332"/>
      <c r="T316" s="332"/>
      <c r="U316" s="332"/>
      <c r="V316" s="332"/>
      <c r="W316" s="332"/>
      <c r="X316" s="332"/>
      <c r="Y316" s="332"/>
      <c r="Z316" s="332"/>
      <c r="AA316" s="332"/>
      <c r="AB316" s="333"/>
      <c r="AC316" s="673"/>
      <c r="AD316" s="673"/>
      <c r="AE316" s="673"/>
      <c r="AF316" s="673"/>
      <c r="AG316" s="674"/>
    </row>
    <row r="317" spans="1:33" s="198" customFormat="1" ht="25.5">
      <c r="A317" s="746"/>
      <c r="B317" s="778"/>
      <c r="C317" s="781"/>
      <c r="D317" s="767"/>
      <c r="E317" s="201" t="s">
        <v>10</v>
      </c>
      <c r="F317" s="206" t="s">
        <v>998</v>
      </c>
      <c r="G317" s="312" t="s">
        <v>14</v>
      </c>
      <c r="H317" s="335">
        <f>I317+J317+L317+M317+N317+O317+P317+Q317</f>
        <v>0.5</v>
      </c>
      <c r="I317" s="336">
        <v>0.5</v>
      </c>
      <c r="J317" s="336"/>
      <c r="K317" s="336"/>
      <c r="L317" s="336"/>
      <c r="M317" s="336"/>
      <c r="N317" s="336"/>
      <c r="O317" s="336"/>
      <c r="P317" s="336"/>
      <c r="Q317" s="336"/>
      <c r="R317" s="335">
        <f>S317+T317+V317+W317+X317+Y317+Z317+AA317</f>
        <v>0.5</v>
      </c>
      <c r="S317" s="336">
        <v>0.5</v>
      </c>
      <c r="T317" s="336"/>
      <c r="U317" s="336"/>
      <c r="V317" s="336"/>
      <c r="W317" s="336"/>
      <c r="X317" s="336"/>
      <c r="Y317" s="336"/>
      <c r="Z317" s="336"/>
      <c r="AA317" s="336"/>
      <c r="AB317" s="338" t="s">
        <v>935</v>
      </c>
      <c r="AC317" s="341" t="s">
        <v>999</v>
      </c>
      <c r="AD317" s="321" t="s">
        <v>153</v>
      </c>
      <c r="AE317" s="317">
        <v>1</v>
      </c>
      <c r="AF317" s="578">
        <v>1</v>
      </c>
      <c r="AG317" s="349"/>
    </row>
    <row r="318" spans="1:33" s="198" customFormat="1" ht="12.75" customHeight="1">
      <c r="A318" s="747"/>
      <c r="B318" s="779"/>
      <c r="C318" s="782"/>
      <c r="D318" s="756" t="s">
        <v>15</v>
      </c>
      <c r="E318" s="757"/>
      <c r="F318" s="757"/>
      <c r="G318" s="758"/>
      <c r="H318" s="328">
        <f>H317</f>
        <v>0.5</v>
      </c>
      <c r="I318" s="328">
        <f t="shared" ref="I318:Q318" si="219">I317</f>
        <v>0.5</v>
      </c>
      <c r="J318" s="328">
        <f t="shared" si="219"/>
        <v>0</v>
      </c>
      <c r="K318" s="328"/>
      <c r="L318" s="328">
        <f t="shared" si="219"/>
        <v>0</v>
      </c>
      <c r="M318" s="328">
        <f t="shared" si="219"/>
        <v>0</v>
      </c>
      <c r="N318" s="328">
        <f t="shared" si="219"/>
        <v>0</v>
      </c>
      <c r="O318" s="328">
        <f t="shared" si="219"/>
        <v>0</v>
      </c>
      <c r="P318" s="328">
        <f t="shared" si="219"/>
        <v>0</v>
      </c>
      <c r="Q318" s="328">
        <f t="shared" si="219"/>
        <v>0</v>
      </c>
      <c r="R318" s="328">
        <f>R317</f>
        <v>0.5</v>
      </c>
      <c r="S318" s="328">
        <f t="shared" ref="S318:T318" si="220">S317</f>
        <v>0.5</v>
      </c>
      <c r="T318" s="328">
        <f t="shared" si="220"/>
        <v>0</v>
      </c>
      <c r="U318" s="328"/>
      <c r="V318" s="328">
        <f t="shared" ref="V318:AA318" si="221">V317</f>
        <v>0</v>
      </c>
      <c r="W318" s="328">
        <f t="shared" si="221"/>
        <v>0</v>
      </c>
      <c r="X318" s="328">
        <f t="shared" si="221"/>
        <v>0</v>
      </c>
      <c r="Y318" s="328">
        <f t="shared" si="221"/>
        <v>0</v>
      </c>
      <c r="Z318" s="328">
        <f t="shared" si="221"/>
        <v>0</v>
      </c>
      <c r="AA318" s="328">
        <f t="shared" si="221"/>
        <v>0</v>
      </c>
      <c r="AB318" s="695"/>
      <c r="AC318" s="696"/>
      <c r="AD318" s="696"/>
      <c r="AE318" s="696"/>
      <c r="AF318" s="696"/>
      <c r="AG318" s="697"/>
    </row>
    <row r="319" spans="1:33" s="198" customFormat="1" ht="22.5" customHeight="1">
      <c r="A319" s="745" t="s">
        <v>174</v>
      </c>
      <c r="B319" s="777" t="s">
        <v>151</v>
      </c>
      <c r="C319" s="780" t="s">
        <v>150</v>
      </c>
      <c r="D319" s="750" t="s">
        <v>33</v>
      </c>
      <c r="E319" s="752" t="s">
        <v>1000</v>
      </c>
      <c r="F319" s="753"/>
      <c r="G319" s="331"/>
      <c r="H319" s="332"/>
      <c r="I319" s="332"/>
      <c r="J319" s="332"/>
      <c r="K319" s="332"/>
      <c r="L319" s="332"/>
      <c r="M319" s="332"/>
      <c r="N319" s="332"/>
      <c r="O319" s="332"/>
      <c r="P319" s="332"/>
      <c r="Q319" s="332"/>
      <c r="R319" s="332"/>
      <c r="S319" s="332"/>
      <c r="T319" s="332"/>
      <c r="U319" s="332"/>
      <c r="V319" s="332"/>
      <c r="W319" s="332"/>
      <c r="X319" s="332"/>
      <c r="Y319" s="332"/>
      <c r="Z319" s="332"/>
      <c r="AA319" s="332"/>
      <c r="AB319" s="635"/>
      <c r="AC319" s="635"/>
      <c r="AD319" s="635"/>
      <c r="AE319" s="635"/>
      <c r="AF319" s="635"/>
      <c r="AG319" s="659"/>
    </row>
    <row r="320" spans="1:33" s="198" customFormat="1" ht="28.5" customHeight="1">
      <c r="A320" s="746"/>
      <c r="B320" s="778"/>
      <c r="C320" s="781"/>
      <c r="D320" s="751"/>
      <c r="E320" s="201" t="s">
        <v>10</v>
      </c>
      <c r="F320" s="342" t="s">
        <v>1001</v>
      </c>
      <c r="G320" s="343" t="s">
        <v>299</v>
      </c>
      <c r="H320" s="344">
        <f>I320+J320+L320+M320+N320+O320+P320+Q320</f>
        <v>2.66</v>
      </c>
      <c r="I320" s="345">
        <v>0.7</v>
      </c>
      <c r="J320" s="206"/>
      <c r="K320" s="206"/>
      <c r="L320" s="206"/>
      <c r="M320" s="206"/>
      <c r="N320" s="206"/>
      <c r="O320" s="206"/>
      <c r="P320" s="206"/>
      <c r="Q320" s="344">
        <v>1.96</v>
      </c>
      <c r="R320" s="344">
        <f>S320+T320+V320+W320+X320+Y320+Z320+AA320</f>
        <v>2.66</v>
      </c>
      <c r="S320" s="345">
        <v>0.7</v>
      </c>
      <c r="T320" s="206"/>
      <c r="U320" s="206"/>
      <c r="V320" s="206"/>
      <c r="W320" s="206"/>
      <c r="X320" s="206"/>
      <c r="Y320" s="206"/>
      <c r="Z320" s="206"/>
      <c r="AA320" s="344">
        <v>1.96</v>
      </c>
      <c r="AB320" s="338" t="s">
        <v>935</v>
      </c>
      <c r="AC320" s="341" t="s">
        <v>1002</v>
      </c>
      <c r="AD320" s="346" t="s">
        <v>153</v>
      </c>
      <c r="AE320" s="323">
        <v>12</v>
      </c>
      <c r="AF320" s="579">
        <v>12</v>
      </c>
      <c r="AG320" s="481"/>
    </row>
    <row r="321" spans="1:33" s="198" customFormat="1" ht="21" customHeight="1">
      <c r="A321" s="746"/>
      <c r="B321" s="778"/>
      <c r="C321" s="781"/>
      <c r="D321" s="767"/>
      <c r="E321" s="201" t="s">
        <v>11</v>
      </c>
      <c r="F321" s="206" t="s">
        <v>1003</v>
      </c>
      <c r="G321" s="312" t="s">
        <v>14</v>
      </c>
      <c r="H321" s="335">
        <f>I321+J321+L321+M321+N321+O321+P321+Q321</f>
        <v>1.8</v>
      </c>
      <c r="I321" s="523">
        <v>1.8</v>
      </c>
      <c r="J321" s="523"/>
      <c r="K321" s="523"/>
      <c r="L321" s="523"/>
      <c r="M321" s="523"/>
      <c r="N321" s="523"/>
      <c r="O321" s="523"/>
      <c r="P321" s="523"/>
      <c r="Q321" s="523"/>
      <c r="R321" s="335">
        <f>S321+T321+V321+W321+X321+Y321+Z321+AA321</f>
        <v>1.8</v>
      </c>
      <c r="S321" s="523">
        <v>1.8</v>
      </c>
      <c r="T321" s="523"/>
      <c r="U321" s="523"/>
      <c r="V321" s="523"/>
      <c r="W321" s="523"/>
      <c r="X321" s="523"/>
      <c r="Y321" s="523"/>
      <c r="Z321" s="523"/>
      <c r="AA321" s="523"/>
      <c r="AB321" s="338" t="s">
        <v>935</v>
      </c>
      <c r="AC321" s="347" t="s">
        <v>1004</v>
      </c>
      <c r="AD321" s="321" t="s">
        <v>153</v>
      </c>
      <c r="AE321" s="317">
        <v>12</v>
      </c>
      <c r="AF321" s="578">
        <v>12</v>
      </c>
      <c r="AG321" s="349"/>
    </row>
    <row r="322" spans="1:33" s="198" customFormat="1" ht="12.75" customHeight="1">
      <c r="A322" s="747"/>
      <c r="B322" s="779"/>
      <c r="C322" s="782"/>
      <c r="D322" s="756" t="s">
        <v>15</v>
      </c>
      <c r="E322" s="757"/>
      <c r="F322" s="757"/>
      <c r="G322" s="758"/>
      <c r="H322" s="328">
        <f>H321+H320</f>
        <v>4.46</v>
      </c>
      <c r="I322" s="328">
        <f>I321+I320</f>
        <v>2.5</v>
      </c>
      <c r="J322" s="328">
        <f>J321+J320</f>
        <v>0</v>
      </c>
      <c r="K322" s="328"/>
      <c r="L322" s="328">
        <f>L321+L320</f>
        <v>0</v>
      </c>
      <c r="M322" s="328">
        <f>M321+M320</f>
        <v>0</v>
      </c>
      <c r="N322" s="328">
        <f>N321+N320</f>
        <v>0</v>
      </c>
      <c r="O322" s="328">
        <f>O321+O320</f>
        <v>0</v>
      </c>
      <c r="P322" s="328">
        <f>P321+P320</f>
        <v>0</v>
      </c>
      <c r="Q322" s="328">
        <f t="shared" ref="Q322" si="222">Q321</f>
        <v>0</v>
      </c>
      <c r="R322" s="328">
        <f>R321+R320</f>
        <v>4.46</v>
      </c>
      <c r="S322" s="328">
        <f>S321+S320</f>
        <v>2.5</v>
      </c>
      <c r="T322" s="328">
        <f>T321+T320</f>
        <v>0</v>
      </c>
      <c r="U322" s="328"/>
      <c r="V322" s="328">
        <f>V321+V320</f>
        <v>0</v>
      </c>
      <c r="W322" s="328">
        <f>W321+W320</f>
        <v>0</v>
      </c>
      <c r="X322" s="328">
        <f>X321+X320</f>
        <v>0</v>
      </c>
      <c r="Y322" s="328">
        <f>Y321+Y320</f>
        <v>0</v>
      </c>
      <c r="Z322" s="328">
        <f>Z321+Z320</f>
        <v>0</v>
      </c>
      <c r="AA322" s="328">
        <f t="shared" ref="AA322" si="223">AA321</f>
        <v>0</v>
      </c>
      <c r="AB322" s="695"/>
      <c r="AC322" s="696"/>
      <c r="AD322" s="696"/>
      <c r="AE322" s="696"/>
      <c r="AF322" s="696"/>
      <c r="AG322" s="697"/>
    </row>
    <row r="323" spans="1:33" s="198" customFormat="1" ht="27" customHeight="1">
      <c r="A323" s="745" t="s">
        <v>174</v>
      </c>
      <c r="B323" s="777" t="s">
        <v>151</v>
      </c>
      <c r="C323" s="780" t="s">
        <v>150</v>
      </c>
      <c r="D323" s="750" t="s">
        <v>34</v>
      </c>
      <c r="E323" s="752" t="s">
        <v>1005</v>
      </c>
      <c r="F323" s="753"/>
      <c r="G323" s="331"/>
      <c r="H323" s="332"/>
      <c r="I323" s="332"/>
      <c r="J323" s="332"/>
      <c r="K323" s="332"/>
      <c r="L323" s="332"/>
      <c r="M323" s="332"/>
      <c r="N323" s="332"/>
      <c r="O323" s="332"/>
      <c r="P323" s="332"/>
      <c r="Q323" s="332"/>
      <c r="R323" s="332"/>
      <c r="S323" s="332"/>
      <c r="T323" s="332"/>
      <c r="U323" s="332"/>
      <c r="V323" s="332"/>
      <c r="W323" s="332"/>
      <c r="X323" s="332"/>
      <c r="Y323" s="332"/>
      <c r="Z323" s="332"/>
      <c r="AA323" s="332"/>
      <c r="AB323" s="635"/>
      <c r="AC323" s="635"/>
      <c r="AD323" s="635"/>
      <c r="AE323" s="635"/>
      <c r="AF323" s="635"/>
      <c r="AG323" s="659"/>
    </row>
    <row r="324" spans="1:33" s="198" customFormat="1" ht="25.5">
      <c r="A324" s="746"/>
      <c r="B324" s="778"/>
      <c r="C324" s="781"/>
      <c r="D324" s="767"/>
      <c r="E324" s="201" t="s">
        <v>10</v>
      </c>
      <c r="F324" s="206" t="s">
        <v>1006</v>
      </c>
      <c r="G324" s="312" t="s">
        <v>14</v>
      </c>
      <c r="H324" s="335">
        <f>I324+J324+L324+M324+N324+O324+P324+Q324</f>
        <v>0.36</v>
      </c>
      <c r="I324" s="523">
        <f>SUM(0.86-0.5)</f>
        <v>0.36</v>
      </c>
      <c r="J324" s="523"/>
      <c r="K324" s="523"/>
      <c r="L324" s="523"/>
      <c r="M324" s="523"/>
      <c r="N324" s="523"/>
      <c r="O324" s="523"/>
      <c r="P324" s="523"/>
      <c r="Q324" s="523"/>
      <c r="R324" s="335">
        <f>S324+T324+V324+W324+X324+Y324+Z324+AA324</f>
        <v>0.5</v>
      </c>
      <c r="S324" s="523">
        <v>0.5</v>
      </c>
      <c r="T324" s="523"/>
      <c r="U324" s="523"/>
      <c r="V324" s="523"/>
      <c r="W324" s="523"/>
      <c r="X324" s="523"/>
      <c r="Y324" s="523"/>
      <c r="Z324" s="523"/>
      <c r="AA324" s="523"/>
      <c r="AB324" s="338" t="s">
        <v>935</v>
      </c>
      <c r="AC324" s="347" t="s">
        <v>1007</v>
      </c>
      <c r="AD324" s="321" t="s">
        <v>153</v>
      </c>
      <c r="AE324" s="317">
        <v>1</v>
      </c>
      <c r="AF324" s="578">
        <v>1</v>
      </c>
      <c r="AG324" s="349"/>
    </row>
    <row r="325" spans="1:33" s="198" customFormat="1" ht="12.75" customHeight="1">
      <c r="A325" s="747"/>
      <c r="B325" s="779"/>
      <c r="C325" s="782"/>
      <c r="D325" s="756" t="s">
        <v>15</v>
      </c>
      <c r="E325" s="757"/>
      <c r="F325" s="757"/>
      <c r="G325" s="758"/>
      <c r="H325" s="328">
        <f>H324</f>
        <v>0.36</v>
      </c>
      <c r="I325" s="328">
        <f t="shared" ref="I325:Q325" si="224">I324</f>
        <v>0.36</v>
      </c>
      <c r="J325" s="328">
        <f t="shared" si="224"/>
        <v>0</v>
      </c>
      <c r="K325" s="328"/>
      <c r="L325" s="328">
        <f t="shared" si="224"/>
        <v>0</v>
      </c>
      <c r="M325" s="328">
        <f t="shared" si="224"/>
        <v>0</v>
      </c>
      <c r="N325" s="328">
        <f t="shared" si="224"/>
        <v>0</v>
      </c>
      <c r="O325" s="328">
        <f t="shared" si="224"/>
        <v>0</v>
      </c>
      <c r="P325" s="328">
        <f t="shared" si="224"/>
        <v>0</v>
      </c>
      <c r="Q325" s="328">
        <f t="shared" si="224"/>
        <v>0</v>
      </c>
      <c r="R325" s="328">
        <f>R324</f>
        <v>0.5</v>
      </c>
      <c r="S325" s="328">
        <f t="shared" ref="S325:T325" si="225">S324</f>
        <v>0.5</v>
      </c>
      <c r="T325" s="328">
        <f t="shared" si="225"/>
        <v>0</v>
      </c>
      <c r="U325" s="328"/>
      <c r="V325" s="328">
        <f t="shared" ref="V325:AA325" si="226">V324</f>
        <v>0</v>
      </c>
      <c r="W325" s="328">
        <f t="shared" si="226"/>
        <v>0</v>
      </c>
      <c r="X325" s="328">
        <f t="shared" si="226"/>
        <v>0</v>
      </c>
      <c r="Y325" s="328">
        <f t="shared" si="226"/>
        <v>0</v>
      </c>
      <c r="Z325" s="328">
        <f t="shared" si="226"/>
        <v>0</v>
      </c>
      <c r="AA325" s="328">
        <f t="shared" si="226"/>
        <v>0</v>
      </c>
      <c r="AB325" s="696"/>
      <c r="AC325" s="696"/>
      <c r="AD325" s="696"/>
      <c r="AE325" s="696"/>
      <c r="AF325" s="358"/>
      <c r="AG325" s="482"/>
    </row>
    <row r="326" spans="1:33" s="198" customFormat="1" ht="26.25" customHeight="1">
      <c r="A326" s="745" t="s">
        <v>174</v>
      </c>
      <c r="B326" s="777" t="s">
        <v>151</v>
      </c>
      <c r="C326" s="780" t="s">
        <v>150</v>
      </c>
      <c r="D326" s="750" t="s">
        <v>35</v>
      </c>
      <c r="E326" s="752" t="s">
        <v>1008</v>
      </c>
      <c r="F326" s="753"/>
      <c r="G326" s="331"/>
      <c r="H326" s="332"/>
      <c r="I326" s="332"/>
      <c r="J326" s="332"/>
      <c r="K326" s="332"/>
      <c r="L326" s="332"/>
      <c r="M326" s="332"/>
      <c r="N326" s="332"/>
      <c r="O326" s="332"/>
      <c r="P326" s="332"/>
      <c r="Q326" s="332"/>
      <c r="R326" s="332"/>
      <c r="S326" s="332"/>
      <c r="T326" s="332"/>
      <c r="U326" s="332"/>
      <c r="V326" s="332"/>
      <c r="W326" s="332"/>
      <c r="X326" s="332"/>
      <c r="Y326" s="332"/>
      <c r="Z326" s="332"/>
      <c r="AA326" s="332"/>
      <c r="AB326" s="635"/>
      <c r="AC326" s="635"/>
      <c r="AD326" s="635"/>
      <c r="AE326" s="635"/>
      <c r="AF326" s="635"/>
      <c r="AG326" s="659"/>
    </row>
    <row r="327" spans="1:33" s="198" customFormat="1">
      <c r="A327" s="746"/>
      <c r="B327" s="778"/>
      <c r="C327" s="781"/>
      <c r="D327" s="767"/>
      <c r="E327" s="201" t="s">
        <v>10</v>
      </c>
      <c r="F327" s="206" t="s">
        <v>1009</v>
      </c>
      <c r="G327" s="312" t="s">
        <v>14</v>
      </c>
      <c r="H327" s="335">
        <f>I327+J327+L327+M327+N327+O327+P327+Q327</f>
        <v>0.8</v>
      </c>
      <c r="I327" s="336">
        <v>0.8</v>
      </c>
      <c r="J327" s="523"/>
      <c r="K327" s="523"/>
      <c r="L327" s="523"/>
      <c r="M327" s="523"/>
      <c r="N327" s="523"/>
      <c r="O327" s="523"/>
      <c r="P327" s="523"/>
      <c r="Q327" s="523"/>
      <c r="R327" s="335">
        <f>S327+T327+V327+W327+X327+Y327+Z327+AA327</f>
        <v>0.8</v>
      </c>
      <c r="S327" s="336">
        <v>0.8</v>
      </c>
      <c r="T327" s="523"/>
      <c r="U327" s="523"/>
      <c r="V327" s="523"/>
      <c r="W327" s="523"/>
      <c r="X327" s="523"/>
      <c r="Y327" s="523"/>
      <c r="Z327" s="523"/>
      <c r="AA327" s="523"/>
      <c r="AB327" s="338" t="s">
        <v>935</v>
      </c>
      <c r="AC327" s="339" t="s">
        <v>1010</v>
      </c>
      <c r="AD327" s="321" t="s">
        <v>153</v>
      </c>
      <c r="AE327" s="317">
        <v>4</v>
      </c>
      <c r="AF327" s="578">
        <v>4</v>
      </c>
      <c r="AG327" s="349"/>
    </row>
    <row r="328" spans="1:33" s="198" customFormat="1" ht="12.75" customHeight="1">
      <c r="A328" s="747"/>
      <c r="B328" s="779"/>
      <c r="C328" s="782"/>
      <c r="D328" s="756" t="s">
        <v>15</v>
      </c>
      <c r="E328" s="757"/>
      <c r="F328" s="757"/>
      <c r="G328" s="758"/>
      <c r="H328" s="328">
        <f>H327</f>
        <v>0.8</v>
      </c>
      <c r="I328" s="328">
        <f t="shared" ref="I328:Q328" si="227">I327</f>
        <v>0.8</v>
      </c>
      <c r="J328" s="328">
        <f t="shared" si="227"/>
        <v>0</v>
      </c>
      <c r="K328" s="328"/>
      <c r="L328" s="328">
        <f t="shared" si="227"/>
        <v>0</v>
      </c>
      <c r="M328" s="328">
        <f t="shared" si="227"/>
        <v>0</v>
      </c>
      <c r="N328" s="328">
        <f t="shared" si="227"/>
        <v>0</v>
      </c>
      <c r="O328" s="328">
        <f t="shared" si="227"/>
        <v>0</v>
      </c>
      <c r="P328" s="328">
        <f t="shared" si="227"/>
        <v>0</v>
      </c>
      <c r="Q328" s="328">
        <f t="shared" si="227"/>
        <v>0</v>
      </c>
      <c r="R328" s="328">
        <f>R327</f>
        <v>0.8</v>
      </c>
      <c r="S328" s="328">
        <f t="shared" ref="S328:T328" si="228">S327</f>
        <v>0.8</v>
      </c>
      <c r="T328" s="328">
        <f t="shared" si="228"/>
        <v>0</v>
      </c>
      <c r="U328" s="328"/>
      <c r="V328" s="328">
        <f t="shared" ref="V328:AA328" si="229">V327</f>
        <v>0</v>
      </c>
      <c r="W328" s="328">
        <f t="shared" si="229"/>
        <v>0</v>
      </c>
      <c r="X328" s="328">
        <f t="shared" si="229"/>
        <v>0</v>
      </c>
      <c r="Y328" s="328">
        <f t="shared" si="229"/>
        <v>0</v>
      </c>
      <c r="Z328" s="328">
        <f t="shared" si="229"/>
        <v>0</v>
      </c>
      <c r="AA328" s="328">
        <f t="shared" si="229"/>
        <v>0</v>
      </c>
      <c r="AB328" s="695"/>
      <c r="AC328" s="696"/>
      <c r="AD328" s="696"/>
      <c r="AE328" s="696"/>
      <c r="AF328" s="696"/>
      <c r="AG328" s="697"/>
    </row>
    <row r="329" spans="1:33" s="198" customFormat="1">
      <c r="A329" s="202" t="s">
        <v>174</v>
      </c>
      <c r="B329" s="292" t="s">
        <v>151</v>
      </c>
      <c r="C329" s="293" t="s">
        <v>150</v>
      </c>
      <c r="D329" s="707" t="s">
        <v>16</v>
      </c>
      <c r="E329" s="708"/>
      <c r="F329" s="708"/>
      <c r="G329" s="709"/>
      <c r="H329" s="329">
        <f>H302+H306+H309+H312+H315+H318+H322+H325+H328</f>
        <v>38.517999999999994</v>
      </c>
      <c r="I329" s="329">
        <f t="shared" ref="I329:P329" si="230">I302+I306+I309+I312+I315+I318+I322+I325+I328</f>
        <v>22.558</v>
      </c>
      <c r="J329" s="329">
        <f t="shared" si="230"/>
        <v>0</v>
      </c>
      <c r="K329" s="329"/>
      <c r="L329" s="329">
        <f t="shared" si="230"/>
        <v>0</v>
      </c>
      <c r="M329" s="329">
        <f t="shared" si="230"/>
        <v>0</v>
      </c>
      <c r="N329" s="329">
        <f t="shared" si="230"/>
        <v>0</v>
      </c>
      <c r="O329" s="329">
        <f t="shared" si="230"/>
        <v>5</v>
      </c>
      <c r="P329" s="329">
        <f t="shared" si="230"/>
        <v>0</v>
      </c>
      <c r="Q329" s="329">
        <f>Q302+Q306+Q309+Q312+Q315+Q318+Q322+Q325+Q328</f>
        <v>9</v>
      </c>
      <c r="R329" s="329">
        <f>R302+R306+R309+R312+R315+R318+R322+R325+R328</f>
        <v>42.588000000000001</v>
      </c>
      <c r="S329" s="329">
        <f t="shared" ref="S329:T329" si="231">S302+S306+S309+S312+S315+S318+S322+S325+S328</f>
        <v>26.628000000000004</v>
      </c>
      <c r="T329" s="329">
        <f t="shared" si="231"/>
        <v>0</v>
      </c>
      <c r="U329" s="329"/>
      <c r="V329" s="329">
        <f t="shared" ref="V329:Z329" si="232">V302+V306+V309+V312+V315+V318+V322+V325+V328</f>
        <v>0</v>
      </c>
      <c r="W329" s="329">
        <f t="shared" si="232"/>
        <v>0</v>
      </c>
      <c r="X329" s="329">
        <f t="shared" si="232"/>
        <v>0</v>
      </c>
      <c r="Y329" s="329">
        <f t="shared" si="232"/>
        <v>5</v>
      </c>
      <c r="Z329" s="329">
        <f t="shared" si="232"/>
        <v>0</v>
      </c>
      <c r="AA329" s="329">
        <f>AA302+AA306+AA309+AA312+AA315+AA318+AA322+AA325+AA328</f>
        <v>9</v>
      </c>
      <c r="AB329" s="698"/>
      <c r="AC329" s="699"/>
      <c r="AD329" s="699"/>
      <c r="AE329" s="699"/>
      <c r="AF329" s="699"/>
      <c r="AG329" s="700"/>
    </row>
    <row r="330" spans="1:33" s="198" customFormat="1">
      <c r="A330" s="202" t="s">
        <v>174</v>
      </c>
      <c r="B330" s="292" t="s">
        <v>151</v>
      </c>
      <c r="C330" s="713" t="s">
        <v>18</v>
      </c>
      <c r="D330" s="714"/>
      <c r="E330" s="714"/>
      <c r="F330" s="714"/>
      <c r="G330" s="715"/>
      <c r="H330" s="330">
        <f>H329</f>
        <v>38.517999999999994</v>
      </c>
      <c r="I330" s="330">
        <f t="shared" ref="I330:Q330" si="233">I329</f>
        <v>22.558</v>
      </c>
      <c r="J330" s="330">
        <f t="shared" si="233"/>
        <v>0</v>
      </c>
      <c r="K330" s="330"/>
      <c r="L330" s="330">
        <f t="shared" si="233"/>
        <v>0</v>
      </c>
      <c r="M330" s="330">
        <f t="shared" si="233"/>
        <v>0</v>
      </c>
      <c r="N330" s="330">
        <f t="shared" si="233"/>
        <v>0</v>
      </c>
      <c r="O330" s="330">
        <f t="shared" si="233"/>
        <v>5</v>
      </c>
      <c r="P330" s="330">
        <f t="shared" si="233"/>
        <v>0</v>
      </c>
      <c r="Q330" s="330">
        <f t="shared" si="233"/>
        <v>9</v>
      </c>
      <c r="R330" s="330">
        <f>R329</f>
        <v>42.588000000000001</v>
      </c>
      <c r="S330" s="330">
        <f t="shared" ref="S330:T330" si="234">S329</f>
        <v>26.628000000000004</v>
      </c>
      <c r="T330" s="330">
        <f t="shared" si="234"/>
        <v>0</v>
      </c>
      <c r="U330" s="330"/>
      <c r="V330" s="330">
        <f t="shared" ref="V330:AA330" si="235">V329</f>
        <v>0</v>
      </c>
      <c r="W330" s="330">
        <f t="shared" si="235"/>
        <v>0</v>
      </c>
      <c r="X330" s="330">
        <f t="shared" si="235"/>
        <v>0</v>
      </c>
      <c r="Y330" s="330">
        <f t="shared" si="235"/>
        <v>5</v>
      </c>
      <c r="Z330" s="330">
        <f t="shared" si="235"/>
        <v>0</v>
      </c>
      <c r="AA330" s="330">
        <f t="shared" si="235"/>
        <v>9</v>
      </c>
      <c r="AB330" s="716"/>
      <c r="AC330" s="717"/>
      <c r="AD330" s="717"/>
      <c r="AE330" s="717"/>
      <c r="AF330" s="717"/>
      <c r="AG330" s="718"/>
    </row>
    <row r="331" spans="1:33" s="198" customFormat="1">
      <c r="A331" s="202" t="s">
        <v>174</v>
      </c>
      <c r="B331" s="719" t="s">
        <v>1011</v>
      </c>
      <c r="C331" s="720"/>
      <c r="D331" s="720"/>
      <c r="E331" s="720"/>
      <c r="F331" s="720"/>
      <c r="G331" s="721"/>
      <c r="H331" s="348">
        <f>H296+H330</f>
        <v>272.101</v>
      </c>
      <c r="I331" s="348">
        <f>I296+I330</f>
        <v>79.441000000000003</v>
      </c>
      <c r="J331" s="348">
        <f>J296+J330</f>
        <v>0</v>
      </c>
      <c r="K331" s="348"/>
      <c r="L331" s="348">
        <f t="shared" ref="L331:Q331" si="236">L296+L330</f>
        <v>0</v>
      </c>
      <c r="M331" s="348">
        <f t="shared" si="236"/>
        <v>0</v>
      </c>
      <c r="N331" s="348">
        <f t="shared" si="236"/>
        <v>0</v>
      </c>
      <c r="O331" s="348">
        <f t="shared" si="236"/>
        <v>165</v>
      </c>
      <c r="P331" s="348">
        <f t="shared" si="236"/>
        <v>0</v>
      </c>
      <c r="Q331" s="348">
        <f t="shared" si="236"/>
        <v>25.7</v>
      </c>
      <c r="R331" s="348">
        <f>R296+R330</f>
        <v>357.70400000000001</v>
      </c>
      <c r="S331" s="348">
        <f>S296+S330</f>
        <v>79.444000000000017</v>
      </c>
      <c r="T331" s="348">
        <f>T296+T330</f>
        <v>0</v>
      </c>
      <c r="U331" s="348"/>
      <c r="V331" s="348">
        <f t="shared" ref="V331:AA331" si="237">V296+V330</f>
        <v>0</v>
      </c>
      <c r="W331" s="348">
        <f t="shared" si="237"/>
        <v>0</v>
      </c>
      <c r="X331" s="348">
        <f t="shared" si="237"/>
        <v>0</v>
      </c>
      <c r="Y331" s="348">
        <f t="shared" si="237"/>
        <v>245</v>
      </c>
      <c r="Z331" s="348">
        <f t="shared" si="237"/>
        <v>0</v>
      </c>
      <c r="AA331" s="348">
        <f t="shared" si="237"/>
        <v>31.3</v>
      </c>
      <c r="AB331" s="722"/>
      <c r="AC331" s="723"/>
      <c r="AD331" s="723"/>
      <c r="AE331" s="723"/>
      <c r="AF331" s="723"/>
      <c r="AG331" s="724"/>
    </row>
    <row r="332" spans="1:33" s="198" customFormat="1" ht="18" customHeight="1">
      <c r="A332" s="693" t="s">
        <v>1015</v>
      </c>
      <c r="B332" s="693"/>
      <c r="C332" s="693"/>
      <c r="D332" s="693"/>
      <c r="E332" s="693"/>
      <c r="F332" s="693"/>
      <c r="G332" s="693"/>
      <c r="H332" s="693"/>
      <c r="I332" s="693"/>
      <c r="J332" s="693"/>
      <c r="K332" s="693"/>
      <c r="L332" s="693"/>
      <c r="M332" s="693"/>
      <c r="N332" s="693"/>
      <c r="O332" s="693"/>
      <c r="P332" s="693"/>
      <c r="Q332" s="693"/>
      <c r="R332" s="693"/>
      <c r="S332" s="693"/>
      <c r="T332" s="693"/>
      <c r="U332" s="693"/>
      <c r="V332" s="693"/>
      <c r="W332" s="693"/>
      <c r="X332" s="693"/>
      <c r="Y332" s="693"/>
      <c r="Z332" s="693"/>
      <c r="AA332" s="693"/>
      <c r="AB332" s="693"/>
      <c r="AC332" s="693"/>
      <c r="AD332" s="693"/>
      <c r="AE332" s="693"/>
      <c r="AF332" s="693"/>
      <c r="AG332" s="694"/>
    </row>
    <row r="333" spans="1:33" s="3" customFormat="1" ht="15" customHeight="1">
      <c r="A333" s="202" t="s">
        <v>179</v>
      </c>
      <c r="B333" s="735" t="s">
        <v>1016</v>
      </c>
      <c r="C333" s="736"/>
      <c r="D333" s="736"/>
      <c r="E333" s="736"/>
      <c r="F333" s="736"/>
      <c r="G333" s="736"/>
      <c r="H333" s="736"/>
      <c r="I333" s="736"/>
      <c r="J333" s="736"/>
      <c r="K333" s="736"/>
      <c r="L333" s="736"/>
      <c r="M333" s="736"/>
      <c r="N333" s="736"/>
      <c r="O333" s="736"/>
      <c r="P333" s="736"/>
      <c r="Q333" s="736"/>
      <c r="R333" s="736"/>
      <c r="S333" s="736"/>
      <c r="T333" s="736"/>
      <c r="U333" s="736"/>
      <c r="V333" s="736"/>
      <c r="W333" s="736"/>
      <c r="X333" s="736"/>
      <c r="Y333" s="736"/>
      <c r="Z333" s="736"/>
      <c r="AA333" s="736"/>
      <c r="AB333" s="736"/>
      <c r="AC333" s="736"/>
      <c r="AD333" s="736"/>
      <c r="AE333" s="736"/>
      <c r="AF333" s="736"/>
      <c r="AG333" s="737"/>
    </row>
    <row r="334" spans="1:33" s="3" customFormat="1" ht="15" customHeight="1">
      <c r="A334" s="204" t="s">
        <v>179</v>
      </c>
      <c r="B334" s="200" t="s">
        <v>150</v>
      </c>
      <c r="C334" s="738" t="s">
        <v>1017</v>
      </c>
      <c r="D334" s="739"/>
      <c r="E334" s="739"/>
      <c r="F334" s="739"/>
      <c r="G334" s="739"/>
      <c r="H334" s="739"/>
      <c r="I334" s="739"/>
      <c r="J334" s="739"/>
      <c r="K334" s="739"/>
      <c r="L334" s="739"/>
      <c r="M334" s="739"/>
      <c r="N334" s="739"/>
      <c r="O334" s="739"/>
      <c r="P334" s="739"/>
      <c r="Q334" s="739"/>
      <c r="R334" s="739"/>
      <c r="S334" s="739"/>
      <c r="T334" s="739"/>
      <c r="U334" s="739"/>
      <c r="V334" s="739"/>
      <c r="W334" s="739"/>
      <c r="X334" s="739"/>
      <c r="Y334" s="739"/>
      <c r="Z334" s="739"/>
      <c r="AA334" s="739"/>
      <c r="AB334" s="739"/>
      <c r="AC334" s="739"/>
      <c r="AD334" s="739"/>
      <c r="AE334" s="739"/>
      <c r="AF334" s="739"/>
      <c r="AG334" s="740"/>
    </row>
    <row r="335" spans="1:33" s="3" customFormat="1" ht="15" customHeight="1">
      <c r="A335" s="204" t="s">
        <v>179</v>
      </c>
      <c r="B335" s="292" t="s">
        <v>150</v>
      </c>
      <c r="C335" s="293" t="s">
        <v>150</v>
      </c>
      <c r="D335" s="741" t="s">
        <v>1018</v>
      </c>
      <c r="E335" s="742"/>
      <c r="F335" s="742"/>
      <c r="G335" s="742"/>
      <c r="H335" s="742"/>
      <c r="I335" s="742"/>
      <c r="J335" s="742"/>
      <c r="K335" s="742"/>
      <c r="L335" s="742"/>
      <c r="M335" s="742"/>
      <c r="N335" s="742"/>
      <c r="O335" s="742"/>
      <c r="P335" s="742"/>
      <c r="Q335" s="742"/>
      <c r="R335" s="742"/>
      <c r="S335" s="742"/>
      <c r="T335" s="742"/>
      <c r="U335" s="742"/>
      <c r="V335" s="742"/>
      <c r="W335" s="742"/>
      <c r="X335" s="742"/>
      <c r="Y335" s="742"/>
      <c r="Z335" s="742"/>
      <c r="AA335" s="742"/>
      <c r="AB335" s="742"/>
      <c r="AC335" s="742"/>
      <c r="AD335" s="742"/>
      <c r="AE335" s="742"/>
      <c r="AF335" s="742"/>
      <c r="AG335" s="743"/>
    </row>
    <row r="336" spans="1:33" s="199" customFormat="1" ht="29.25" customHeight="1">
      <c r="A336" s="745" t="s">
        <v>179</v>
      </c>
      <c r="B336" s="777" t="s">
        <v>150</v>
      </c>
      <c r="C336" s="780" t="s">
        <v>150</v>
      </c>
      <c r="D336" s="750" t="s">
        <v>150</v>
      </c>
      <c r="E336" s="752" t="s">
        <v>1019</v>
      </c>
      <c r="F336" s="753"/>
      <c r="G336" s="154"/>
      <c r="H336" s="155"/>
      <c r="I336" s="155"/>
      <c r="J336" s="155"/>
      <c r="K336" s="155"/>
      <c r="L336" s="155"/>
      <c r="M336" s="155"/>
      <c r="N336" s="155"/>
      <c r="O336" s="155"/>
      <c r="P336" s="155"/>
      <c r="Q336" s="155"/>
      <c r="R336" s="359"/>
      <c r="S336" s="359"/>
      <c r="T336" s="359"/>
      <c r="U336" s="359"/>
      <c r="V336" s="359"/>
      <c r="W336" s="359"/>
      <c r="X336" s="359"/>
      <c r="Y336" s="359"/>
      <c r="Z336" s="359"/>
      <c r="AA336" s="359"/>
      <c r="AB336" s="359"/>
      <c r="AC336" s="359"/>
      <c r="AD336" s="359"/>
      <c r="AE336" s="632"/>
      <c r="AF336" s="632"/>
      <c r="AG336" s="633"/>
    </row>
    <row r="337" spans="1:33" s="199" customFormat="1" ht="50.25" customHeight="1">
      <c r="A337" s="746"/>
      <c r="B337" s="778"/>
      <c r="C337" s="781"/>
      <c r="D337" s="767"/>
      <c r="E337" s="201" t="s">
        <v>10</v>
      </c>
      <c r="F337" s="206" t="s">
        <v>1020</v>
      </c>
      <c r="G337" s="157" t="s">
        <v>14</v>
      </c>
      <c r="H337" s="158">
        <f>I337+J337+L337+M337+N337+O337+P337+Q337</f>
        <v>145.40799999999999</v>
      </c>
      <c r="I337" s="159">
        <v>145.40799999999999</v>
      </c>
      <c r="J337" s="159"/>
      <c r="K337" s="159"/>
      <c r="L337" s="159"/>
      <c r="M337" s="159"/>
      <c r="N337" s="159"/>
      <c r="O337" s="159"/>
      <c r="P337" s="159"/>
      <c r="Q337" s="159"/>
      <c r="R337" s="350">
        <f>S337+T337+V337+W337+X337+Y337+Z337+AA337</f>
        <v>145.40799999999999</v>
      </c>
      <c r="S337" s="351">
        <v>145.40799999999999</v>
      </c>
      <c r="T337" s="351"/>
      <c r="U337" s="351"/>
      <c r="V337" s="351"/>
      <c r="W337" s="351"/>
      <c r="X337" s="351"/>
      <c r="Y337" s="351"/>
      <c r="Z337" s="351"/>
      <c r="AA337" s="351"/>
      <c r="AB337" s="338" t="s">
        <v>1021</v>
      </c>
      <c r="AC337" s="347" t="s">
        <v>1022</v>
      </c>
      <c r="AD337" s="523" t="s">
        <v>153</v>
      </c>
      <c r="AE337" s="523">
        <v>5</v>
      </c>
      <c r="AF337" s="523">
        <v>10</v>
      </c>
      <c r="AG337" s="371"/>
    </row>
    <row r="338" spans="1:33" s="3" customFormat="1" ht="15" customHeight="1">
      <c r="A338" s="747"/>
      <c r="B338" s="779"/>
      <c r="C338" s="782"/>
      <c r="D338" s="756" t="s">
        <v>15</v>
      </c>
      <c r="E338" s="757"/>
      <c r="F338" s="757"/>
      <c r="G338" s="758"/>
      <c r="H338" s="160">
        <f>H337</f>
        <v>145.40799999999999</v>
      </c>
      <c r="I338" s="160">
        <f>I337</f>
        <v>145.40799999999999</v>
      </c>
      <c r="J338" s="160">
        <f t="shared" ref="J338:Q338" si="238">J337</f>
        <v>0</v>
      </c>
      <c r="K338" s="160"/>
      <c r="L338" s="160">
        <f t="shared" si="238"/>
        <v>0</v>
      </c>
      <c r="M338" s="160">
        <f t="shared" si="238"/>
        <v>0</v>
      </c>
      <c r="N338" s="160">
        <f t="shared" si="238"/>
        <v>0</v>
      </c>
      <c r="O338" s="160">
        <f t="shared" si="238"/>
        <v>0</v>
      </c>
      <c r="P338" s="160">
        <f t="shared" si="238"/>
        <v>0</v>
      </c>
      <c r="Q338" s="160">
        <f t="shared" si="238"/>
        <v>0</v>
      </c>
      <c r="R338" s="302">
        <f>R337</f>
        <v>145.40799999999999</v>
      </c>
      <c r="S338" s="302">
        <f>S337</f>
        <v>145.40799999999999</v>
      </c>
      <c r="T338" s="302">
        <f t="shared" ref="T338" si="239">T337</f>
        <v>0</v>
      </c>
      <c r="U338" s="302"/>
      <c r="V338" s="302">
        <f t="shared" ref="V338:AA338" si="240">V337</f>
        <v>0</v>
      </c>
      <c r="W338" s="302">
        <f t="shared" si="240"/>
        <v>0</v>
      </c>
      <c r="X338" s="302">
        <f t="shared" si="240"/>
        <v>0</v>
      </c>
      <c r="Y338" s="302">
        <f t="shared" si="240"/>
        <v>0</v>
      </c>
      <c r="Z338" s="302">
        <f t="shared" si="240"/>
        <v>0</v>
      </c>
      <c r="AA338" s="302">
        <f t="shared" si="240"/>
        <v>0</v>
      </c>
      <c r="AB338" s="695"/>
      <c r="AC338" s="696"/>
      <c r="AD338" s="696"/>
      <c r="AE338" s="696"/>
      <c r="AF338" s="696"/>
      <c r="AG338" s="697"/>
    </row>
    <row r="339" spans="1:33" s="3" customFormat="1" ht="27.75" customHeight="1">
      <c r="A339" s="745" t="s">
        <v>179</v>
      </c>
      <c r="B339" s="777" t="s">
        <v>150</v>
      </c>
      <c r="C339" s="780" t="s">
        <v>150</v>
      </c>
      <c r="D339" s="750" t="s">
        <v>151</v>
      </c>
      <c r="E339" s="752" t="s">
        <v>1023</v>
      </c>
      <c r="F339" s="753"/>
      <c r="G339" s="154"/>
      <c r="H339" s="155"/>
      <c r="I339" s="155"/>
      <c r="J339" s="155"/>
      <c r="K339" s="155"/>
      <c r="L339" s="155"/>
      <c r="M339" s="155"/>
      <c r="N339" s="155"/>
      <c r="O339" s="155"/>
      <c r="P339" s="155"/>
      <c r="Q339" s="155"/>
      <c r="R339" s="359"/>
      <c r="S339" s="359"/>
      <c r="T339" s="359"/>
      <c r="U339" s="359"/>
      <c r="V339" s="359"/>
      <c r="W339" s="359"/>
      <c r="X339" s="359"/>
      <c r="Y339" s="359"/>
      <c r="Z339" s="359"/>
      <c r="AA339" s="359"/>
      <c r="AB339" s="635"/>
      <c r="AC339" s="635"/>
      <c r="AD339" s="635"/>
      <c r="AE339" s="635"/>
      <c r="AF339" s="635"/>
      <c r="AG339" s="659"/>
    </row>
    <row r="340" spans="1:33" s="3" customFormat="1" ht="49.5" customHeight="1">
      <c r="A340" s="746"/>
      <c r="B340" s="778"/>
      <c r="C340" s="781"/>
      <c r="D340" s="767"/>
      <c r="E340" s="203" t="s">
        <v>10</v>
      </c>
      <c r="F340" s="206" t="s">
        <v>1024</v>
      </c>
      <c r="G340" s="157" t="s">
        <v>14</v>
      </c>
      <c r="H340" s="158">
        <f>I340+J340+L340+M340+N340+O340+P340+Q340</f>
        <v>62.286000000000001</v>
      </c>
      <c r="I340" s="159">
        <v>62.286000000000001</v>
      </c>
      <c r="J340" s="159"/>
      <c r="K340" s="159"/>
      <c r="L340" s="159"/>
      <c r="M340" s="159"/>
      <c r="N340" s="159"/>
      <c r="O340" s="159"/>
      <c r="P340" s="159"/>
      <c r="Q340" s="159"/>
      <c r="R340" s="350">
        <v>61.411999999999999</v>
      </c>
      <c r="S340" s="351">
        <v>61.411999999999999</v>
      </c>
      <c r="T340" s="351"/>
      <c r="U340" s="351"/>
      <c r="V340" s="351"/>
      <c r="W340" s="351"/>
      <c r="X340" s="351"/>
      <c r="Y340" s="351"/>
      <c r="Z340" s="351"/>
      <c r="AA340" s="351"/>
      <c r="AB340" s="338" t="s">
        <v>1025</v>
      </c>
      <c r="AC340" s="347" t="s">
        <v>1026</v>
      </c>
      <c r="AD340" s="523" t="s">
        <v>153</v>
      </c>
      <c r="AE340" s="523">
        <v>2</v>
      </c>
      <c r="AF340" s="523">
        <v>2</v>
      </c>
      <c r="AG340" s="371"/>
    </row>
    <row r="341" spans="1:33" s="3" customFormat="1" ht="15" customHeight="1">
      <c r="A341" s="747"/>
      <c r="B341" s="779"/>
      <c r="C341" s="782"/>
      <c r="D341" s="756" t="s">
        <v>15</v>
      </c>
      <c r="E341" s="757"/>
      <c r="F341" s="757"/>
      <c r="G341" s="758"/>
      <c r="H341" s="160">
        <f>H340</f>
        <v>62.286000000000001</v>
      </c>
      <c r="I341" s="160">
        <f>I340</f>
        <v>62.286000000000001</v>
      </c>
      <c r="J341" s="160">
        <f t="shared" ref="J341:Q341" si="241">J340</f>
        <v>0</v>
      </c>
      <c r="K341" s="160"/>
      <c r="L341" s="160">
        <f t="shared" si="241"/>
        <v>0</v>
      </c>
      <c r="M341" s="160">
        <f t="shared" si="241"/>
        <v>0</v>
      </c>
      <c r="N341" s="160">
        <f t="shared" si="241"/>
        <v>0</v>
      </c>
      <c r="O341" s="160">
        <f t="shared" si="241"/>
        <v>0</v>
      </c>
      <c r="P341" s="160">
        <f t="shared" si="241"/>
        <v>0</v>
      </c>
      <c r="Q341" s="160">
        <f t="shared" si="241"/>
        <v>0</v>
      </c>
      <c r="R341" s="302">
        <f>R340</f>
        <v>61.411999999999999</v>
      </c>
      <c r="S341" s="302">
        <f>S340</f>
        <v>61.411999999999999</v>
      </c>
      <c r="T341" s="302">
        <f t="shared" ref="T341" si="242">T340</f>
        <v>0</v>
      </c>
      <c r="U341" s="302"/>
      <c r="V341" s="302">
        <f t="shared" ref="V341:AA341" si="243">V340</f>
        <v>0</v>
      </c>
      <c r="W341" s="302">
        <f t="shared" si="243"/>
        <v>0</v>
      </c>
      <c r="X341" s="302">
        <f t="shared" si="243"/>
        <v>0</v>
      </c>
      <c r="Y341" s="302">
        <f t="shared" si="243"/>
        <v>0</v>
      </c>
      <c r="Z341" s="302">
        <f t="shared" si="243"/>
        <v>0</v>
      </c>
      <c r="AA341" s="302">
        <f t="shared" si="243"/>
        <v>0</v>
      </c>
      <c r="AB341" s="695"/>
      <c r="AC341" s="696"/>
      <c r="AD341" s="696"/>
      <c r="AE341" s="696"/>
      <c r="AF341" s="696"/>
      <c r="AG341" s="697"/>
    </row>
    <row r="342" spans="1:33" s="3" customFormat="1" ht="27.75" customHeight="1">
      <c r="A342" s="745" t="s">
        <v>179</v>
      </c>
      <c r="B342" s="777" t="s">
        <v>150</v>
      </c>
      <c r="C342" s="780" t="s">
        <v>150</v>
      </c>
      <c r="D342" s="750" t="s">
        <v>154</v>
      </c>
      <c r="E342" s="752" t="s">
        <v>1027</v>
      </c>
      <c r="F342" s="753"/>
      <c r="G342" s="154"/>
      <c r="H342" s="155"/>
      <c r="I342" s="155"/>
      <c r="J342" s="155"/>
      <c r="K342" s="155"/>
      <c r="L342" s="155"/>
      <c r="M342" s="155"/>
      <c r="N342" s="155"/>
      <c r="O342" s="155"/>
      <c r="P342" s="155"/>
      <c r="Q342" s="155"/>
      <c r="R342" s="359"/>
      <c r="S342" s="359"/>
      <c r="T342" s="359"/>
      <c r="U342" s="359"/>
      <c r="V342" s="359"/>
      <c r="W342" s="359"/>
      <c r="X342" s="359"/>
      <c r="Y342" s="359"/>
      <c r="Z342" s="359"/>
      <c r="AA342" s="359"/>
      <c r="AB342" s="635"/>
      <c r="AC342" s="635"/>
      <c r="AD342" s="635"/>
      <c r="AE342" s="635"/>
      <c r="AF342" s="635"/>
      <c r="AG342" s="659"/>
    </row>
    <row r="343" spans="1:33" s="3" customFormat="1" ht="105" customHeight="1">
      <c r="A343" s="746"/>
      <c r="B343" s="778"/>
      <c r="C343" s="781"/>
      <c r="D343" s="751"/>
      <c r="E343" s="201" t="s">
        <v>10</v>
      </c>
      <c r="F343" s="206" t="s">
        <v>1028</v>
      </c>
      <c r="G343" s="157" t="s">
        <v>14</v>
      </c>
      <c r="H343" s="158">
        <f t="shared" ref="H343:H347" si="244">I343+J343+L343+M343+N343+O343+P343+Q343</f>
        <v>1694.751</v>
      </c>
      <c r="I343" s="159">
        <v>1694.751</v>
      </c>
      <c r="J343" s="159"/>
      <c r="K343" s="159"/>
      <c r="L343" s="159"/>
      <c r="M343" s="159"/>
      <c r="N343" s="159"/>
      <c r="O343" s="159"/>
      <c r="P343" s="159"/>
      <c r="Q343" s="159"/>
      <c r="R343" s="350">
        <v>1681.528</v>
      </c>
      <c r="S343" s="351">
        <v>1681.528</v>
      </c>
      <c r="T343" s="351"/>
      <c r="U343" s="351"/>
      <c r="V343" s="351"/>
      <c r="W343" s="351"/>
      <c r="X343" s="351"/>
      <c r="Y343" s="351"/>
      <c r="Z343" s="351"/>
      <c r="AA343" s="351"/>
      <c r="AB343" s="338" t="s">
        <v>1029</v>
      </c>
      <c r="AC343" s="347" t="s">
        <v>1030</v>
      </c>
      <c r="AD343" s="523" t="s">
        <v>153</v>
      </c>
      <c r="AE343" s="523">
        <v>15</v>
      </c>
      <c r="AF343" s="523">
        <v>82</v>
      </c>
      <c r="AG343" s="371"/>
    </row>
    <row r="344" spans="1:33" s="3" customFormat="1" ht="91.5" customHeight="1">
      <c r="A344" s="746"/>
      <c r="B344" s="778"/>
      <c r="C344" s="781"/>
      <c r="D344" s="751"/>
      <c r="E344" s="201" t="s">
        <v>11</v>
      </c>
      <c r="F344" s="206" t="s">
        <v>1031</v>
      </c>
      <c r="G344" s="157" t="s">
        <v>14</v>
      </c>
      <c r="H344" s="158">
        <f t="shared" si="244"/>
        <v>0.79500000000000004</v>
      </c>
      <c r="I344" s="159">
        <v>0.79500000000000004</v>
      </c>
      <c r="J344" s="159"/>
      <c r="K344" s="159"/>
      <c r="L344" s="159"/>
      <c r="M344" s="159"/>
      <c r="N344" s="159"/>
      <c r="O344" s="159"/>
      <c r="P344" s="159"/>
      <c r="Q344" s="159"/>
      <c r="R344" s="350"/>
      <c r="S344" s="351"/>
      <c r="T344" s="351"/>
      <c r="U344" s="351"/>
      <c r="V344" s="351"/>
      <c r="W344" s="351"/>
      <c r="X344" s="351"/>
      <c r="Y344" s="351"/>
      <c r="Z344" s="351"/>
      <c r="AA344" s="351"/>
      <c r="AB344" s="338" t="s">
        <v>1032</v>
      </c>
      <c r="AC344" s="347" t="s">
        <v>302</v>
      </c>
      <c r="AD344" s="352" t="s">
        <v>153</v>
      </c>
      <c r="AE344" s="352">
        <v>2</v>
      </c>
      <c r="AF344" s="352">
        <v>1</v>
      </c>
      <c r="AG344" s="379"/>
    </row>
    <row r="345" spans="1:33" s="3" customFormat="1" ht="103.5" customHeight="1">
      <c r="A345" s="746"/>
      <c r="B345" s="778"/>
      <c r="C345" s="781"/>
      <c r="D345" s="767"/>
      <c r="E345" s="201" t="s">
        <v>12</v>
      </c>
      <c r="F345" s="206" t="s">
        <v>1033</v>
      </c>
      <c r="G345" s="157" t="s">
        <v>14</v>
      </c>
      <c r="H345" s="158">
        <f t="shared" si="244"/>
        <v>64.143000000000001</v>
      </c>
      <c r="I345" s="179">
        <v>64.143000000000001</v>
      </c>
      <c r="J345" s="179"/>
      <c r="K345" s="179"/>
      <c r="L345" s="179"/>
      <c r="M345" s="179"/>
      <c r="N345" s="179"/>
      <c r="O345" s="179"/>
      <c r="P345" s="179"/>
      <c r="Q345" s="179"/>
      <c r="R345" s="350">
        <v>63.954999999999998</v>
      </c>
      <c r="S345" s="303">
        <v>63.954999999999998</v>
      </c>
      <c r="T345" s="303"/>
      <c r="U345" s="303"/>
      <c r="V345" s="303"/>
      <c r="W345" s="303"/>
      <c r="X345" s="303"/>
      <c r="Y345" s="303"/>
      <c r="Z345" s="303"/>
      <c r="AA345" s="303"/>
      <c r="AB345" s="338" t="s">
        <v>1034</v>
      </c>
      <c r="AC345" s="347" t="s">
        <v>1030</v>
      </c>
      <c r="AD345" s="523" t="s">
        <v>153</v>
      </c>
      <c r="AE345" s="523">
        <v>3</v>
      </c>
      <c r="AF345" s="523">
        <v>2</v>
      </c>
      <c r="AG345" s="371"/>
    </row>
    <row r="346" spans="1:33" s="3" customFormat="1" ht="105.75" customHeight="1">
      <c r="A346" s="746"/>
      <c r="B346" s="778"/>
      <c r="C346" s="781"/>
      <c r="D346" s="353"/>
      <c r="E346" s="201" t="s">
        <v>13</v>
      </c>
      <c r="F346" s="206" t="s">
        <v>1035</v>
      </c>
      <c r="G346" s="157" t="s">
        <v>14</v>
      </c>
      <c r="H346" s="158">
        <f t="shared" si="244"/>
        <v>72.77</v>
      </c>
      <c r="I346" s="159">
        <v>72.77</v>
      </c>
      <c r="J346" s="159"/>
      <c r="K346" s="159"/>
      <c r="L346" s="159"/>
      <c r="M346" s="159"/>
      <c r="N346" s="159"/>
      <c r="O346" s="159"/>
      <c r="P346" s="159"/>
      <c r="Q346" s="159"/>
      <c r="R346" s="350">
        <v>71.575000000000003</v>
      </c>
      <c r="S346" s="351">
        <v>71.575000000000003</v>
      </c>
      <c r="T346" s="351"/>
      <c r="U346" s="351"/>
      <c r="V346" s="351"/>
      <c r="W346" s="351"/>
      <c r="X346" s="351"/>
      <c r="Y346" s="351"/>
      <c r="Z346" s="351"/>
      <c r="AA346" s="351"/>
      <c r="AB346" s="338" t="s">
        <v>1036</v>
      </c>
      <c r="AC346" s="347" t="s">
        <v>1030</v>
      </c>
      <c r="AD346" s="523" t="s">
        <v>153</v>
      </c>
      <c r="AE346" s="523">
        <v>2</v>
      </c>
      <c r="AF346" s="523">
        <v>3</v>
      </c>
      <c r="AG346" s="371"/>
    </row>
    <row r="347" spans="1:33" s="3" customFormat="1" ht="106.5" customHeight="1">
      <c r="A347" s="746"/>
      <c r="B347" s="778"/>
      <c r="C347" s="781"/>
      <c r="D347" s="353"/>
      <c r="E347" s="201" t="s">
        <v>23</v>
      </c>
      <c r="F347" s="206" t="s">
        <v>1037</v>
      </c>
      <c r="G347" s="157" t="s">
        <v>14</v>
      </c>
      <c r="H347" s="158">
        <f t="shared" si="244"/>
        <v>56.53</v>
      </c>
      <c r="I347" s="159">
        <v>56.53</v>
      </c>
      <c r="J347" s="159"/>
      <c r="K347" s="159"/>
      <c r="L347" s="159"/>
      <c r="M347" s="159"/>
      <c r="N347" s="159"/>
      <c r="O347" s="159"/>
      <c r="P347" s="159"/>
      <c r="Q347" s="159"/>
      <c r="R347" s="350">
        <v>50.536999999999999</v>
      </c>
      <c r="S347" s="351">
        <v>50.536999999999999</v>
      </c>
      <c r="T347" s="351"/>
      <c r="U347" s="351"/>
      <c r="V347" s="351"/>
      <c r="W347" s="351"/>
      <c r="X347" s="351"/>
      <c r="Y347" s="351"/>
      <c r="Z347" s="351"/>
      <c r="AA347" s="351"/>
      <c r="AB347" s="338" t="s">
        <v>1038</v>
      </c>
      <c r="AC347" s="347" t="s">
        <v>1030</v>
      </c>
      <c r="AD347" s="523" t="s">
        <v>153</v>
      </c>
      <c r="AE347" s="523">
        <v>1</v>
      </c>
      <c r="AF347" s="523">
        <v>10</v>
      </c>
      <c r="AG347" s="371"/>
    </row>
    <row r="348" spans="1:33" s="3" customFormat="1" ht="15" customHeight="1">
      <c r="A348" s="747"/>
      <c r="B348" s="779"/>
      <c r="C348" s="782"/>
      <c r="D348" s="756" t="s">
        <v>15</v>
      </c>
      <c r="E348" s="757"/>
      <c r="F348" s="757"/>
      <c r="G348" s="758"/>
      <c r="H348" s="162">
        <f>H343+H344+H345+H346+H347</f>
        <v>1888.989</v>
      </c>
      <c r="I348" s="162">
        <f t="shared" ref="I348:Q348" si="245">I343+I344+I345+I346+I347</f>
        <v>1888.989</v>
      </c>
      <c r="J348" s="162">
        <f t="shared" si="245"/>
        <v>0</v>
      </c>
      <c r="K348" s="162"/>
      <c r="L348" s="162">
        <f t="shared" si="245"/>
        <v>0</v>
      </c>
      <c r="M348" s="162">
        <f t="shared" si="245"/>
        <v>0</v>
      </c>
      <c r="N348" s="162">
        <f t="shared" si="245"/>
        <v>0</v>
      </c>
      <c r="O348" s="162">
        <f t="shared" si="245"/>
        <v>0</v>
      </c>
      <c r="P348" s="162">
        <f t="shared" si="245"/>
        <v>0</v>
      </c>
      <c r="Q348" s="162">
        <f t="shared" si="245"/>
        <v>0</v>
      </c>
      <c r="R348" s="354">
        <f>R343+R344+R345+R346+R347</f>
        <v>1867.595</v>
      </c>
      <c r="S348" s="354">
        <f t="shared" ref="S348:T348" si="246">S343+S344+S345+S346+S347</f>
        <v>1867.595</v>
      </c>
      <c r="T348" s="354">
        <f t="shared" si="246"/>
        <v>0</v>
      </c>
      <c r="U348" s="354"/>
      <c r="V348" s="354">
        <f t="shared" ref="V348:AA348" si="247">V343+V344+V345+V346+V347</f>
        <v>0</v>
      </c>
      <c r="W348" s="354">
        <f t="shared" si="247"/>
        <v>0</v>
      </c>
      <c r="X348" s="354">
        <f t="shared" si="247"/>
        <v>0</v>
      </c>
      <c r="Y348" s="354">
        <f t="shared" si="247"/>
        <v>0</v>
      </c>
      <c r="Z348" s="354">
        <f t="shared" si="247"/>
        <v>0</v>
      </c>
      <c r="AA348" s="354">
        <f t="shared" si="247"/>
        <v>0</v>
      </c>
      <c r="AB348" s="705"/>
      <c r="AC348" s="705"/>
      <c r="AD348" s="705"/>
      <c r="AE348" s="706"/>
      <c r="AF348" s="302"/>
      <c r="AG348" s="385"/>
    </row>
    <row r="349" spans="1:33" s="3" customFormat="1" ht="43.5" customHeight="1">
      <c r="A349" s="745" t="s">
        <v>179</v>
      </c>
      <c r="B349" s="777" t="s">
        <v>150</v>
      </c>
      <c r="C349" s="780" t="s">
        <v>150</v>
      </c>
      <c r="D349" s="750" t="s">
        <v>156</v>
      </c>
      <c r="E349" s="752" t="s">
        <v>1039</v>
      </c>
      <c r="F349" s="753"/>
      <c r="G349" s="154"/>
      <c r="H349" s="155"/>
      <c r="I349" s="155"/>
      <c r="J349" s="155"/>
      <c r="K349" s="155"/>
      <c r="L349" s="155"/>
      <c r="M349" s="155"/>
      <c r="N349" s="155"/>
      <c r="O349" s="155"/>
      <c r="P349" s="155"/>
      <c r="Q349" s="155"/>
      <c r="R349" s="359"/>
      <c r="S349" s="359"/>
      <c r="T349" s="359"/>
      <c r="U349" s="359"/>
      <c r="V349" s="359"/>
      <c r="W349" s="359"/>
      <c r="X349" s="359"/>
      <c r="Y349" s="359"/>
      <c r="Z349" s="359"/>
      <c r="AA349" s="359"/>
      <c r="AB349" s="635"/>
      <c r="AC349" s="635"/>
      <c r="AD349" s="635"/>
      <c r="AE349" s="635"/>
      <c r="AF349" s="635"/>
      <c r="AG349" s="659"/>
    </row>
    <row r="350" spans="1:33" s="3" customFormat="1" ht="104.25" customHeight="1">
      <c r="A350" s="746"/>
      <c r="B350" s="778"/>
      <c r="C350" s="781"/>
      <c r="D350" s="751"/>
      <c r="E350" s="203" t="s">
        <v>10</v>
      </c>
      <c r="F350" s="206" t="s">
        <v>1040</v>
      </c>
      <c r="G350" s="157" t="s">
        <v>14</v>
      </c>
      <c r="H350" s="158">
        <f>I350+J350+L350+M350+N350+O350+P350+Q350</f>
        <v>130.458</v>
      </c>
      <c r="I350" s="159">
        <v>130.458</v>
      </c>
      <c r="J350" s="159"/>
      <c r="K350" s="159"/>
      <c r="L350" s="159"/>
      <c r="M350" s="159"/>
      <c r="N350" s="159"/>
      <c r="O350" s="159"/>
      <c r="P350" s="159"/>
      <c r="Q350" s="159"/>
      <c r="R350" s="350">
        <f>S350+T350+V350+W350+X350+Y350+Z350+AA350</f>
        <v>130.458</v>
      </c>
      <c r="S350" s="351">
        <v>130.458</v>
      </c>
      <c r="T350" s="351"/>
      <c r="U350" s="351"/>
      <c r="V350" s="351"/>
      <c r="W350" s="351"/>
      <c r="X350" s="351"/>
      <c r="Y350" s="351"/>
      <c r="Z350" s="351"/>
      <c r="AA350" s="351"/>
      <c r="AB350" s="375" t="s">
        <v>1041</v>
      </c>
      <c r="AC350" s="347" t="s">
        <v>1042</v>
      </c>
      <c r="AD350" s="523" t="s">
        <v>153</v>
      </c>
      <c r="AE350" s="523">
        <v>2</v>
      </c>
      <c r="AF350" s="523">
        <v>6</v>
      </c>
      <c r="AG350" s="371"/>
    </row>
    <row r="351" spans="1:33" s="3" customFormat="1" ht="40.5" customHeight="1">
      <c r="A351" s="746"/>
      <c r="B351" s="778"/>
      <c r="C351" s="781"/>
      <c r="D351" s="767"/>
      <c r="E351" s="203" t="s">
        <v>11</v>
      </c>
      <c r="F351" s="206" t="s">
        <v>1043</v>
      </c>
      <c r="G351" s="157" t="s">
        <v>14</v>
      </c>
      <c r="H351" s="158">
        <f>I351+J351+L351+M351+N351+O351+P351+Q351</f>
        <v>8.7959999999999994</v>
      </c>
      <c r="I351" s="159"/>
      <c r="J351" s="159">
        <v>8.7959999999999994</v>
      </c>
      <c r="K351" s="159"/>
      <c r="L351" s="159"/>
      <c r="M351" s="159"/>
      <c r="N351" s="159"/>
      <c r="O351" s="159"/>
      <c r="P351" s="159"/>
      <c r="Q351" s="159"/>
      <c r="R351" s="350">
        <f>S351+T351+V351+W351+X351+Y351+Z351+AA351</f>
        <v>8.7959999999999994</v>
      </c>
      <c r="S351" s="351"/>
      <c r="T351" s="351">
        <v>8.7959999999999994</v>
      </c>
      <c r="U351" s="351"/>
      <c r="V351" s="351"/>
      <c r="W351" s="351"/>
      <c r="X351" s="351"/>
      <c r="Y351" s="351"/>
      <c r="Z351" s="351"/>
      <c r="AA351" s="351"/>
      <c r="AB351" s="375" t="s">
        <v>1041</v>
      </c>
      <c r="AC351" s="339" t="s">
        <v>1044</v>
      </c>
      <c r="AD351" s="523" t="s">
        <v>303</v>
      </c>
      <c r="AE351" s="523">
        <v>100</v>
      </c>
      <c r="AF351" s="523">
        <v>100</v>
      </c>
      <c r="AG351" s="371"/>
    </row>
    <row r="352" spans="1:33" s="3" customFormat="1" ht="15" customHeight="1">
      <c r="A352" s="747"/>
      <c r="B352" s="779"/>
      <c r="C352" s="782"/>
      <c r="D352" s="756" t="s">
        <v>15</v>
      </c>
      <c r="E352" s="757"/>
      <c r="F352" s="757"/>
      <c r="G352" s="758"/>
      <c r="H352" s="160">
        <f>H350+H351</f>
        <v>139.25399999999999</v>
      </c>
      <c r="I352" s="160">
        <f t="shared" ref="I352:Q352" si="248">I350+I351</f>
        <v>130.458</v>
      </c>
      <c r="J352" s="160">
        <f t="shared" si="248"/>
        <v>8.7959999999999994</v>
      </c>
      <c r="K352" s="160"/>
      <c r="L352" s="160">
        <f t="shared" si="248"/>
        <v>0</v>
      </c>
      <c r="M352" s="160">
        <f t="shared" si="248"/>
        <v>0</v>
      </c>
      <c r="N352" s="160">
        <f t="shared" si="248"/>
        <v>0</v>
      </c>
      <c r="O352" s="160">
        <f t="shared" si="248"/>
        <v>0</v>
      </c>
      <c r="P352" s="160">
        <f t="shared" si="248"/>
        <v>0</v>
      </c>
      <c r="Q352" s="160">
        <f t="shared" si="248"/>
        <v>0</v>
      </c>
      <c r="R352" s="302">
        <f>R350+R351</f>
        <v>139.25399999999999</v>
      </c>
      <c r="S352" s="302">
        <f t="shared" ref="S352:T352" si="249">S350+S351</f>
        <v>130.458</v>
      </c>
      <c r="T352" s="302">
        <f t="shared" si="249"/>
        <v>8.7959999999999994</v>
      </c>
      <c r="U352" s="302"/>
      <c r="V352" s="302">
        <f t="shared" ref="V352:AA352" si="250">V350+V351</f>
        <v>0</v>
      </c>
      <c r="W352" s="302">
        <f t="shared" si="250"/>
        <v>0</v>
      </c>
      <c r="X352" s="302">
        <f t="shared" si="250"/>
        <v>0</v>
      </c>
      <c r="Y352" s="302">
        <f t="shared" si="250"/>
        <v>0</v>
      </c>
      <c r="Z352" s="302">
        <f t="shared" si="250"/>
        <v>0</v>
      </c>
      <c r="AA352" s="302">
        <f t="shared" si="250"/>
        <v>0</v>
      </c>
      <c r="AB352" s="695"/>
      <c r="AC352" s="696"/>
      <c r="AD352" s="696"/>
      <c r="AE352" s="696"/>
      <c r="AF352" s="696"/>
      <c r="AG352" s="697"/>
    </row>
    <row r="353" spans="1:33" s="3" customFormat="1" ht="15" customHeight="1">
      <c r="A353" s="202" t="s">
        <v>179</v>
      </c>
      <c r="B353" s="292" t="s">
        <v>150</v>
      </c>
      <c r="C353" s="293" t="s">
        <v>150</v>
      </c>
      <c r="D353" s="707" t="s">
        <v>16</v>
      </c>
      <c r="E353" s="708"/>
      <c r="F353" s="708"/>
      <c r="G353" s="709"/>
      <c r="H353" s="161">
        <f>H338+H341+H348+H352</f>
        <v>2235.9369999999999</v>
      </c>
      <c r="I353" s="161">
        <f>I338+I341+I348+I352</f>
        <v>2227.1410000000001</v>
      </c>
      <c r="J353" s="161">
        <f>J338+J341+J348+J352</f>
        <v>8.7959999999999994</v>
      </c>
      <c r="K353" s="161"/>
      <c r="L353" s="161">
        <f t="shared" ref="L353:Q353" si="251">L338+L341+L348+L352</f>
        <v>0</v>
      </c>
      <c r="M353" s="161">
        <f t="shared" si="251"/>
        <v>0</v>
      </c>
      <c r="N353" s="161">
        <f t="shared" si="251"/>
        <v>0</v>
      </c>
      <c r="O353" s="161">
        <f t="shared" si="251"/>
        <v>0</v>
      </c>
      <c r="P353" s="161">
        <f t="shared" si="251"/>
        <v>0</v>
      </c>
      <c r="Q353" s="161">
        <f t="shared" si="251"/>
        <v>0</v>
      </c>
      <c r="R353" s="355">
        <f>R338+R341+R348+R352</f>
        <v>2213.6689999999999</v>
      </c>
      <c r="S353" s="355">
        <f>S338+S341+S348+S352</f>
        <v>2204.873</v>
      </c>
      <c r="T353" s="355">
        <f>T338+T341+T348+T352</f>
        <v>8.7959999999999994</v>
      </c>
      <c r="U353" s="355"/>
      <c r="V353" s="355">
        <f t="shared" ref="V353:AA353" si="252">V338+V341+V348+V352</f>
        <v>0</v>
      </c>
      <c r="W353" s="355">
        <f t="shared" si="252"/>
        <v>0</v>
      </c>
      <c r="X353" s="355">
        <f t="shared" si="252"/>
        <v>0</v>
      </c>
      <c r="Y353" s="355">
        <f t="shared" si="252"/>
        <v>0</v>
      </c>
      <c r="Z353" s="355">
        <f t="shared" si="252"/>
        <v>0</v>
      </c>
      <c r="AA353" s="355">
        <f t="shared" si="252"/>
        <v>0</v>
      </c>
      <c r="AB353" s="698"/>
      <c r="AC353" s="699"/>
      <c r="AD353" s="699"/>
      <c r="AE353" s="699"/>
      <c r="AF353" s="699"/>
      <c r="AG353" s="700"/>
    </row>
    <row r="354" spans="1:33" s="3" customFormat="1" ht="15" customHeight="1">
      <c r="A354" s="202" t="s">
        <v>179</v>
      </c>
      <c r="B354" s="292" t="s">
        <v>150</v>
      </c>
      <c r="C354" s="293" t="s">
        <v>151</v>
      </c>
      <c r="D354" s="701" t="s">
        <v>1045</v>
      </c>
      <c r="E354" s="702"/>
      <c r="F354" s="702"/>
      <c r="G354" s="702"/>
      <c r="H354" s="702"/>
      <c r="I354" s="702"/>
      <c r="J354" s="702"/>
      <c r="K354" s="702"/>
      <c r="L354" s="702"/>
      <c r="M354" s="702"/>
      <c r="N354" s="702"/>
      <c r="O354" s="702"/>
      <c r="P354" s="702"/>
      <c r="Q354" s="702"/>
      <c r="R354" s="702"/>
      <c r="S354" s="702"/>
      <c r="T354" s="702"/>
      <c r="U354" s="702"/>
      <c r="V354" s="702"/>
      <c r="W354" s="702"/>
      <c r="X354" s="702"/>
      <c r="Y354" s="702"/>
      <c r="Z354" s="702"/>
      <c r="AA354" s="702"/>
      <c r="AB354" s="702"/>
      <c r="AC354" s="702"/>
      <c r="AD354" s="702"/>
      <c r="AE354" s="702"/>
      <c r="AF354" s="702"/>
      <c r="AG354" s="703"/>
    </row>
    <row r="355" spans="1:33" s="3" customFormat="1" ht="29.25" customHeight="1">
      <c r="A355" s="745" t="s">
        <v>179</v>
      </c>
      <c r="B355" s="777" t="s">
        <v>150</v>
      </c>
      <c r="C355" s="780" t="s">
        <v>151</v>
      </c>
      <c r="D355" s="750" t="s">
        <v>150</v>
      </c>
      <c r="E355" s="752" t="s">
        <v>1046</v>
      </c>
      <c r="F355" s="753"/>
      <c r="G355" s="154"/>
      <c r="H355" s="155"/>
      <c r="I355" s="155"/>
      <c r="J355" s="155"/>
      <c r="K355" s="155"/>
      <c r="L355" s="155"/>
      <c r="M355" s="155"/>
      <c r="N355" s="155"/>
      <c r="O355" s="155"/>
      <c r="P355" s="155"/>
      <c r="Q355" s="155"/>
      <c r="R355" s="359"/>
      <c r="S355" s="359"/>
      <c r="T355" s="359"/>
      <c r="U355" s="359"/>
      <c r="V355" s="359"/>
      <c r="W355" s="359"/>
      <c r="X355" s="359"/>
      <c r="Y355" s="359"/>
      <c r="Z355" s="359"/>
      <c r="AA355" s="359"/>
      <c r="AB355" s="359"/>
      <c r="AC355" s="359"/>
      <c r="AD355" s="359"/>
      <c r="AE355" s="359"/>
      <c r="AF355" s="359"/>
      <c r="AG355" s="677"/>
    </row>
    <row r="356" spans="1:33" s="3" customFormat="1" ht="195" customHeight="1">
      <c r="A356" s="746"/>
      <c r="B356" s="778"/>
      <c r="C356" s="781"/>
      <c r="D356" s="751"/>
      <c r="E356" s="201" t="s">
        <v>10</v>
      </c>
      <c r="F356" s="206" t="s">
        <v>1047</v>
      </c>
      <c r="G356" s="157" t="s">
        <v>14</v>
      </c>
      <c r="H356" s="158">
        <v>67.228999999999999</v>
      </c>
      <c r="I356" s="159"/>
      <c r="J356" s="159"/>
      <c r="K356" s="159"/>
      <c r="L356" s="159">
        <v>67.228999999999999</v>
      </c>
      <c r="M356" s="159"/>
      <c r="N356" s="159"/>
      <c r="O356" s="159"/>
      <c r="P356" s="159"/>
      <c r="Q356" s="159"/>
      <c r="R356" s="350">
        <v>66.558000000000007</v>
      </c>
      <c r="S356" s="351"/>
      <c r="T356" s="351"/>
      <c r="U356" s="351"/>
      <c r="V356" s="351">
        <v>66.558000000000007</v>
      </c>
      <c r="W356" s="351"/>
      <c r="X356" s="351"/>
      <c r="Y356" s="351"/>
      <c r="Z356" s="351"/>
      <c r="AA356" s="351"/>
      <c r="AB356" s="338" t="s">
        <v>1048</v>
      </c>
      <c r="AC356" s="347" t="s">
        <v>1030</v>
      </c>
      <c r="AD356" s="523" t="s">
        <v>153</v>
      </c>
      <c r="AE356" s="523">
        <v>4</v>
      </c>
      <c r="AF356" s="523">
        <v>4</v>
      </c>
      <c r="AG356" s="371"/>
    </row>
    <row r="357" spans="1:33" s="3" customFormat="1" ht="137.25" customHeight="1">
      <c r="A357" s="746"/>
      <c r="B357" s="778"/>
      <c r="C357" s="781"/>
      <c r="D357" s="751"/>
      <c r="E357" s="201" t="s">
        <v>11</v>
      </c>
      <c r="F357" s="206" t="s">
        <v>1049</v>
      </c>
      <c r="G357" s="157" t="s">
        <v>14</v>
      </c>
      <c r="H357" s="158">
        <f>I357+J357+L357+M357+N357+O357+P357+Q357</f>
        <v>22.8</v>
      </c>
      <c r="I357" s="159"/>
      <c r="J357" s="159"/>
      <c r="K357" s="159"/>
      <c r="L357" s="159">
        <v>22.8</v>
      </c>
      <c r="M357" s="159"/>
      <c r="N357" s="159"/>
      <c r="O357" s="159"/>
      <c r="P357" s="159"/>
      <c r="Q357" s="159"/>
      <c r="R357" s="350">
        <v>15.32</v>
      </c>
      <c r="S357" s="351"/>
      <c r="T357" s="351"/>
      <c r="U357" s="351"/>
      <c r="V357" s="351">
        <v>15.32</v>
      </c>
      <c r="W357" s="351"/>
      <c r="X357" s="351"/>
      <c r="Y357" s="351"/>
      <c r="Z357" s="351"/>
      <c r="AA357" s="351"/>
      <c r="AB357" s="338" t="s">
        <v>1050</v>
      </c>
      <c r="AC357" s="347" t="s">
        <v>1030</v>
      </c>
      <c r="AD357" s="523" t="s">
        <v>153</v>
      </c>
      <c r="AE357" s="523">
        <v>1</v>
      </c>
      <c r="AF357" s="523">
        <v>1</v>
      </c>
      <c r="AG357" s="371"/>
    </row>
    <row r="358" spans="1:33" s="3" customFormat="1" ht="114.75" customHeight="1">
      <c r="A358" s="746"/>
      <c r="B358" s="778"/>
      <c r="C358" s="781"/>
      <c r="D358" s="767"/>
      <c r="E358" s="201" t="s">
        <v>12</v>
      </c>
      <c r="F358" s="206" t="s">
        <v>1051</v>
      </c>
      <c r="G358" s="157" t="s">
        <v>14</v>
      </c>
      <c r="H358" s="158">
        <f>I358+J358+L358+M358+N358+O358+P358+Q358</f>
        <v>195.56100000000001</v>
      </c>
      <c r="I358" s="179"/>
      <c r="J358" s="179"/>
      <c r="K358" s="179"/>
      <c r="L358" s="179">
        <v>195.56100000000001</v>
      </c>
      <c r="M358" s="179"/>
      <c r="N358" s="179"/>
      <c r="O358" s="179"/>
      <c r="P358" s="179"/>
      <c r="Q358" s="179"/>
      <c r="R358" s="350">
        <v>195.55699999999999</v>
      </c>
      <c r="S358" s="303"/>
      <c r="T358" s="303"/>
      <c r="U358" s="303"/>
      <c r="V358" s="303">
        <v>195.55699999999999</v>
      </c>
      <c r="W358" s="303"/>
      <c r="X358" s="303"/>
      <c r="Y358" s="303"/>
      <c r="Z358" s="303"/>
      <c r="AA358" s="303"/>
      <c r="AB358" s="338" t="s">
        <v>1052</v>
      </c>
      <c r="AC358" s="347" t="s">
        <v>1030</v>
      </c>
      <c r="AD358" s="523" t="s">
        <v>153</v>
      </c>
      <c r="AE358" s="523">
        <v>15</v>
      </c>
      <c r="AF358" s="523">
        <v>15</v>
      </c>
      <c r="AG358" s="371"/>
    </row>
    <row r="359" spans="1:33" s="3" customFormat="1" ht="166.5" customHeight="1">
      <c r="A359" s="746"/>
      <c r="B359" s="778"/>
      <c r="C359" s="781"/>
      <c r="D359" s="353"/>
      <c r="E359" s="201" t="s">
        <v>13</v>
      </c>
      <c r="F359" s="206" t="s">
        <v>1053</v>
      </c>
      <c r="G359" s="157" t="s">
        <v>14</v>
      </c>
      <c r="H359" s="158">
        <f>I359+J359+L359+M359+N359+O359+P359+Q359</f>
        <v>126.742</v>
      </c>
      <c r="I359" s="159"/>
      <c r="J359" s="159"/>
      <c r="K359" s="159"/>
      <c r="L359" s="159">
        <v>126.742</v>
      </c>
      <c r="M359" s="159"/>
      <c r="N359" s="159"/>
      <c r="O359" s="159"/>
      <c r="P359" s="159"/>
      <c r="Q359" s="159"/>
      <c r="R359" s="350">
        <v>111.068</v>
      </c>
      <c r="S359" s="351"/>
      <c r="T359" s="351"/>
      <c r="U359" s="351"/>
      <c r="V359" s="351">
        <v>111.068</v>
      </c>
      <c r="W359" s="351"/>
      <c r="X359" s="351"/>
      <c r="Y359" s="351"/>
      <c r="Z359" s="351"/>
      <c r="AA359" s="351"/>
      <c r="AB359" s="338" t="s">
        <v>1054</v>
      </c>
      <c r="AC359" s="347" t="s">
        <v>1030</v>
      </c>
      <c r="AD359" s="523" t="s">
        <v>153</v>
      </c>
      <c r="AE359" s="523">
        <v>3</v>
      </c>
      <c r="AF359" s="523">
        <v>3</v>
      </c>
      <c r="AG359" s="371"/>
    </row>
    <row r="360" spans="1:33" s="3" customFormat="1" ht="15" customHeight="1">
      <c r="A360" s="747"/>
      <c r="B360" s="779"/>
      <c r="C360" s="782"/>
      <c r="D360" s="756" t="s">
        <v>15</v>
      </c>
      <c r="E360" s="757"/>
      <c r="F360" s="757"/>
      <c r="G360" s="758"/>
      <c r="H360" s="162">
        <f>H356+H357+H358+H359</f>
        <v>412.33200000000005</v>
      </c>
      <c r="I360" s="162">
        <f t="shared" ref="I360:Q360" si="253">I356+I357+I358+I359</f>
        <v>0</v>
      </c>
      <c r="J360" s="162">
        <f t="shared" si="253"/>
        <v>0</v>
      </c>
      <c r="K360" s="162"/>
      <c r="L360" s="162">
        <f>L356+L357+L358+L359</f>
        <v>412.33200000000005</v>
      </c>
      <c r="M360" s="162">
        <f t="shared" si="253"/>
        <v>0</v>
      </c>
      <c r="N360" s="162">
        <f t="shared" si="253"/>
        <v>0</v>
      </c>
      <c r="O360" s="162">
        <f t="shared" si="253"/>
        <v>0</v>
      </c>
      <c r="P360" s="162">
        <f t="shared" si="253"/>
        <v>0</v>
      </c>
      <c r="Q360" s="162">
        <f t="shared" si="253"/>
        <v>0</v>
      </c>
      <c r="R360" s="354">
        <f>R356+R357+R358+R359</f>
        <v>388.50299999999999</v>
      </c>
      <c r="S360" s="354">
        <f t="shared" ref="S360:T360" si="254">S356+S357+S358+S359</f>
        <v>0</v>
      </c>
      <c r="T360" s="354">
        <f t="shared" si="254"/>
        <v>0</v>
      </c>
      <c r="U360" s="354"/>
      <c r="V360" s="354">
        <f>V356+V357+V358+V359</f>
        <v>388.50299999999999</v>
      </c>
      <c r="W360" s="354">
        <f t="shared" ref="W360:AA360" si="255">W356+W357+W358+W359</f>
        <v>0</v>
      </c>
      <c r="X360" s="354">
        <f t="shared" si="255"/>
        <v>0</v>
      </c>
      <c r="Y360" s="354">
        <f t="shared" si="255"/>
        <v>0</v>
      </c>
      <c r="Z360" s="354">
        <f t="shared" si="255"/>
        <v>0</v>
      </c>
      <c r="AA360" s="354">
        <f t="shared" si="255"/>
        <v>0</v>
      </c>
      <c r="AB360" s="704"/>
      <c r="AC360" s="705"/>
      <c r="AD360" s="705"/>
      <c r="AE360" s="705"/>
      <c r="AF360" s="705"/>
      <c r="AG360" s="706"/>
    </row>
    <row r="361" spans="1:33" s="3" customFormat="1" ht="15" customHeight="1">
      <c r="A361" s="202" t="s">
        <v>179</v>
      </c>
      <c r="B361" s="292" t="s">
        <v>150</v>
      </c>
      <c r="C361" s="293" t="s">
        <v>151</v>
      </c>
      <c r="D361" s="707" t="s">
        <v>16</v>
      </c>
      <c r="E361" s="708"/>
      <c r="F361" s="708"/>
      <c r="G361" s="709"/>
      <c r="H361" s="161">
        <f>H360</f>
        <v>412.33200000000005</v>
      </c>
      <c r="I361" s="161">
        <f t="shared" ref="I361:Q361" si="256">I360</f>
        <v>0</v>
      </c>
      <c r="J361" s="161">
        <f t="shared" si="256"/>
        <v>0</v>
      </c>
      <c r="K361" s="161"/>
      <c r="L361" s="161">
        <f t="shared" si="256"/>
        <v>412.33200000000005</v>
      </c>
      <c r="M361" s="161">
        <f t="shared" si="256"/>
        <v>0</v>
      </c>
      <c r="N361" s="161">
        <f t="shared" si="256"/>
        <v>0</v>
      </c>
      <c r="O361" s="161">
        <f>O360</f>
        <v>0</v>
      </c>
      <c r="P361" s="161">
        <f t="shared" si="256"/>
        <v>0</v>
      </c>
      <c r="Q361" s="161">
        <f t="shared" si="256"/>
        <v>0</v>
      </c>
      <c r="R361" s="355">
        <f>R360</f>
        <v>388.50299999999999</v>
      </c>
      <c r="S361" s="355">
        <f t="shared" ref="S361:T361" si="257">S360</f>
        <v>0</v>
      </c>
      <c r="T361" s="355">
        <f t="shared" si="257"/>
        <v>0</v>
      </c>
      <c r="U361" s="355"/>
      <c r="V361" s="355">
        <f t="shared" ref="V361:X361" si="258">V360</f>
        <v>388.50299999999999</v>
      </c>
      <c r="W361" s="355">
        <f t="shared" si="258"/>
        <v>0</v>
      </c>
      <c r="X361" s="355">
        <f t="shared" si="258"/>
        <v>0</v>
      </c>
      <c r="Y361" s="355">
        <f>Y360</f>
        <v>0</v>
      </c>
      <c r="Z361" s="355">
        <f t="shared" ref="Z361:AA361" si="259">Z360</f>
        <v>0</v>
      </c>
      <c r="AA361" s="355">
        <f t="shared" si="259"/>
        <v>0</v>
      </c>
      <c r="AB361" s="698"/>
      <c r="AC361" s="699"/>
      <c r="AD361" s="699"/>
      <c r="AE361" s="699"/>
      <c r="AF361" s="699"/>
      <c r="AG361" s="700"/>
    </row>
    <row r="362" spans="1:33" s="3" customFormat="1" ht="15" customHeight="1">
      <c r="A362" s="202" t="s">
        <v>179</v>
      </c>
      <c r="B362" s="292" t="s">
        <v>150</v>
      </c>
      <c r="C362" s="293" t="s">
        <v>154</v>
      </c>
      <c r="D362" s="701" t="s">
        <v>1055</v>
      </c>
      <c r="E362" s="702"/>
      <c r="F362" s="702"/>
      <c r="G362" s="702"/>
      <c r="H362" s="702"/>
      <c r="I362" s="702"/>
      <c r="J362" s="702"/>
      <c r="K362" s="702"/>
      <c r="L362" s="702"/>
      <c r="M362" s="702"/>
      <c r="N362" s="702"/>
      <c r="O362" s="702"/>
      <c r="P362" s="702"/>
      <c r="Q362" s="702"/>
      <c r="R362" s="702"/>
      <c r="S362" s="702"/>
      <c r="T362" s="702"/>
      <c r="U362" s="702"/>
      <c r="V362" s="702"/>
      <c r="W362" s="702"/>
      <c r="X362" s="702"/>
      <c r="Y362" s="702"/>
      <c r="Z362" s="702"/>
      <c r="AA362" s="702"/>
      <c r="AB362" s="702"/>
      <c r="AC362" s="702"/>
      <c r="AD362" s="702"/>
      <c r="AE362" s="702"/>
      <c r="AF362" s="702"/>
      <c r="AG362" s="703"/>
    </row>
    <row r="363" spans="1:33" s="3" customFormat="1" ht="25.5" customHeight="1">
      <c r="A363" s="745" t="s">
        <v>179</v>
      </c>
      <c r="B363" s="777" t="s">
        <v>150</v>
      </c>
      <c r="C363" s="780" t="s">
        <v>154</v>
      </c>
      <c r="D363" s="750" t="s">
        <v>150</v>
      </c>
      <c r="E363" s="752" t="s">
        <v>1056</v>
      </c>
      <c r="F363" s="753"/>
      <c r="G363" s="154"/>
      <c r="H363" s="155"/>
      <c r="I363" s="155"/>
      <c r="J363" s="155"/>
      <c r="K363" s="155"/>
      <c r="L363" s="155"/>
      <c r="M363" s="155"/>
      <c r="N363" s="155"/>
      <c r="O363" s="155"/>
      <c r="P363" s="155"/>
      <c r="Q363" s="155"/>
      <c r="R363" s="359"/>
      <c r="S363" s="359"/>
      <c r="T363" s="359"/>
      <c r="U363" s="359"/>
      <c r="V363" s="359"/>
      <c r="W363" s="359"/>
      <c r="X363" s="359"/>
      <c r="Y363" s="359"/>
      <c r="Z363" s="359"/>
      <c r="AA363" s="359"/>
      <c r="AB363" s="635"/>
      <c r="AC363" s="635"/>
      <c r="AD363" s="635"/>
      <c r="AE363" s="635"/>
      <c r="AF363" s="635"/>
      <c r="AG363" s="659"/>
    </row>
    <row r="364" spans="1:33" s="3" customFormat="1" ht="51" customHeight="1">
      <c r="A364" s="746"/>
      <c r="B364" s="778"/>
      <c r="C364" s="781"/>
      <c r="D364" s="767"/>
      <c r="E364" s="201" t="s">
        <v>10</v>
      </c>
      <c r="F364" s="206" t="s">
        <v>1057</v>
      </c>
      <c r="G364" s="157" t="s">
        <v>14</v>
      </c>
      <c r="H364" s="158">
        <f>I364+J364+L364+M364+N364+O364+P364+Q364</f>
        <v>208</v>
      </c>
      <c r="I364" s="159">
        <v>208</v>
      </c>
      <c r="J364" s="159"/>
      <c r="K364" s="159"/>
      <c r="L364" s="159"/>
      <c r="M364" s="159"/>
      <c r="N364" s="159"/>
      <c r="O364" s="159"/>
      <c r="P364" s="159"/>
      <c r="Q364" s="159"/>
      <c r="R364" s="350">
        <v>202.95500000000001</v>
      </c>
      <c r="S364" s="351">
        <v>202.95500000000001</v>
      </c>
      <c r="T364" s="351"/>
      <c r="U364" s="351"/>
      <c r="V364" s="351"/>
      <c r="W364" s="351"/>
      <c r="X364" s="351"/>
      <c r="Y364" s="351"/>
      <c r="Z364" s="351"/>
      <c r="AA364" s="351"/>
      <c r="AB364" s="338" t="s">
        <v>1058</v>
      </c>
      <c r="AC364" s="347" t="s">
        <v>1059</v>
      </c>
      <c r="AD364" s="629" t="s">
        <v>1060</v>
      </c>
      <c r="AE364" s="523">
        <v>0.75</v>
      </c>
      <c r="AF364" s="523">
        <v>0.8</v>
      </c>
      <c r="AG364" s="371"/>
    </row>
    <row r="365" spans="1:33" s="3" customFormat="1" ht="15" customHeight="1">
      <c r="A365" s="747"/>
      <c r="B365" s="779"/>
      <c r="C365" s="782"/>
      <c r="D365" s="756" t="s">
        <v>15</v>
      </c>
      <c r="E365" s="757"/>
      <c r="F365" s="757"/>
      <c r="G365" s="758"/>
      <c r="H365" s="162">
        <f>H364</f>
        <v>208</v>
      </c>
      <c r="I365" s="162">
        <f t="shared" ref="I365:Q366" si="260">I364</f>
        <v>208</v>
      </c>
      <c r="J365" s="162">
        <f t="shared" si="260"/>
        <v>0</v>
      </c>
      <c r="K365" s="162"/>
      <c r="L365" s="162">
        <f t="shared" si="260"/>
        <v>0</v>
      </c>
      <c r="M365" s="162">
        <f t="shared" si="260"/>
        <v>0</v>
      </c>
      <c r="N365" s="162">
        <f t="shared" si="260"/>
        <v>0</v>
      </c>
      <c r="O365" s="162">
        <f t="shared" si="260"/>
        <v>0</v>
      </c>
      <c r="P365" s="162">
        <f t="shared" si="260"/>
        <v>0</v>
      </c>
      <c r="Q365" s="162">
        <f t="shared" si="260"/>
        <v>0</v>
      </c>
      <c r="R365" s="354">
        <f>R364</f>
        <v>202.95500000000001</v>
      </c>
      <c r="S365" s="354">
        <f t="shared" ref="S365:T366" si="261">S364</f>
        <v>202.95500000000001</v>
      </c>
      <c r="T365" s="354">
        <f t="shared" si="261"/>
        <v>0</v>
      </c>
      <c r="U365" s="354"/>
      <c r="V365" s="354">
        <f t="shared" ref="V365:AA366" si="262">V364</f>
        <v>0</v>
      </c>
      <c r="W365" s="354">
        <f t="shared" si="262"/>
        <v>0</v>
      </c>
      <c r="X365" s="354">
        <f t="shared" si="262"/>
        <v>0</v>
      </c>
      <c r="Y365" s="354">
        <f t="shared" si="262"/>
        <v>0</v>
      </c>
      <c r="Z365" s="354">
        <f t="shared" si="262"/>
        <v>0</v>
      </c>
      <c r="AA365" s="354">
        <f t="shared" si="262"/>
        <v>0</v>
      </c>
      <c r="AB365" s="705"/>
      <c r="AC365" s="705"/>
      <c r="AD365" s="705"/>
      <c r="AE365" s="706"/>
      <c r="AF365" s="302"/>
      <c r="AG365" s="385"/>
    </row>
    <row r="366" spans="1:33" s="3" customFormat="1" ht="15" customHeight="1">
      <c r="A366" s="202" t="s">
        <v>179</v>
      </c>
      <c r="B366" s="292" t="s">
        <v>150</v>
      </c>
      <c r="C366" s="293" t="s">
        <v>154</v>
      </c>
      <c r="D366" s="707" t="s">
        <v>16</v>
      </c>
      <c r="E366" s="708"/>
      <c r="F366" s="708"/>
      <c r="G366" s="709"/>
      <c r="H366" s="161">
        <f>H365</f>
        <v>208</v>
      </c>
      <c r="I366" s="161">
        <f t="shared" si="260"/>
        <v>208</v>
      </c>
      <c r="J366" s="161">
        <f t="shared" si="260"/>
        <v>0</v>
      </c>
      <c r="K366" s="161"/>
      <c r="L366" s="161">
        <f t="shared" si="260"/>
        <v>0</v>
      </c>
      <c r="M366" s="161">
        <f t="shared" si="260"/>
        <v>0</v>
      </c>
      <c r="N366" s="161">
        <f>N365</f>
        <v>0</v>
      </c>
      <c r="O366" s="161">
        <f t="shared" si="260"/>
        <v>0</v>
      </c>
      <c r="P366" s="161">
        <f t="shared" si="260"/>
        <v>0</v>
      </c>
      <c r="Q366" s="161">
        <f t="shared" si="260"/>
        <v>0</v>
      </c>
      <c r="R366" s="355">
        <f>R365</f>
        <v>202.95500000000001</v>
      </c>
      <c r="S366" s="355">
        <f t="shared" si="261"/>
        <v>202.95500000000001</v>
      </c>
      <c r="T366" s="355">
        <f t="shared" si="261"/>
        <v>0</v>
      </c>
      <c r="U366" s="355"/>
      <c r="V366" s="355">
        <f t="shared" si="262"/>
        <v>0</v>
      </c>
      <c r="W366" s="355">
        <f t="shared" si="262"/>
        <v>0</v>
      </c>
      <c r="X366" s="355">
        <f>X365</f>
        <v>0</v>
      </c>
      <c r="Y366" s="355">
        <f t="shared" si="262"/>
        <v>0</v>
      </c>
      <c r="Z366" s="355">
        <f t="shared" si="262"/>
        <v>0</v>
      </c>
      <c r="AA366" s="355">
        <f t="shared" si="262"/>
        <v>0</v>
      </c>
      <c r="AB366" s="699"/>
      <c r="AC366" s="699"/>
      <c r="AD366" s="699"/>
      <c r="AE366" s="700"/>
      <c r="AF366" s="293"/>
      <c r="AG366" s="515"/>
    </row>
    <row r="367" spans="1:33" s="3" customFormat="1" ht="13.5" customHeight="1">
      <c r="A367" s="202" t="s">
        <v>179</v>
      </c>
      <c r="B367" s="292" t="s">
        <v>150</v>
      </c>
      <c r="C367" s="293" t="s">
        <v>156</v>
      </c>
      <c r="D367" s="701" t="s">
        <v>1061</v>
      </c>
      <c r="E367" s="702"/>
      <c r="F367" s="702"/>
      <c r="G367" s="702"/>
      <c r="H367" s="702"/>
      <c r="I367" s="702"/>
      <c r="J367" s="702"/>
      <c r="K367" s="702"/>
      <c r="L367" s="702"/>
      <c r="M367" s="702"/>
      <c r="N367" s="702"/>
      <c r="O367" s="702"/>
      <c r="P367" s="702"/>
      <c r="Q367" s="702"/>
      <c r="R367" s="702"/>
      <c r="S367" s="702"/>
      <c r="T367" s="702"/>
      <c r="U367" s="702"/>
      <c r="V367" s="702"/>
      <c r="W367" s="702"/>
      <c r="X367" s="702"/>
      <c r="Y367" s="702"/>
      <c r="Z367" s="702"/>
      <c r="AA367" s="702"/>
      <c r="AB367" s="702"/>
      <c r="AC367" s="702"/>
      <c r="AD367" s="702"/>
      <c r="AE367" s="703"/>
      <c r="AF367" s="293"/>
      <c r="AG367" s="515"/>
    </row>
    <row r="368" spans="1:33" s="3" customFormat="1" ht="30.75" customHeight="1">
      <c r="A368" s="745" t="s">
        <v>179</v>
      </c>
      <c r="B368" s="777" t="s">
        <v>150</v>
      </c>
      <c r="C368" s="780" t="s">
        <v>156</v>
      </c>
      <c r="D368" s="750" t="s">
        <v>150</v>
      </c>
      <c r="E368" s="752" t="s">
        <v>1062</v>
      </c>
      <c r="F368" s="753"/>
      <c r="G368" s="154"/>
      <c r="H368" s="155"/>
      <c r="I368" s="155"/>
      <c r="J368" s="155"/>
      <c r="K368" s="155"/>
      <c r="L368" s="155"/>
      <c r="M368" s="155"/>
      <c r="N368" s="155"/>
      <c r="O368" s="155"/>
      <c r="P368" s="155"/>
      <c r="Q368" s="155"/>
      <c r="R368" s="359"/>
      <c r="S368" s="359"/>
      <c r="T368" s="359"/>
      <c r="U368" s="359"/>
      <c r="V368" s="359"/>
      <c r="W368" s="359"/>
      <c r="X368" s="359"/>
      <c r="Y368" s="359"/>
      <c r="Z368" s="359"/>
      <c r="AA368" s="359"/>
      <c r="AB368" s="635"/>
      <c r="AC368" s="635"/>
      <c r="AD368" s="635"/>
      <c r="AE368" s="635"/>
      <c r="AF368" s="635"/>
      <c r="AG368" s="659"/>
    </row>
    <row r="369" spans="1:33" s="3" customFormat="1" ht="40.5" customHeight="1">
      <c r="A369" s="746"/>
      <c r="B369" s="778"/>
      <c r="C369" s="781"/>
      <c r="D369" s="751"/>
      <c r="E369" s="201" t="s">
        <v>10</v>
      </c>
      <c r="F369" s="206" t="s">
        <v>1063</v>
      </c>
      <c r="G369" s="157" t="s">
        <v>14</v>
      </c>
      <c r="H369" s="158">
        <f>I369+J369+L369+M369+N369+O369+P369+Q369</f>
        <v>25.62</v>
      </c>
      <c r="I369" s="159">
        <v>25.62</v>
      </c>
      <c r="J369" s="159"/>
      <c r="K369" s="159"/>
      <c r="L369" s="159"/>
      <c r="M369" s="159"/>
      <c r="N369" s="159"/>
      <c r="O369" s="159"/>
      <c r="P369" s="159"/>
      <c r="Q369" s="159"/>
      <c r="R369" s="350">
        <v>25.571000000000002</v>
      </c>
      <c r="S369" s="351">
        <v>25.571000000000002</v>
      </c>
      <c r="T369" s="351"/>
      <c r="U369" s="351"/>
      <c r="V369" s="351"/>
      <c r="W369" s="351"/>
      <c r="X369" s="351"/>
      <c r="Y369" s="351"/>
      <c r="Z369" s="351"/>
      <c r="AA369" s="351"/>
      <c r="AB369" s="889" t="s">
        <v>1064</v>
      </c>
      <c r="AC369" s="891" t="s">
        <v>1065</v>
      </c>
      <c r="AD369" s="893" t="s">
        <v>153</v>
      </c>
      <c r="AE369" s="893">
        <v>75</v>
      </c>
      <c r="AF369" s="1001">
        <v>152</v>
      </c>
      <c r="AG369" s="1002"/>
    </row>
    <row r="370" spans="1:33" s="3" customFormat="1" ht="15.75" customHeight="1">
      <c r="A370" s="746"/>
      <c r="B370" s="778"/>
      <c r="C370" s="781"/>
      <c r="D370" s="767"/>
      <c r="E370" s="201" t="s">
        <v>11</v>
      </c>
      <c r="F370" s="206" t="s">
        <v>1066</v>
      </c>
      <c r="G370" s="157" t="s">
        <v>14</v>
      </c>
      <c r="H370" s="158">
        <f>I370+J370+L370+M370+N370+O370+P370+Q370</f>
        <v>2.9430000000000001</v>
      </c>
      <c r="I370" s="159">
        <v>2.9430000000000001</v>
      </c>
      <c r="J370" s="159"/>
      <c r="K370" s="159"/>
      <c r="L370" s="159"/>
      <c r="M370" s="159"/>
      <c r="N370" s="159"/>
      <c r="O370" s="159"/>
      <c r="P370" s="159"/>
      <c r="Q370" s="159"/>
      <c r="R370" s="350">
        <f>S370+T370+V370+W370+X370+Y370+Z370+AA370</f>
        <v>2.9430000000000001</v>
      </c>
      <c r="S370" s="351">
        <v>2.9430000000000001</v>
      </c>
      <c r="T370" s="351"/>
      <c r="U370" s="351"/>
      <c r="V370" s="351"/>
      <c r="W370" s="351"/>
      <c r="X370" s="351"/>
      <c r="Y370" s="351"/>
      <c r="Z370" s="351"/>
      <c r="AA370" s="351"/>
      <c r="AB370" s="890"/>
      <c r="AC370" s="892"/>
      <c r="AD370" s="894"/>
      <c r="AE370" s="894"/>
      <c r="AF370" s="1001"/>
      <c r="AG370" s="1002"/>
    </row>
    <row r="371" spans="1:33" s="3" customFormat="1" ht="15" customHeight="1">
      <c r="A371" s="747"/>
      <c r="B371" s="779"/>
      <c r="C371" s="782"/>
      <c r="D371" s="756" t="s">
        <v>15</v>
      </c>
      <c r="E371" s="757"/>
      <c r="F371" s="757"/>
      <c r="G371" s="758"/>
      <c r="H371" s="162">
        <f>H369+H370</f>
        <v>28.563000000000002</v>
      </c>
      <c r="I371" s="162">
        <f t="shared" ref="I371:Q371" si="263">I369+I370</f>
        <v>28.563000000000002</v>
      </c>
      <c r="J371" s="162">
        <f t="shared" si="263"/>
        <v>0</v>
      </c>
      <c r="K371" s="162"/>
      <c r="L371" s="162">
        <f t="shared" si="263"/>
        <v>0</v>
      </c>
      <c r="M371" s="162">
        <f t="shared" si="263"/>
        <v>0</v>
      </c>
      <c r="N371" s="162">
        <f t="shared" si="263"/>
        <v>0</v>
      </c>
      <c r="O371" s="162">
        <f t="shared" si="263"/>
        <v>0</v>
      </c>
      <c r="P371" s="162">
        <f t="shared" si="263"/>
        <v>0</v>
      </c>
      <c r="Q371" s="162">
        <f t="shared" si="263"/>
        <v>0</v>
      </c>
      <c r="R371" s="354">
        <f>R369+R370</f>
        <v>28.514000000000003</v>
      </c>
      <c r="S371" s="354">
        <f t="shared" ref="S371:T371" si="264">S369+S370</f>
        <v>28.514000000000003</v>
      </c>
      <c r="T371" s="354">
        <f t="shared" si="264"/>
        <v>0</v>
      </c>
      <c r="U371" s="354"/>
      <c r="V371" s="354">
        <f t="shared" ref="V371:AA371" si="265">V369+V370</f>
        <v>0</v>
      </c>
      <c r="W371" s="354">
        <f t="shared" si="265"/>
        <v>0</v>
      </c>
      <c r="X371" s="354">
        <f t="shared" si="265"/>
        <v>0</v>
      </c>
      <c r="Y371" s="354">
        <f t="shared" si="265"/>
        <v>0</v>
      </c>
      <c r="Z371" s="354">
        <f t="shared" si="265"/>
        <v>0</v>
      </c>
      <c r="AA371" s="354">
        <f t="shared" si="265"/>
        <v>0</v>
      </c>
      <c r="AB371" s="704"/>
      <c r="AC371" s="705"/>
      <c r="AD371" s="705"/>
      <c r="AE371" s="705"/>
      <c r="AF371" s="705"/>
      <c r="AG371" s="706"/>
    </row>
    <row r="372" spans="1:33" s="3" customFormat="1" ht="15" customHeight="1">
      <c r="A372" s="202" t="s">
        <v>179</v>
      </c>
      <c r="B372" s="292" t="s">
        <v>150</v>
      </c>
      <c r="C372" s="293" t="s">
        <v>156</v>
      </c>
      <c r="D372" s="707" t="s">
        <v>16</v>
      </c>
      <c r="E372" s="708"/>
      <c r="F372" s="708"/>
      <c r="G372" s="709"/>
      <c r="H372" s="161">
        <f t="shared" ref="H372:T372" si="266">H371</f>
        <v>28.563000000000002</v>
      </c>
      <c r="I372" s="161">
        <f t="shared" si="266"/>
        <v>28.563000000000002</v>
      </c>
      <c r="J372" s="161">
        <f t="shared" si="266"/>
        <v>0</v>
      </c>
      <c r="K372" s="161"/>
      <c r="L372" s="161">
        <f t="shared" si="266"/>
        <v>0</v>
      </c>
      <c r="M372" s="161">
        <f t="shared" si="266"/>
        <v>0</v>
      </c>
      <c r="N372" s="161">
        <f t="shared" si="266"/>
        <v>0</v>
      </c>
      <c r="O372" s="161">
        <f t="shared" si="266"/>
        <v>0</v>
      </c>
      <c r="P372" s="161">
        <f t="shared" si="266"/>
        <v>0</v>
      </c>
      <c r="Q372" s="161">
        <f t="shared" si="266"/>
        <v>0</v>
      </c>
      <c r="R372" s="355">
        <f t="shared" si="266"/>
        <v>28.514000000000003</v>
      </c>
      <c r="S372" s="355">
        <f t="shared" si="266"/>
        <v>28.514000000000003</v>
      </c>
      <c r="T372" s="355">
        <f t="shared" si="266"/>
        <v>0</v>
      </c>
      <c r="U372" s="355"/>
      <c r="V372" s="355">
        <f t="shared" ref="V372:AA372" si="267">V371</f>
        <v>0</v>
      </c>
      <c r="W372" s="355">
        <f t="shared" si="267"/>
        <v>0</v>
      </c>
      <c r="X372" s="355">
        <f t="shared" si="267"/>
        <v>0</v>
      </c>
      <c r="Y372" s="355">
        <f t="shared" si="267"/>
        <v>0</v>
      </c>
      <c r="Z372" s="355">
        <f t="shared" si="267"/>
        <v>0</v>
      </c>
      <c r="AA372" s="355">
        <f t="shared" si="267"/>
        <v>0</v>
      </c>
      <c r="AB372" s="698"/>
      <c r="AC372" s="699"/>
      <c r="AD372" s="699"/>
      <c r="AE372" s="699"/>
      <c r="AF372" s="699"/>
      <c r="AG372" s="700"/>
    </row>
    <row r="373" spans="1:33" s="3" customFormat="1" ht="18.75" customHeight="1">
      <c r="A373" s="202" t="s">
        <v>179</v>
      </c>
      <c r="B373" s="292" t="s">
        <v>150</v>
      </c>
      <c r="C373" s="293" t="s">
        <v>164</v>
      </c>
      <c r="D373" s="701" t="s">
        <v>1067</v>
      </c>
      <c r="E373" s="702"/>
      <c r="F373" s="702"/>
      <c r="G373" s="702"/>
      <c r="H373" s="702"/>
      <c r="I373" s="702"/>
      <c r="J373" s="702"/>
      <c r="K373" s="702"/>
      <c r="L373" s="702"/>
      <c r="M373" s="702"/>
      <c r="N373" s="702"/>
      <c r="O373" s="702"/>
      <c r="P373" s="702"/>
      <c r="Q373" s="702"/>
      <c r="R373" s="702"/>
      <c r="S373" s="702"/>
      <c r="T373" s="702"/>
      <c r="U373" s="702"/>
      <c r="V373" s="702"/>
      <c r="W373" s="702"/>
      <c r="X373" s="702"/>
      <c r="Y373" s="702"/>
      <c r="Z373" s="702"/>
      <c r="AA373" s="702"/>
      <c r="AB373" s="702"/>
      <c r="AC373" s="702"/>
      <c r="AD373" s="702"/>
      <c r="AE373" s="702"/>
      <c r="AF373" s="702"/>
      <c r="AG373" s="703"/>
    </row>
    <row r="374" spans="1:33" s="3" customFormat="1" ht="30.75" customHeight="1">
      <c r="A374" s="745" t="s">
        <v>179</v>
      </c>
      <c r="B374" s="777" t="s">
        <v>150</v>
      </c>
      <c r="C374" s="780" t="s">
        <v>164</v>
      </c>
      <c r="D374" s="750" t="s">
        <v>150</v>
      </c>
      <c r="E374" s="752" t="s">
        <v>1068</v>
      </c>
      <c r="F374" s="753"/>
      <c r="G374" s="154"/>
      <c r="H374" s="155"/>
      <c r="I374" s="155"/>
      <c r="J374" s="155"/>
      <c r="K374" s="155"/>
      <c r="L374" s="155"/>
      <c r="M374" s="155"/>
      <c r="N374" s="155"/>
      <c r="O374" s="155"/>
      <c r="P374" s="155"/>
      <c r="Q374" s="155"/>
      <c r="R374" s="359"/>
      <c r="S374" s="359"/>
      <c r="T374" s="359"/>
      <c r="U374" s="359"/>
      <c r="V374" s="359"/>
      <c r="W374" s="359"/>
      <c r="X374" s="359"/>
      <c r="Y374" s="359"/>
      <c r="Z374" s="359"/>
      <c r="AA374" s="359"/>
      <c r="AB374" s="635"/>
      <c r="AC374" s="635"/>
      <c r="AD374" s="635"/>
      <c r="AE374" s="635"/>
      <c r="AF374" s="635"/>
      <c r="AG374" s="659"/>
    </row>
    <row r="375" spans="1:33" s="3" customFormat="1" ht="96" customHeight="1">
      <c r="A375" s="746"/>
      <c r="B375" s="778"/>
      <c r="C375" s="781"/>
      <c r="D375" s="767"/>
      <c r="E375" s="201" t="s">
        <v>10</v>
      </c>
      <c r="F375" s="206" t="s">
        <v>1069</v>
      </c>
      <c r="G375" s="157" t="s">
        <v>14</v>
      </c>
      <c r="H375" s="158">
        <f>I375+J375+L375+M375+N375+O375+P375+Q375</f>
        <v>35.188000000000002</v>
      </c>
      <c r="I375" s="159">
        <v>35.188000000000002</v>
      </c>
      <c r="J375" s="159"/>
      <c r="K375" s="159"/>
      <c r="L375" s="159"/>
      <c r="M375" s="159"/>
      <c r="N375" s="159"/>
      <c r="O375" s="159"/>
      <c r="P375" s="159"/>
      <c r="Q375" s="159"/>
      <c r="R375" s="350">
        <v>2.944</v>
      </c>
      <c r="S375" s="351">
        <v>2.944</v>
      </c>
      <c r="T375" s="351"/>
      <c r="U375" s="351"/>
      <c r="V375" s="351"/>
      <c r="W375" s="351"/>
      <c r="X375" s="351"/>
      <c r="Y375" s="351"/>
      <c r="Z375" s="351"/>
      <c r="AA375" s="351"/>
      <c r="AB375" s="338" t="s">
        <v>1070</v>
      </c>
      <c r="AC375" s="339" t="s">
        <v>1071</v>
      </c>
      <c r="AD375" s="523" t="s">
        <v>153</v>
      </c>
      <c r="AE375" s="523">
        <v>2</v>
      </c>
      <c r="AF375" s="523">
        <v>2</v>
      </c>
      <c r="AG375" s="371"/>
    </row>
    <row r="376" spans="1:33" s="3" customFormat="1" ht="15" customHeight="1">
      <c r="A376" s="747"/>
      <c r="B376" s="779"/>
      <c r="C376" s="782"/>
      <c r="D376" s="756" t="s">
        <v>15</v>
      </c>
      <c r="E376" s="757"/>
      <c r="F376" s="757"/>
      <c r="G376" s="758"/>
      <c r="H376" s="162">
        <f>H375</f>
        <v>35.188000000000002</v>
      </c>
      <c r="I376" s="162">
        <f t="shared" ref="I376:Q377" si="268">I375</f>
        <v>35.188000000000002</v>
      </c>
      <c r="J376" s="162">
        <f t="shared" si="268"/>
        <v>0</v>
      </c>
      <c r="K376" s="162"/>
      <c r="L376" s="162">
        <f t="shared" si="268"/>
        <v>0</v>
      </c>
      <c r="M376" s="162">
        <f t="shared" si="268"/>
        <v>0</v>
      </c>
      <c r="N376" s="162">
        <f t="shared" si="268"/>
        <v>0</v>
      </c>
      <c r="O376" s="162">
        <f t="shared" si="268"/>
        <v>0</v>
      </c>
      <c r="P376" s="162">
        <f t="shared" si="268"/>
        <v>0</v>
      </c>
      <c r="Q376" s="162">
        <f t="shared" si="268"/>
        <v>0</v>
      </c>
      <c r="R376" s="354">
        <f>R375</f>
        <v>2.944</v>
      </c>
      <c r="S376" s="354">
        <f t="shared" ref="S376:T377" si="269">S375</f>
        <v>2.944</v>
      </c>
      <c r="T376" s="354">
        <f t="shared" si="269"/>
        <v>0</v>
      </c>
      <c r="U376" s="354"/>
      <c r="V376" s="354">
        <f t="shared" ref="V376:AA377" si="270">V375</f>
        <v>0</v>
      </c>
      <c r="W376" s="354">
        <f t="shared" si="270"/>
        <v>0</v>
      </c>
      <c r="X376" s="354">
        <f t="shared" si="270"/>
        <v>0</v>
      </c>
      <c r="Y376" s="354">
        <f t="shared" si="270"/>
        <v>0</v>
      </c>
      <c r="Z376" s="354">
        <f t="shared" si="270"/>
        <v>0</v>
      </c>
      <c r="AA376" s="354">
        <f t="shared" si="270"/>
        <v>0</v>
      </c>
      <c r="AB376" s="704"/>
      <c r="AC376" s="705"/>
      <c r="AD376" s="705"/>
      <c r="AE376" s="705"/>
      <c r="AF376" s="705"/>
      <c r="AG376" s="706"/>
    </row>
    <row r="377" spans="1:33" s="3" customFormat="1" ht="15" customHeight="1">
      <c r="A377" s="202" t="s">
        <v>179</v>
      </c>
      <c r="B377" s="292" t="s">
        <v>150</v>
      </c>
      <c r="C377" s="293" t="s">
        <v>164</v>
      </c>
      <c r="D377" s="707" t="s">
        <v>16</v>
      </c>
      <c r="E377" s="708"/>
      <c r="F377" s="708"/>
      <c r="G377" s="709"/>
      <c r="H377" s="161">
        <f>H376</f>
        <v>35.188000000000002</v>
      </c>
      <c r="I377" s="161">
        <f t="shared" si="268"/>
        <v>35.188000000000002</v>
      </c>
      <c r="J377" s="161">
        <f>J376</f>
        <v>0</v>
      </c>
      <c r="K377" s="161"/>
      <c r="L377" s="161">
        <f t="shared" si="268"/>
        <v>0</v>
      </c>
      <c r="M377" s="161">
        <f t="shared" si="268"/>
        <v>0</v>
      </c>
      <c r="N377" s="161">
        <f>N376</f>
        <v>0</v>
      </c>
      <c r="O377" s="161">
        <f t="shared" si="268"/>
        <v>0</v>
      </c>
      <c r="P377" s="161">
        <f t="shared" si="268"/>
        <v>0</v>
      </c>
      <c r="Q377" s="161">
        <f t="shared" si="268"/>
        <v>0</v>
      </c>
      <c r="R377" s="355">
        <f>R376</f>
        <v>2.944</v>
      </c>
      <c r="S377" s="355">
        <f t="shared" si="269"/>
        <v>2.944</v>
      </c>
      <c r="T377" s="355">
        <f>T376</f>
        <v>0</v>
      </c>
      <c r="U377" s="355"/>
      <c r="V377" s="355">
        <f t="shared" si="270"/>
        <v>0</v>
      </c>
      <c r="W377" s="355">
        <f t="shared" si="270"/>
        <v>0</v>
      </c>
      <c r="X377" s="355">
        <f>X376</f>
        <v>0</v>
      </c>
      <c r="Y377" s="355">
        <f t="shared" si="270"/>
        <v>0</v>
      </c>
      <c r="Z377" s="355">
        <f t="shared" si="270"/>
        <v>0</v>
      </c>
      <c r="AA377" s="355">
        <f t="shared" si="270"/>
        <v>0</v>
      </c>
      <c r="AB377" s="698"/>
      <c r="AC377" s="699"/>
      <c r="AD377" s="699"/>
      <c r="AE377" s="699"/>
      <c r="AF377" s="699"/>
      <c r="AG377" s="700"/>
    </row>
    <row r="378" spans="1:33" s="199" customFormat="1" ht="15" customHeight="1">
      <c r="A378" s="202" t="s">
        <v>179</v>
      </c>
      <c r="B378" s="292" t="s">
        <v>150</v>
      </c>
      <c r="C378" s="713" t="s">
        <v>18</v>
      </c>
      <c r="D378" s="714"/>
      <c r="E378" s="714"/>
      <c r="F378" s="714"/>
      <c r="G378" s="715"/>
      <c r="H378" s="163">
        <f>H353+H361+H366+H372+H2094+H377</f>
        <v>2920.02</v>
      </c>
      <c r="I378" s="163">
        <f t="shared" ref="I378:Q378" si="271">I353+I361+I366+I372+I377</f>
        <v>2498.8920000000003</v>
      </c>
      <c r="J378" s="163">
        <f t="shared" si="271"/>
        <v>8.7959999999999994</v>
      </c>
      <c r="K378" s="163"/>
      <c r="L378" s="163">
        <f t="shared" si="271"/>
        <v>412.33200000000005</v>
      </c>
      <c r="M378" s="163">
        <f t="shared" si="271"/>
        <v>0</v>
      </c>
      <c r="N378" s="163">
        <f t="shared" si="271"/>
        <v>0</v>
      </c>
      <c r="O378" s="163">
        <f t="shared" si="271"/>
        <v>0</v>
      </c>
      <c r="P378" s="163">
        <f t="shared" si="271"/>
        <v>0</v>
      </c>
      <c r="Q378" s="163">
        <f t="shared" si="271"/>
        <v>0</v>
      </c>
      <c r="R378" s="356">
        <f>R353+R361+R366+R372+R2094+R377</f>
        <v>2836.585</v>
      </c>
      <c r="S378" s="356">
        <f t="shared" ref="S378:T378" si="272">S353+S361+S366+S372+S377</f>
        <v>2439.2860000000001</v>
      </c>
      <c r="T378" s="356">
        <f t="shared" si="272"/>
        <v>8.7959999999999994</v>
      </c>
      <c r="U378" s="356"/>
      <c r="V378" s="356">
        <f t="shared" ref="V378:AA378" si="273">V353+V361+V366+V372+V377</f>
        <v>388.50299999999999</v>
      </c>
      <c r="W378" s="356">
        <f t="shared" si="273"/>
        <v>0</v>
      </c>
      <c r="X378" s="356">
        <f t="shared" si="273"/>
        <v>0</v>
      </c>
      <c r="Y378" s="356">
        <f t="shared" si="273"/>
        <v>0</v>
      </c>
      <c r="Z378" s="356">
        <f t="shared" si="273"/>
        <v>0</v>
      </c>
      <c r="AA378" s="356">
        <f t="shared" si="273"/>
        <v>0</v>
      </c>
      <c r="AB378" s="716"/>
      <c r="AC378" s="717"/>
      <c r="AD378" s="717"/>
      <c r="AE378" s="717"/>
      <c r="AF378" s="717"/>
      <c r="AG378" s="718"/>
    </row>
    <row r="379" spans="1:33" s="3" customFormat="1" ht="15" customHeight="1">
      <c r="A379" s="204" t="s">
        <v>179</v>
      </c>
      <c r="B379" s="200" t="s">
        <v>151</v>
      </c>
      <c r="C379" s="738" t="s">
        <v>1072</v>
      </c>
      <c r="D379" s="739"/>
      <c r="E379" s="739"/>
      <c r="F379" s="739"/>
      <c r="G379" s="739"/>
      <c r="H379" s="739"/>
      <c r="I379" s="739"/>
      <c r="J379" s="739"/>
      <c r="K379" s="739"/>
      <c r="L379" s="739"/>
      <c r="M379" s="739"/>
      <c r="N379" s="739"/>
      <c r="O379" s="739"/>
      <c r="P379" s="739"/>
      <c r="Q379" s="739"/>
      <c r="R379" s="739"/>
      <c r="S379" s="739"/>
      <c r="T379" s="739"/>
      <c r="U379" s="739"/>
      <c r="V379" s="739"/>
      <c r="W379" s="739"/>
      <c r="X379" s="739"/>
      <c r="Y379" s="739"/>
      <c r="Z379" s="739"/>
      <c r="AA379" s="739"/>
      <c r="AB379" s="739"/>
      <c r="AC379" s="739"/>
      <c r="AD379" s="739"/>
      <c r="AE379" s="739"/>
      <c r="AF379" s="739"/>
      <c r="AG379" s="740"/>
    </row>
    <row r="380" spans="1:33" s="3" customFormat="1" ht="15" customHeight="1">
      <c r="A380" s="204" t="s">
        <v>179</v>
      </c>
      <c r="B380" s="200" t="s">
        <v>151</v>
      </c>
      <c r="C380" s="293" t="s">
        <v>150</v>
      </c>
      <c r="D380" s="741" t="s">
        <v>1073</v>
      </c>
      <c r="E380" s="742"/>
      <c r="F380" s="742"/>
      <c r="G380" s="742"/>
      <c r="H380" s="742"/>
      <c r="I380" s="742"/>
      <c r="J380" s="742"/>
      <c r="K380" s="742"/>
      <c r="L380" s="742"/>
      <c r="M380" s="742"/>
      <c r="N380" s="742"/>
      <c r="O380" s="742"/>
      <c r="P380" s="742"/>
      <c r="Q380" s="742"/>
      <c r="R380" s="742"/>
      <c r="S380" s="742"/>
      <c r="T380" s="742"/>
      <c r="U380" s="742"/>
      <c r="V380" s="742"/>
      <c r="W380" s="742"/>
      <c r="X380" s="742"/>
      <c r="Y380" s="742"/>
      <c r="Z380" s="742"/>
      <c r="AA380" s="742"/>
      <c r="AB380" s="742"/>
      <c r="AC380" s="742"/>
      <c r="AD380" s="742"/>
      <c r="AE380" s="742"/>
      <c r="AF380" s="742"/>
      <c r="AG380" s="743"/>
    </row>
    <row r="381" spans="1:33" s="199" customFormat="1" ht="63" customHeight="1">
      <c r="A381" s="745" t="s">
        <v>179</v>
      </c>
      <c r="B381" s="777" t="s">
        <v>151</v>
      </c>
      <c r="C381" s="780" t="s">
        <v>150</v>
      </c>
      <c r="D381" s="750" t="s">
        <v>150</v>
      </c>
      <c r="E381" s="752" t="s">
        <v>1074</v>
      </c>
      <c r="F381" s="753"/>
      <c r="G381" s="154"/>
      <c r="H381" s="155"/>
      <c r="I381" s="155"/>
      <c r="J381" s="155"/>
      <c r="K381" s="155"/>
      <c r="L381" s="155"/>
      <c r="M381" s="155"/>
      <c r="N381" s="155"/>
      <c r="O381" s="155"/>
      <c r="P381" s="155"/>
      <c r="Q381" s="155"/>
      <c r="R381" s="359"/>
      <c r="S381" s="359"/>
      <c r="T381" s="359"/>
      <c r="U381" s="359"/>
      <c r="V381" s="359"/>
      <c r="W381" s="359"/>
      <c r="X381" s="359"/>
      <c r="Y381" s="359"/>
      <c r="Z381" s="359"/>
      <c r="AA381" s="359"/>
      <c r="AB381" s="635"/>
      <c r="AC381" s="635"/>
      <c r="AD381" s="635"/>
      <c r="AE381" s="635"/>
      <c r="AF381" s="635"/>
      <c r="AG381" s="659"/>
    </row>
    <row r="382" spans="1:33" s="199" customFormat="1" ht="75.75" customHeight="1">
      <c r="A382" s="746"/>
      <c r="B382" s="778"/>
      <c r="C382" s="781"/>
      <c r="D382" s="767"/>
      <c r="E382" s="201" t="s">
        <v>10</v>
      </c>
      <c r="F382" s="357" t="s">
        <v>1075</v>
      </c>
      <c r="G382" s="157" t="s">
        <v>14</v>
      </c>
      <c r="H382" s="158">
        <f>I382+J382+L382+M382+N382+O382+P382+Q382</f>
        <v>19.2</v>
      </c>
      <c r="I382" s="159">
        <v>19.2</v>
      </c>
      <c r="J382" s="159"/>
      <c r="K382" s="159"/>
      <c r="L382" s="159"/>
      <c r="M382" s="159"/>
      <c r="N382" s="159"/>
      <c r="O382" s="159"/>
      <c r="P382" s="159"/>
      <c r="Q382" s="159"/>
      <c r="R382" s="350">
        <v>8.3689999999999998</v>
      </c>
      <c r="S382" s="351">
        <v>8.3689999999999998</v>
      </c>
      <c r="T382" s="351"/>
      <c r="U382" s="351"/>
      <c r="V382" s="351"/>
      <c r="W382" s="351"/>
      <c r="X382" s="351"/>
      <c r="Y382" s="351"/>
      <c r="Z382" s="351"/>
      <c r="AA382" s="351"/>
      <c r="AB382" s="338" t="s">
        <v>1076</v>
      </c>
      <c r="AC382" s="339" t="s">
        <v>1077</v>
      </c>
      <c r="AD382" s="523" t="s">
        <v>153</v>
      </c>
      <c r="AE382" s="523">
        <v>140</v>
      </c>
      <c r="AF382" s="523">
        <v>96</v>
      </c>
      <c r="AG382" s="371"/>
    </row>
    <row r="383" spans="1:33" s="3" customFormat="1" ht="15" customHeight="1">
      <c r="A383" s="747"/>
      <c r="B383" s="779"/>
      <c r="C383" s="782"/>
      <c r="D383" s="756" t="s">
        <v>15</v>
      </c>
      <c r="E383" s="757"/>
      <c r="F383" s="757"/>
      <c r="G383" s="758"/>
      <c r="H383" s="160">
        <f>H382</f>
        <v>19.2</v>
      </c>
      <c r="I383" s="160">
        <f t="shared" ref="I383:Q385" si="274">I382</f>
        <v>19.2</v>
      </c>
      <c r="J383" s="160">
        <f t="shared" si="274"/>
        <v>0</v>
      </c>
      <c r="K383" s="160"/>
      <c r="L383" s="160">
        <f t="shared" si="274"/>
        <v>0</v>
      </c>
      <c r="M383" s="160">
        <f t="shared" si="274"/>
        <v>0</v>
      </c>
      <c r="N383" s="160">
        <f t="shared" si="274"/>
        <v>0</v>
      </c>
      <c r="O383" s="160">
        <f t="shared" si="274"/>
        <v>0</v>
      </c>
      <c r="P383" s="160">
        <f t="shared" si="274"/>
        <v>0</v>
      </c>
      <c r="Q383" s="160">
        <f t="shared" si="274"/>
        <v>0</v>
      </c>
      <c r="R383" s="302">
        <f>R382</f>
        <v>8.3689999999999998</v>
      </c>
      <c r="S383" s="302">
        <f t="shared" ref="S383:T385" si="275">S382</f>
        <v>8.3689999999999998</v>
      </c>
      <c r="T383" s="302">
        <f t="shared" si="275"/>
        <v>0</v>
      </c>
      <c r="U383" s="302"/>
      <c r="V383" s="302">
        <f t="shared" ref="V383:AA385" si="276">V382</f>
        <v>0</v>
      </c>
      <c r="W383" s="302">
        <f t="shared" si="276"/>
        <v>0</v>
      </c>
      <c r="X383" s="302">
        <f t="shared" si="276"/>
        <v>0</v>
      </c>
      <c r="Y383" s="302">
        <f t="shared" si="276"/>
        <v>0</v>
      </c>
      <c r="Z383" s="302">
        <f t="shared" si="276"/>
        <v>0</v>
      </c>
      <c r="AA383" s="302">
        <f t="shared" si="276"/>
        <v>0</v>
      </c>
      <c r="AB383" s="695"/>
      <c r="AC383" s="696"/>
      <c r="AD383" s="696"/>
      <c r="AE383" s="696"/>
      <c r="AF383" s="696"/>
      <c r="AG383" s="697"/>
    </row>
    <row r="384" spans="1:33" s="3" customFormat="1" ht="15" customHeight="1">
      <c r="A384" s="202" t="s">
        <v>179</v>
      </c>
      <c r="B384" s="292" t="s">
        <v>151</v>
      </c>
      <c r="C384" s="293" t="s">
        <v>150</v>
      </c>
      <c r="D384" s="707" t="s">
        <v>16</v>
      </c>
      <c r="E384" s="708"/>
      <c r="F384" s="708"/>
      <c r="G384" s="709"/>
      <c r="H384" s="161">
        <f>H383</f>
        <v>19.2</v>
      </c>
      <c r="I384" s="161">
        <f t="shared" si="274"/>
        <v>19.2</v>
      </c>
      <c r="J384" s="161">
        <f t="shared" si="274"/>
        <v>0</v>
      </c>
      <c r="K384" s="161"/>
      <c r="L384" s="161">
        <f t="shared" si="274"/>
        <v>0</v>
      </c>
      <c r="M384" s="161">
        <f t="shared" si="274"/>
        <v>0</v>
      </c>
      <c r="N384" s="161">
        <f t="shared" si="274"/>
        <v>0</v>
      </c>
      <c r="O384" s="161">
        <f t="shared" si="274"/>
        <v>0</v>
      </c>
      <c r="P384" s="161">
        <f t="shared" si="274"/>
        <v>0</v>
      </c>
      <c r="Q384" s="161">
        <f t="shared" si="274"/>
        <v>0</v>
      </c>
      <c r="R384" s="355">
        <f>R383</f>
        <v>8.3689999999999998</v>
      </c>
      <c r="S384" s="355">
        <f t="shared" si="275"/>
        <v>8.3689999999999998</v>
      </c>
      <c r="T384" s="355">
        <f t="shared" si="275"/>
        <v>0</v>
      </c>
      <c r="U384" s="355"/>
      <c r="V384" s="355">
        <f t="shared" si="276"/>
        <v>0</v>
      </c>
      <c r="W384" s="355">
        <f t="shared" si="276"/>
        <v>0</v>
      </c>
      <c r="X384" s="355">
        <f t="shared" si="276"/>
        <v>0</v>
      </c>
      <c r="Y384" s="355">
        <f t="shared" si="276"/>
        <v>0</v>
      </c>
      <c r="Z384" s="355">
        <f t="shared" si="276"/>
        <v>0</v>
      </c>
      <c r="AA384" s="355">
        <f t="shared" si="276"/>
        <v>0</v>
      </c>
      <c r="AB384" s="698"/>
      <c r="AC384" s="699"/>
      <c r="AD384" s="699"/>
      <c r="AE384" s="699"/>
      <c r="AF384" s="699"/>
      <c r="AG384" s="700"/>
    </row>
    <row r="385" spans="1:33" s="199" customFormat="1" ht="15" customHeight="1">
      <c r="A385" s="202" t="s">
        <v>179</v>
      </c>
      <c r="B385" s="292" t="s">
        <v>151</v>
      </c>
      <c r="C385" s="713" t="s">
        <v>18</v>
      </c>
      <c r="D385" s="714"/>
      <c r="E385" s="714"/>
      <c r="F385" s="714"/>
      <c r="G385" s="715"/>
      <c r="H385" s="163">
        <f>H384</f>
        <v>19.2</v>
      </c>
      <c r="I385" s="163">
        <f>I384</f>
        <v>19.2</v>
      </c>
      <c r="J385" s="163">
        <f t="shared" si="274"/>
        <v>0</v>
      </c>
      <c r="K385" s="163"/>
      <c r="L385" s="163">
        <f t="shared" si="274"/>
        <v>0</v>
      </c>
      <c r="M385" s="163">
        <f t="shared" si="274"/>
        <v>0</v>
      </c>
      <c r="N385" s="163">
        <f t="shared" si="274"/>
        <v>0</v>
      </c>
      <c r="O385" s="163">
        <f t="shared" si="274"/>
        <v>0</v>
      </c>
      <c r="P385" s="163">
        <f t="shared" si="274"/>
        <v>0</v>
      </c>
      <c r="Q385" s="163">
        <f t="shared" si="274"/>
        <v>0</v>
      </c>
      <c r="R385" s="356">
        <f>R384</f>
        <v>8.3689999999999998</v>
      </c>
      <c r="S385" s="356">
        <f>S384</f>
        <v>8.3689999999999998</v>
      </c>
      <c r="T385" s="356">
        <f t="shared" si="275"/>
        <v>0</v>
      </c>
      <c r="U385" s="356"/>
      <c r="V385" s="356">
        <f t="shared" si="276"/>
        <v>0</v>
      </c>
      <c r="W385" s="356">
        <f t="shared" si="276"/>
        <v>0</v>
      </c>
      <c r="X385" s="356">
        <f t="shared" si="276"/>
        <v>0</v>
      </c>
      <c r="Y385" s="356">
        <f t="shared" si="276"/>
        <v>0</v>
      </c>
      <c r="Z385" s="356">
        <f t="shared" si="276"/>
        <v>0</v>
      </c>
      <c r="AA385" s="356">
        <f t="shared" si="276"/>
        <v>0</v>
      </c>
      <c r="AB385" s="716"/>
      <c r="AC385" s="717"/>
      <c r="AD385" s="717"/>
      <c r="AE385" s="717"/>
      <c r="AF385" s="717"/>
      <c r="AG385" s="718"/>
    </row>
    <row r="386" spans="1:33" s="3" customFormat="1" ht="15" customHeight="1">
      <c r="A386" s="204" t="s">
        <v>179</v>
      </c>
      <c r="B386" s="200" t="s">
        <v>154</v>
      </c>
      <c r="C386" s="738" t="s">
        <v>1078</v>
      </c>
      <c r="D386" s="739"/>
      <c r="E386" s="739"/>
      <c r="F386" s="739"/>
      <c r="G386" s="739"/>
      <c r="H386" s="739"/>
      <c r="I386" s="739"/>
      <c r="J386" s="739"/>
      <c r="K386" s="739"/>
      <c r="L386" s="739"/>
      <c r="M386" s="739"/>
      <c r="N386" s="739"/>
      <c r="O386" s="739"/>
      <c r="P386" s="739"/>
      <c r="Q386" s="739"/>
      <c r="R386" s="739"/>
      <c r="S386" s="739"/>
      <c r="T386" s="739"/>
      <c r="U386" s="739"/>
      <c r="V386" s="739"/>
      <c r="W386" s="739"/>
      <c r="X386" s="739"/>
      <c r="Y386" s="739"/>
      <c r="Z386" s="739"/>
      <c r="AA386" s="739"/>
      <c r="AB386" s="739"/>
      <c r="AC386" s="739"/>
      <c r="AD386" s="739"/>
      <c r="AE386" s="739"/>
      <c r="AF386" s="739"/>
      <c r="AG386" s="740"/>
    </row>
    <row r="387" spans="1:33" s="3" customFormat="1" ht="15" customHeight="1">
      <c r="A387" s="204" t="s">
        <v>179</v>
      </c>
      <c r="B387" s="200" t="s">
        <v>154</v>
      </c>
      <c r="C387" s="293" t="s">
        <v>150</v>
      </c>
      <c r="D387" s="741" t="s">
        <v>1079</v>
      </c>
      <c r="E387" s="742"/>
      <c r="F387" s="742"/>
      <c r="G387" s="742"/>
      <c r="H387" s="742"/>
      <c r="I387" s="742"/>
      <c r="J387" s="742"/>
      <c r="K387" s="742"/>
      <c r="L387" s="742"/>
      <c r="M387" s="742"/>
      <c r="N387" s="742"/>
      <c r="O387" s="742"/>
      <c r="P387" s="742"/>
      <c r="Q387" s="742"/>
      <c r="R387" s="742"/>
      <c r="S387" s="742"/>
      <c r="T387" s="742"/>
      <c r="U387" s="742"/>
      <c r="V387" s="742"/>
      <c r="W387" s="742"/>
      <c r="X387" s="742"/>
      <c r="Y387" s="742"/>
      <c r="Z387" s="742"/>
      <c r="AA387" s="742"/>
      <c r="AB387" s="742"/>
      <c r="AC387" s="742"/>
      <c r="AD387" s="742"/>
      <c r="AE387" s="743"/>
      <c r="AF387" s="634"/>
      <c r="AG387" s="289"/>
    </row>
    <row r="388" spans="1:33" s="199" customFormat="1" ht="15" customHeight="1">
      <c r="A388" s="745" t="s">
        <v>179</v>
      </c>
      <c r="B388" s="777" t="s">
        <v>154</v>
      </c>
      <c r="C388" s="780" t="s">
        <v>150</v>
      </c>
      <c r="D388" s="750" t="s">
        <v>150</v>
      </c>
      <c r="E388" s="752" t="s">
        <v>1080</v>
      </c>
      <c r="F388" s="753"/>
      <c r="G388" s="154"/>
      <c r="H388" s="155"/>
      <c r="I388" s="155"/>
      <c r="J388" s="155"/>
      <c r="K388" s="155"/>
      <c r="L388" s="155"/>
      <c r="M388" s="155"/>
      <c r="N388" s="155"/>
      <c r="O388" s="155"/>
      <c r="P388" s="155"/>
      <c r="Q388" s="155"/>
      <c r="R388" s="359"/>
      <c r="S388" s="359"/>
      <c r="T388" s="359"/>
      <c r="U388" s="359"/>
      <c r="V388" s="359"/>
      <c r="W388" s="359"/>
      <c r="X388" s="359"/>
      <c r="Y388" s="359"/>
      <c r="Z388" s="359"/>
      <c r="AA388" s="359"/>
      <c r="AB388" s="635"/>
      <c r="AC388" s="635"/>
      <c r="AD388" s="635"/>
      <c r="AE388" s="635"/>
      <c r="AF388" s="635"/>
      <c r="AG388" s="659"/>
    </row>
    <row r="389" spans="1:33" s="199" customFormat="1" ht="42.75" customHeight="1">
      <c r="A389" s="746"/>
      <c r="B389" s="778"/>
      <c r="C389" s="781"/>
      <c r="D389" s="767"/>
      <c r="E389" s="201" t="s">
        <v>10</v>
      </c>
      <c r="F389" s="212" t="s">
        <v>1081</v>
      </c>
      <c r="G389" s="157"/>
      <c r="H389" s="158">
        <f>I389+J389+L389+M389+N389+O389+P389+Q389</f>
        <v>496.06400000000002</v>
      </c>
      <c r="I389" s="159">
        <v>496.06400000000002</v>
      </c>
      <c r="J389" s="159"/>
      <c r="K389" s="159"/>
      <c r="L389" s="159"/>
      <c r="M389" s="159"/>
      <c r="N389" s="159"/>
      <c r="O389" s="159"/>
      <c r="P389" s="159"/>
      <c r="Q389" s="159"/>
      <c r="R389" s="350">
        <f>S389+T389+V389+W389+X389+Y389+Z389+AA389</f>
        <v>496.06400000000002</v>
      </c>
      <c r="S389" s="351">
        <v>496.06400000000002</v>
      </c>
      <c r="T389" s="351"/>
      <c r="U389" s="351"/>
      <c r="V389" s="351"/>
      <c r="W389" s="351"/>
      <c r="X389" s="351"/>
      <c r="Y389" s="351"/>
      <c r="Z389" s="351"/>
      <c r="AA389" s="351"/>
      <c r="AB389" s="338" t="s">
        <v>1076</v>
      </c>
      <c r="AC389" s="347" t="s">
        <v>1082</v>
      </c>
      <c r="AD389" s="455" t="s">
        <v>303</v>
      </c>
      <c r="AE389" s="523">
        <v>100</v>
      </c>
      <c r="AF389" s="523">
        <v>100</v>
      </c>
      <c r="AG389" s="371"/>
    </row>
    <row r="390" spans="1:33" s="3" customFormat="1" ht="15" customHeight="1">
      <c r="A390" s="747"/>
      <c r="B390" s="779"/>
      <c r="C390" s="782"/>
      <c r="D390" s="756" t="s">
        <v>15</v>
      </c>
      <c r="E390" s="757"/>
      <c r="F390" s="757"/>
      <c r="G390" s="758"/>
      <c r="H390" s="160">
        <f>H389</f>
        <v>496.06400000000002</v>
      </c>
      <c r="I390" s="160">
        <f t="shared" ref="I390:Q390" si="277">I389</f>
        <v>496.06400000000002</v>
      </c>
      <c r="J390" s="160">
        <f t="shared" si="277"/>
        <v>0</v>
      </c>
      <c r="K390" s="160"/>
      <c r="L390" s="160">
        <f t="shared" si="277"/>
        <v>0</v>
      </c>
      <c r="M390" s="160">
        <f t="shared" si="277"/>
        <v>0</v>
      </c>
      <c r="N390" s="160">
        <f t="shared" si="277"/>
        <v>0</v>
      </c>
      <c r="O390" s="160">
        <f t="shared" si="277"/>
        <v>0</v>
      </c>
      <c r="P390" s="160">
        <f t="shared" si="277"/>
        <v>0</v>
      </c>
      <c r="Q390" s="160">
        <f t="shared" si="277"/>
        <v>0</v>
      </c>
      <c r="R390" s="302">
        <f>R389</f>
        <v>496.06400000000002</v>
      </c>
      <c r="S390" s="302">
        <f t="shared" ref="S390:T390" si="278">S389</f>
        <v>496.06400000000002</v>
      </c>
      <c r="T390" s="302">
        <f t="shared" si="278"/>
        <v>0</v>
      </c>
      <c r="U390" s="302"/>
      <c r="V390" s="302">
        <f t="shared" ref="V390:AA390" si="279">V389</f>
        <v>0</v>
      </c>
      <c r="W390" s="302">
        <f t="shared" si="279"/>
        <v>0</v>
      </c>
      <c r="X390" s="302">
        <f t="shared" si="279"/>
        <v>0</v>
      </c>
      <c r="Y390" s="302">
        <f t="shared" si="279"/>
        <v>0</v>
      </c>
      <c r="Z390" s="302">
        <f t="shared" si="279"/>
        <v>0</v>
      </c>
      <c r="AA390" s="302">
        <f t="shared" si="279"/>
        <v>0</v>
      </c>
      <c r="AB390" s="696"/>
      <c r="AC390" s="696"/>
      <c r="AD390" s="696"/>
      <c r="AE390" s="697"/>
      <c r="AF390" s="358"/>
      <c r="AG390" s="383"/>
    </row>
    <row r="391" spans="1:33" s="3" customFormat="1" ht="15" customHeight="1">
      <c r="A391" s="745" t="s">
        <v>179</v>
      </c>
      <c r="B391" s="777" t="s">
        <v>154</v>
      </c>
      <c r="C391" s="780" t="s">
        <v>150</v>
      </c>
      <c r="D391" s="750" t="s">
        <v>151</v>
      </c>
      <c r="E391" s="752" t="s">
        <v>1083</v>
      </c>
      <c r="F391" s="753"/>
      <c r="G391" s="154"/>
      <c r="H391" s="155"/>
      <c r="I391" s="155"/>
      <c r="J391" s="155"/>
      <c r="K391" s="155"/>
      <c r="L391" s="155"/>
      <c r="M391" s="155"/>
      <c r="N391" s="155"/>
      <c r="O391" s="155"/>
      <c r="P391" s="155"/>
      <c r="Q391" s="155"/>
      <c r="R391" s="359"/>
      <c r="S391" s="359"/>
      <c r="T391" s="359"/>
      <c r="U391" s="359"/>
      <c r="V391" s="359"/>
      <c r="W391" s="359"/>
      <c r="X391" s="359"/>
      <c r="Y391" s="359"/>
      <c r="Z391" s="359"/>
      <c r="AA391" s="359"/>
      <c r="AB391" s="635"/>
      <c r="AC391" s="635"/>
      <c r="AD391" s="635"/>
      <c r="AE391" s="635"/>
      <c r="AF391" s="635"/>
      <c r="AG391" s="659"/>
    </row>
    <row r="392" spans="1:33" s="3" customFormat="1" ht="40.5" customHeight="1">
      <c r="A392" s="746"/>
      <c r="B392" s="778"/>
      <c r="C392" s="781"/>
      <c r="D392" s="767"/>
      <c r="E392" s="203" t="s">
        <v>10</v>
      </c>
      <c r="F392" s="206" t="s">
        <v>1084</v>
      </c>
      <c r="G392" s="157" t="s">
        <v>14</v>
      </c>
      <c r="H392" s="158">
        <f>I392+J392+L392+M392+N392+O392+P392+Q392</f>
        <v>66.262</v>
      </c>
      <c r="I392" s="159">
        <v>66.262</v>
      </c>
      <c r="J392" s="159"/>
      <c r="K392" s="159"/>
      <c r="L392" s="159"/>
      <c r="M392" s="159"/>
      <c r="N392" s="159"/>
      <c r="O392" s="159"/>
      <c r="P392" s="159"/>
      <c r="Q392" s="159"/>
      <c r="R392" s="350">
        <v>61.4</v>
      </c>
      <c r="S392" s="351">
        <v>61.4</v>
      </c>
      <c r="T392" s="351"/>
      <c r="U392" s="351"/>
      <c r="V392" s="351"/>
      <c r="W392" s="351"/>
      <c r="X392" s="351"/>
      <c r="Y392" s="351"/>
      <c r="Z392" s="351"/>
      <c r="AA392" s="351"/>
      <c r="AB392" s="338" t="s">
        <v>1076</v>
      </c>
      <c r="AC392" s="347" t="s">
        <v>1085</v>
      </c>
      <c r="AD392" s="455" t="s">
        <v>303</v>
      </c>
      <c r="AE392" s="523">
        <v>100</v>
      </c>
      <c r="AF392" s="523">
        <v>92</v>
      </c>
      <c r="AG392" s="371"/>
    </row>
    <row r="393" spans="1:33" s="3" customFormat="1" ht="15" customHeight="1">
      <c r="A393" s="747"/>
      <c r="B393" s="779"/>
      <c r="C393" s="782"/>
      <c r="D393" s="756" t="s">
        <v>15</v>
      </c>
      <c r="E393" s="757"/>
      <c r="F393" s="757"/>
      <c r="G393" s="758"/>
      <c r="H393" s="160">
        <f>H392</f>
        <v>66.262</v>
      </c>
      <c r="I393" s="160">
        <f t="shared" ref="I393:Q393" si="280">I392</f>
        <v>66.262</v>
      </c>
      <c r="J393" s="160">
        <f t="shared" si="280"/>
        <v>0</v>
      </c>
      <c r="K393" s="160"/>
      <c r="L393" s="160">
        <f t="shared" si="280"/>
        <v>0</v>
      </c>
      <c r="M393" s="160">
        <f t="shared" si="280"/>
        <v>0</v>
      </c>
      <c r="N393" s="160">
        <f t="shared" si="280"/>
        <v>0</v>
      </c>
      <c r="O393" s="160">
        <f t="shared" si="280"/>
        <v>0</v>
      </c>
      <c r="P393" s="160">
        <f t="shared" si="280"/>
        <v>0</v>
      </c>
      <c r="Q393" s="160">
        <f t="shared" si="280"/>
        <v>0</v>
      </c>
      <c r="R393" s="302">
        <f>R392</f>
        <v>61.4</v>
      </c>
      <c r="S393" s="302">
        <f t="shared" ref="S393:T393" si="281">S392</f>
        <v>61.4</v>
      </c>
      <c r="T393" s="302">
        <f t="shared" si="281"/>
        <v>0</v>
      </c>
      <c r="U393" s="302"/>
      <c r="V393" s="302">
        <f t="shared" ref="V393:AA393" si="282">V392</f>
        <v>0</v>
      </c>
      <c r="W393" s="302">
        <f t="shared" si="282"/>
        <v>0</v>
      </c>
      <c r="X393" s="302">
        <f t="shared" si="282"/>
        <v>0</v>
      </c>
      <c r="Y393" s="302">
        <f t="shared" si="282"/>
        <v>0</v>
      </c>
      <c r="Z393" s="302">
        <f t="shared" si="282"/>
        <v>0</v>
      </c>
      <c r="AA393" s="302">
        <f t="shared" si="282"/>
        <v>0</v>
      </c>
      <c r="AB393" s="695"/>
      <c r="AC393" s="696"/>
      <c r="AD393" s="696"/>
      <c r="AE393" s="696"/>
      <c r="AF393" s="696"/>
      <c r="AG393" s="697"/>
    </row>
    <row r="394" spans="1:33" s="3" customFormat="1" ht="15" customHeight="1">
      <c r="A394" s="202" t="s">
        <v>179</v>
      </c>
      <c r="B394" s="292" t="s">
        <v>154</v>
      </c>
      <c r="C394" s="293" t="s">
        <v>150</v>
      </c>
      <c r="D394" s="707" t="s">
        <v>16</v>
      </c>
      <c r="E394" s="708"/>
      <c r="F394" s="708"/>
      <c r="G394" s="709"/>
      <c r="H394" s="161">
        <f t="shared" ref="H394:T394" si="283">H390+H393</f>
        <v>562.32600000000002</v>
      </c>
      <c r="I394" s="161">
        <f t="shared" si="283"/>
        <v>562.32600000000002</v>
      </c>
      <c r="J394" s="161">
        <f t="shared" si="283"/>
        <v>0</v>
      </c>
      <c r="K394" s="161"/>
      <c r="L394" s="161">
        <f t="shared" si="283"/>
        <v>0</v>
      </c>
      <c r="M394" s="161">
        <f t="shared" si="283"/>
        <v>0</v>
      </c>
      <c r="N394" s="161">
        <f t="shared" si="283"/>
        <v>0</v>
      </c>
      <c r="O394" s="161">
        <f t="shared" si="283"/>
        <v>0</v>
      </c>
      <c r="P394" s="161">
        <f t="shared" si="283"/>
        <v>0</v>
      </c>
      <c r="Q394" s="161">
        <f t="shared" si="283"/>
        <v>0</v>
      </c>
      <c r="R394" s="355">
        <f t="shared" si="283"/>
        <v>557.46400000000006</v>
      </c>
      <c r="S394" s="355">
        <f t="shared" si="283"/>
        <v>557.46400000000006</v>
      </c>
      <c r="T394" s="355">
        <f t="shared" si="283"/>
        <v>0</v>
      </c>
      <c r="U394" s="355"/>
      <c r="V394" s="355">
        <f t="shared" ref="V394:AA394" si="284">V390+V393</f>
        <v>0</v>
      </c>
      <c r="W394" s="355">
        <f t="shared" si="284"/>
        <v>0</v>
      </c>
      <c r="X394" s="355">
        <f t="shared" si="284"/>
        <v>0</v>
      </c>
      <c r="Y394" s="355">
        <f t="shared" si="284"/>
        <v>0</v>
      </c>
      <c r="Z394" s="355">
        <f t="shared" si="284"/>
        <v>0</v>
      </c>
      <c r="AA394" s="355">
        <f t="shared" si="284"/>
        <v>0</v>
      </c>
      <c r="AB394" s="698"/>
      <c r="AC394" s="699"/>
      <c r="AD394" s="699"/>
      <c r="AE394" s="699"/>
      <c r="AF394" s="699"/>
      <c r="AG394" s="700"/>
    </row>
    <row r="395" spans="1:33" s="199" customFormat="1" ht="15" customHeight="1">
      <c r="A395" s="202" t="s">
        <v>179</v>
      </c>
      <c r="B395" s="292" t="s">
        <v>154</v>
      </c>
      <c r="C395" s="713" t="s">
        <v>18</v>
      </c>
      <c r="D395" s="714"/>
      <c r="E395" s="714"/>
      <c r="F395" s="714"/>
      <c r="G395" s="715"/>
      <c r="H395" s="163">
        <f>H394</f>
        <v>562.32600000000002</v>
      </c>
      <c r="I395" s="163">
        <f t="shared" ref="I395:Q395" si="285">I394</f>
        <v>562.32600000000002</v>
      </c>
      <c r="J395" s="163">
        <f t="shared" si="285"/>
        <v>0</v>
      </c>
      <c r="K395" s="163"/>
      <c r="L395" s="163">
        <f t="shared" si="285"/>
        <v>0</v>
      </c>
      <c r="M395" s="163">
        <f>M394</f>
        <v>0</v>
      </c>
      <c r="N395" s="163">
        <f t="shared" si="285"/>
        <v>0</v>
      </c>
      <c r="O395" s="163">
        <f>O394</f>
        <v>0</v>
      </c>
      <c r="P395" s="163">
        <f t="shared" si="285"/>
        <v>0</v>
      </c>
      <c r="Q395" s="163">
        <f t="shared" si="285"/>
        <v>0</v>
      </c>
      <c r="R395" s="356">
        <f>R394</f>
        <v>557.46400000000006</v>
      </c>
      <c r="S395" s="356">
        <f t="shared" ref="S395:T395" si="286">S394</f>
        <v>557.46400000000006</v>
      </c>
      <c r="T395" s="356">
        <f t="shared" si="286"/>
        <v>0</v>
      </c>
      <c r="U395" s="356"/>
      <c r="V395" s="356">
        <f t="shared" ref="V395" si="287">V394</f>
        <v>0</v>
      </c>
      <c r="W395" s="356">
        <f>W394</f>
        <v>0</v>
      </c>
      <c r="X395" s="356">
        <f t="shared" ref="X395" si="288">X394</f>
        <v>0</v>
      </c>
      <c r="Y395" s="356">
        <f>Y394</f>
        <v>0</v>
      </c>
      <c r="Z395" s="356">
        <f t="shared" ref="Z395:AA395" si="289">Z394</f>
        <v>0</v>
      </c>
      <c r="AA395" s="356">
        <f t="shared" si="289"/>
        <v>0</v>
      </c>
      <c r="AB395" s="716"/>
      <c r="AC395" s="717"/>
      <c r="AD395" s="717"/>
      <c r="AE395" s="717"/>
      <c r="AF395" s="717"/>
      <c r="AG395" s="718"/>
    </row>
    <row r="396" spans="1:33" s="166" customFormat="1" ht="15" customHeight="1">
      <c r="A396" s="175" t="s">
        <v>179</v>
      </c>
      <c r="B396" s="167" t="s">
        <v>156</v>
      </c>
      <c r="C396" s="790" t="s">
        <v>1086</v>
      </c>
      <c r="D396" s="791"/>
      <c r="E396" s="791"/>
      <c r="F396" s="791"/>
      <c r="G396" s="791"/>
      <c r="H396" s="791"/>
      <c r="I396" s="791"/>
      <c r="J396" s="791"/>
      <c r="K396" s="791"/>
      <c r="L396" s="791"/>
      <c r="M396" s="791"/>
      <c r="N396" s="791"/>
      <c r="O396" s="791"/>
      <c r="P396" s="791"/>
      <c r="Q396" s="791"/>
      <c r="R396" s="791"/>
      <c r="S396" s="791"/>
      <c r="T396" s="791"/>
      <c r="U396" s="791"/>
      <c r="V396" s="791"/>
      <c r="W396" s="791"/>
      <c r="X396" s="791"/>
      <c r="Y396" s="791"/>
      <c r="Z396" s="791"/>
      <c r="AA396" s="791"/>
      <c r="AB396" s="791"/>
      <c r="AC396" s="791"/>
      <c r="AD396" s="791"/>
      <c r="AE396" s="791"/>
      <c r="AF396" s="791"/>
      <c r="AG396" s="792"/>
    </row>
    <row r="397" spans="1:33" s="3" customFormat="1" ht="15" customHeight="1">
      <c r="A397" s="204" t="s">
        <v>179</v>
      </c>
      <c r="B397" s="200" t="s">
        <v>156</v>
      </c>
      <c r="C397" s="293" t="s">
        <v>150</v>
      </c>
      <c r="D397" s="741" t="s">
        <v>1087</v>
      </c>
      <c r="E397" s="742"/>
      <c r="F397" s="742"/>
      <c r="G397" s="742"/>
      <c r="H397" s="742"/>
      <c r="I397" s="742"/>
      <c r="J397" s="742"/>
      <c r="K397" s="742"/>
      <c r="L397" s="742"/>
      <c r="M397" s="742"/>
      <c r="N397" s="742"/>
      <c r="O397" s="742"/>
      <c r="P397" s="742"/>
      <c r="Q397" s="742"/>
      <c r="R397" s="742"/>
      <c r="S397" s="742"/>
      <c r="T397" s="742"/>
      <c r="U397" s="742"/>
      <c r="V397" s="742"/>
      <c r="W397" s="742"/>
      <c r="X397" s="742"/>
      <c r="Y397" s="742"/>
      <c r="Z397" s="742"/>
      <c r="AA397" s="742"/>
      <c r="AB397" s="742"/>
      <c r="AC397" s="742"/>
      <c r="AD397" s="742"/>
      <c r="AE397" s="742"/>
      <c r="AF397" s="742"/>
      <c r="AG397" s="743"/>
    </row>
    <row r="398" spans="1:33" s="199" customFormat="1" ht="32.25" customHeight="1">
      <c r="A398" s="745" t="s">
        <v>179</v>
      </c>
      <c r="B398" s="777" t="s">
        <v>156</v>
      </c>
      <c r="C398" s="780" t="s">
        <v>150</v>
      </c>
      <c r="D398" s="750" t="s">
        <v>150</v>
      </c>
      <c r="E398" s="752" t="s">
        <v>1088</v>
      </c>
      <c r="F398" s="753"/>
      <c r="G398" s="331"/>
      <c r="H398" s="359"/>
      <c r="I398" s="359"/>
      <c r="J398" s="359"/>
      <c r="K398" s="359"/>
      <c r="L398" s="359"/>
      <c r="M398" s="359"/>
      <c r="N398" s="359"/>
      <c r="O398" s="359"/>
      <c r="P398" s="359"/>
      <c r="Q398" s="359"/>
      <c r="R398" s="359"/>
      <c r="S398" s="359"/>
      <c r="T398" s="359"/>
      <c r="U398" s="359"/>
      <c r="V398" s="359"/>
      <c r="W398" s="359"/>
      <c r="X398" s="359"/>
      <c r="Y398" s="359"/>
      <c r="Z398" s="359"/>
      <c r="AA398" s="359"/>
      <c r="AB398" s="635"/>
      <c r="AC398" s="635"/>
      <c r="AD398" s="635"/>
      <c r="AE398" s="635"/>
      <c r="AF398" s="635"/>
      <c r="AG398" s="659"/>
    </row>
    <row r="399" spans="1:33" s="199" customFormat="1" ht="54" customHeight="1">
      <c r="A399" s="746"/>
      <c r="B399" s="778"/>
      <c r="C399" s="781"/>
      <c r="D399" s="767"/>
      <c r="E399" s="201" t="s">
        <v>10</v>
      </c>
      <c r="F399" s="580" t="s">
        <v>1089</v>
      </c>
      <c r="G399" s="523" t="s">
        <v>14</v>
      </c>
      <c r="H399" s="350">
        <f>I399+J399+L399+M399+N399+O399+P399+Q399</f>
        <v>3.0249999999999999</v>
      </c>
      <c r="I399" s="351">
        <v>3.0249999999999999</v>
      </c>
      <c r="J399" s="351"/>
      <c r="K399" s="351"/>
      <c r="L399" s="351"/>
      <c r="M399" s="351"/>
      <c r="N399" s="351"/>
      <c r="O399" s="351"/>
      <c r="P399" s="351"/>
      <c r="Q399" s="351"/>
      <c r="R399" s="350">
        <f>S399+T399+V399+W399+X399+Y399+Z399+AA399</f>
        <v>3.0249999999999999</v>
      </c>
      <c r="S399" s="351">
        <v>3.0249999999999999</v>
      </c>
      <c r="T399" s="351"/>
      <c r="U399" s="351"/>
      <c r="V399" s="351"/>
      <c r="W399" s="351"/>
      <c r="X399" s="351"/>
      <c r="Y399" s="351"/>
      <c r="Z399" s="351"/>
      <c r="AA399" s="351"/>
      <c r="AB399" s="581" t="s">
        <v>1090</v>
      </c>
      <c r="AC399" s="270" t="s">
        <v>1091</v>
      </c>
      <c r="AD399" s="570" t="s">
        <v>153</v>
      </c>
      <c r="AE399" s="570">
        <v>2</v>
      </c>
      <c r="AF399" s="570">
        <v>2</v>
      </c>
      <c r="AG399" s="582"/>
    </row>
    <row r="400" spans="1:33" s="199" customFormat="1" ht="60" customHeight="1">
      <c r="A400" s="746"/>
      <c r="B400" s="778"/>
      <c r="C400" s="781"/>
      <c r="D400" s="353"/>
      <c r="E400" s="201" t="s">
        <v>11</v>
      </c>
      <c r="F400" s="580" t="s">
        <v>1092</v>
      </c>
      <c r="G400" s="523"/>
      <c r="H400" s="350"/>
      <c r="I400" s="351"/>
      <c r="J400" s="351"/>
      <c r="K400" s="351"/>
      <c r="L400" s="351"/>
      <c r="M400" s="351"/>
      <c r="N400" s="351"/>
      <c r="O400" s="351"/>
      <c r="P400" s="351"/>
      <c r="Q400" s="351"/>
      <c r="R400" s="350"/>
      <c r="S400" s="351"/>
      <c r="T400" s="351"/>
      <c r="U400" s="351"/>
      <c r="V400" s="351"/>
      <c r="W400" s="351"/>
      <c r="X400" s="351"/>
      <c r="Y400" s="351"/>
      <c r="Z400" s="351"/>
      <c r="AA400" s="351"/>
      <c r="AB400" s="583" t="s">
        <v>1093</v>
      </c>
      <c r="AC400" s="270" t="s">
        <v>1094</v>
      </c>
      <c r="AD400" s="570" t="s">
        <v>153</v>
      </c>
      <c r="AE400" s="570">
        <v>1</v>
      </c>
      <c r="AF400" s="570">
        <v>1</v>
      </c>
      <c r="AG400" s="582"/>
    </row>
    <row r="401" spans="1:33" s="199" customFormat="1" ht="54.75" customHeight="1">
      <c r="A401" s="746"/>
      <c r="B401" s="778"/>
      <c r="C401" s="781"/>
      <c r="D401" s="353"/>
      <c r="E401" s="201" t="s">
        <v>12</v>
      </c>
      <c r="F401" s="580" t="s">
        <v>1095</v>
      </c>
      <c r="G401" s="523"/>
      <c r="H401" s="350"/>
      <c r="I401" s="351"/>
      <c r="J401" s="351"/>
      <c r="K401" s="351"/>
      <c r="L401" s="351"/>
      <c r="M401" s="351"/>
      <c r="N401" s="351"/>
      <c r="O401" s="351"/>
      <c r="P401" s="351"/>
      <c r="Q401" s="351"/>
      <c r="R401" s="350"/>
      <c r="S401" s="351"/>
      <c r="T401" s="351"/>
      <c r="U401" s="351"/>
      <c r="V401" s="351"/>
      <c r="W401" s="351"/>
      <c r="X401" s="351"/>
      <c r="Y401" s="351"/>
      <c r="Z401" s="351"/>
      <c r="AA401" s="351"/>
      <c r="AB401" s="583" t="s">
        <v>1093</v>
      </c>
      <c r="AC401" s="270" t="s">
        <v>1095</v>
      </c>
      <c r="AD401" s="570" t="s">
        <v>153</v>
      </c>
      <c r="AE401" s="570">
        <v>1</v>
      </c>
      <c r="AF401" s="570">
        <v>1</v>
      </c>
      <c r="AG401" s="582"/>
    </row>
    <row r="402" spans="1:33" s="199" customFormat="1" ht="43.5" customHeight="1">
      <c r="A402" s="746"/>
      <c r="B402" s="778"/>
      <c r="C402" s="781"/>
      <c r="D402" s="353"/>
      <c r="E402" s="201" t="s">
        <v>13</v>
      </c>
      <c r="F402" s="580" t="s">
        <v>1096</v>
      </c>
      <c r="G402" s="523"/>
      <c r="H402" s="350"/>
      <c r="I402" s="351"/>
      <c r="J402" s="351"/>
      <c r="K402" s="351"/>
      <c r="L402" s="351"/>
      <c r="M402" s="351"/>
      <c r="N402" s="351"/>
      <c r="O402" s="351"/>
      <c r="P402" s="351"/>
      <c r="Q402" s="351"/>
      <c r="R402" s="350"/>
      <c r="S402" s="351"/>
      <c r="T402" s="351"/>
      <c r="U402" s="351"/>
      <c r="V402" s="351"/>
      <c r="W402" s="351"/>
      <c r="X402" s="351"/>
      <c r="Y402" s="351"/>
      <c r="Z402" s="351"/>
      <c r="AA402" s="351"/>
      <c r="AB402" s="581" t="s">
        <v>1090</v>
      </c>
      <c r="AC402" s="206" t="s">
        <v>1096</v>
      </c>
      <c r="AD402" s="570" t="s">
        <v>153</v>
      </c>
      <c r="AE402" s="570">
        <v>1</v>
      </c>
      <c r="AF402" s="570">
        <v>1</v>
      </c>
      <c r="AG402" s="582"/>
    </row>
    <row r="403" spans="1:33" s="199" customFormat="1" ht="42" customHeight="1">
      <c r="A403" s="746"/>
      <c r="B403" s="778"/>
      <c r="C403" s="781"/>
      <c r="D403" s="353"/>
      <c r="E403" s="201" t="s">
        <v>23</v>
      </c>
      <c r="F403" s="263" t="s">
        <v>1110</v>
      </c>
      <c r="G403" s="523"/>
      <c r="H403" s="350"/>
      <c r="I403" s="351"/>
      <c r="J403" s="351"/>
      <c r="K403" s="351"/>
      <c r="L403" s="351"/>
      <c r="M403" s="351"/>
      <c r="N403" s="351"/>
      <c r="O403" s="351"/>
      <c r="P403" s="351"/>
      <c r="Q403" s="351"/>
      <c r="R403" s="350"/>
      <c r="S403" s="351"/>
      <c r="T403" s="351"/>
      <c r="U403" s="351"/>
      <c r="V403" s="351"/>
      <c r="W403" s="351"/>
      <c r="X403" s="351"/>
      <c r="Y403" s="351"/>
      <c r="Z403" s="351"/>
      <c r="AA403" s="351"/>
      <c r="AB403" s="583" t="s">
        <v>1093</v>
      </c>
      <c r="AC403" s="263" t="s">
        <v>1097</v>
      </c>
      <c r="AD403" s="570" t="s">
        <v>153</v>
      </c>
      <c r="AE403" s="570">
        <v>5</v>
      </c>
      <c r="AF403" s="570">
        <v>18</v>
      </c>
      <c r="AG403" s="270" t="s">
        <v>1111</v>
      </c>
    </row>
    <row r="404" spans="1:33" s="199" customFormat="1" ht="56.25" customHeight="1">
      <c r="A404" s="746"/>
      <c r="B404" s="778"/>
      <c r="C404" s="781"/>
      <c r="D404" s="353"/>
      <c r="E404" s="201" t="s">
        <v>25</v>
      </c>
      <c r="F404" s="580" t="s">
        <v>1098</v>
      </c>
      <c r="G404" s="523"/>
      <c r="H404" s="350"/>
      <c r="I404" s="351"/>
      <c r="J404" s="351"/>
      <c r="K404" s="351"/>
      <c r="L404" s="351"/>
      <c r="M404" s="351"/>
      <c r="N404" s="351"/>
      <c r="O404" s="351"/>
      <c r="P404" s="351"/>
      <c r="Q404" s="351"/>
      <c r="R404" s="350"/>
      <c r="S404" s="351"/>
      <c r="T404" s="351"/>
      <c r="U404" s="351"/>
      <c r="V404" s="351"/>
      <c r="W404" s="351"/>
      <c r="X404" s="351"/>
      <c r="Y404" s="351"/>
      <c r="Z404" s="351"/>
      <c r="AA404" s="351"/>
      <c r="AB404" s="583" t="s">
        <v>1099</v>
      </c>
      <c r="AC404" s="270" t="s">
        <v>1098</v>
      </c>
      <c r="AD404" s="584" t="s">
        <v>1100</v>
      </c>
      <c r="AE404" s="570">
        <v>90</v>
      </c>
      <c r="AF404" s="570">
        <v>90</v>
      </c>
      <c r="AG404" s="582"/>
    </row>
    <row r="405" spans="1:33" s="199" customFormat="1" ht="67.5" customHeight="1">
      <c r="A405" s="746"/>
      <c r="B405" s="778"/>
      <c r="C405" s="781"/>
      <c r="D405" s="353"/>
      <c r="E405" s="201" t="s">
        <v>28</v>
      </c>
      <c r="F405" s="580" t="s">
        <v>1101</v>
      </c>
      <c r="G405" s="523"/>
      <c r="H405" s="350"/>
      <c r="I405" s="351"/>
      <c r="J405" s="351"/>
      <c r="K405" s="351"/>
      <c r="L405" s="351"/>
      <c r="M405" s="351"/>
      <c r="N405" s="351"/>
      <c r="O405" s="351"/>
      <c r="P405" s="351"/>
      <c r="Q405" s="351"/>
      <c r="R405" s="350"/>
      <c r="S405" s="351"/>
      <c r="T405" s="351"/>
      <c r="U405" s="351"/>
      <c r="V405" s="351"/>
      <c r="W405" s="351"/>
      <c r="X405" s="351"/>
      <c r="Y405" s="351"/>
      <c r="Z405" s="351"/>
      <c r="AA405" s="351"/>
      <c r="AB405" s="581" t="s">
        <v>1090</v>
      </c>
      <c r="AC405" s="270" t="s">
        <v>1101</v>
      </c>
      <c r="AD405" s="570" t="s">
        <v>153</v>
      </c>
      <c r="AE405" s="570">
        <v>1</v>
      </c>
      <c r="AF405" s="570">
        <v>1</v>
      </c>
      <c r="AG405" s="582"/>
    </row>
    <row r="406" spans="1:33" s="199" customFormat="1" ht="41.25" customHeight="1">
      <c r="A406" s="746"/>
      <c r="B406" s="778"/>
      <c r="C406" s="781"/>
      <c r="D406" s="353"/>
      <c r="E406" s="201" t="s">
        <v>29</v>
      </c>
      <c r="F406" s="580" t="s">
        <v>1102</v>
      </c>
      <c r="G406" s="523"/>
      <c r="H406" s="350"/>
      <c r="I406" s="351"/>
      <c r="J406" s="351"/>
      <c r="K406" s="351"/>
      <c r="L406" s="351"/>
      <c r="M406" s="351"/>
      <c r="N406" s="351"/>
      <c r="O406" s="351"/>
      <c r="P406" s="351"/>
      <c r="Q406" s="351"/>
      <c r="R406" s="350"/>
      <c r="S406" s="351"/>
      <c r="T406" s="351"/>
      <c r="U406" s="351"/>
      <c r="V406" s="351"/>
      <c r="W406" s="351"/>
      <c r="X406" s="351"/>
      <c r="Y406" s="351"/>
      <c r="Z406" s="351"/>
      <c r="AA406" s="351"/>
      <c r="AB406" s="581" t="s">
        <v>1090</v>
      </c>
      <c r="AC406" s="270" t="s">
        <v>1103</v>
      </c>
      <c r="AD406" s="570" t="s">
        <v>153</v>
      </c>
      <c r="AE406" s="570">
        <v>1</v>
      </c>
      <c r="AF406" s="570">
        <v>1</v>
      </c>
      <c r="AG406" s="582"/>
    </row>
    <row r="407" spans="1:33" s="199" customFormat="1" ht="44.25" customHeight="1">
      <c r="A407" s="746"/>
      <c r="B407" s="778"/>
      <c r="C407" s="781"/>
      <c r="D407" s="353"/>
      <c r="E407" s="201" t="s">
        <v>30</v>
      </c>
      <c r="F407" s="580" t="s">
        <v>1104</v>
      </c>
      <c r="G407" s="523"/>
      <c r="H407" s="350"/>
      <c r="I407" s="351"/>
      <c r="J407" s="351"/>
      <c r="K407" s="351"/>
      <c r="L407" s="351"/>
      <c r="M407" s="351"/>
      <c r="N407" s="351"/>
      <c r="O407" s="351"/>
      <c r="P407" s="351"/>
      <c r="Q407" s="351"/>
      <c r="R407" s="350"/>
      <c r="S407" s="351"/>
      <c r="T407" s="351"/>
      <c r="U407" s="351"/>
      <c r="V407" s="351"/>
      <c r="W407" s="351"/>
      <c r="X407" s="351"/>
      <c r="Y407" s="351"/>
      <c r="Z407" s="351"/>
      <c r="AA407" s="351"/>
      <c r="AB407" s="583" t="s">
        <v>1093</v>
      </c>
      <c r="AC407" s="270" t="s">
        <v>1105</v>
      </c>
      <c r="AD407" s="570" t="s">
        <v>153</v>
      </c>
      <c r="AE407" s="570">
        <v>1</v>
      </c>
      <c r="AF407" s="570">
        <v>2</v>
      </c>
      <c r="AG407" s="582"/>
    </row>
    <row r="408" spans="1:33" s="199" customFormat="1" ht="43.5" customHeight="1">
      <c r="A408" s="746"/>
      <c r="B408" s="778"/>
      <c r="C408" s="781"/>
      <c r="D408" s="353"/>
      <c r="E408" s="201" t="s">
        <v>24</v>
      </c>
      <c r="F408" s="580" t="s">
        <v>1106</v>
      </c>
      <c r="G408" s="523"/>
      <c r="H408" s="350"/>
      <c r="I408" s="351"/>
      <c r="J408" s="351"/>
      <c r="K408" s="351"/>
      <c r="L408" s="351"/>
      <c r="M408" s="351"/>
      <c r="N408" s="351"/>
      <c r="O408" s="351"/>
      <c r="P408" s="351"/>
      <c r="Q408" s="351"/>
      <c r="R408" s="350"/>
      <c r="S408" s="351"/>
      <c r="T408" s="351"/>
      <c r="U408" s="351"/>
      <c r="V408" s="351"/>
      <c r="W408" s="351"/>
      <c r="X408" s="351"/>
      <c r="Y408" s="351"/>
      <c r="Z408" s="351"/>
      <c r="AA408" s="351"/>
      <c r="AB408" s="583" t="s">
        <v>1107</v>
      </c>
      <c r="AC408" s="270" t="s">
        <v>1105</v>
      </c>
      <c r="AD408" s="570" t="s">
        <v>153</v>
      </c>
      <c r="AE408" s="570">
        <v>1</v>
      </c>
      <c r="AF408" s="570">
        <v>2</v>
      </c>
      <c r="AG408" s="582"/>
    </row>
    <row r="409" spans="1:33" s="199" customFormat="1" ht="31.5" customHeight="1">
      <c r="A409" s="746"/>
      <c r="B409" s="778"/>
      <c r="C409" s="781"/>
      <c r="D409" s="353"/>
      <c r="E409" s="201" t="s">
        <v>31</v>
      </c>
      <c r="F409" s="580" t="s">
        <v>1108</v>
      </c>
      <c r="G409" s="523"/>
      <c r="H409" s="350"/>
      <c r="I409" s="351"/>
      <c r="J409" s="351"/>
      <c r="K409" s="351"/>
      <c r="L409" s="351"/>
      <c r="M409" s="351"/>
      <c r="N409" s="351"/>
      <c r="O409" s="351"/>
      <c r="P409" s="351"/>
      <c r="Q409" s="351"/>
      <c r="R409" s="350"/>
      <c r="S409" s="351"/>
      <c r="T409" s="351"/>
      <c r="U409" s="351"/>
      <c r="V409" s="351"/>
      <c r="W409" s="351"/>
      <c r="X409" s="351"/>
      <c r="Y409" s="351"/>
      <c r="Z409" s="351"/>
      <c r="AA409" s="351"/>
      <c r="AB409" s="583" t="s">
        <v>1107</v>
      </c>
      <c r="AC409" s="270" t="s">
        <v>1105</v>
      </c>
      <c r="AD409" s="570" t="s">
        <v>153</v>
      </c>
      <c r="AE409" s="570">
        <v>1</v>
      </c>
      <c r="AF409" s="570">
        <v>2</v>
      </c>
      <c r="AG409" s="582"/>
    </row>
    <row r="410" spans="1:33" s="3" customFormat="1" ht="15" customHeight="1">
      <c r="A410" s="747"/>
      <c r="B410" s="779"/>
      <c r="C410" s="782"/>
      <c r="D410" s="756" t="s">
        <v>15</v>
      </c>
      <c r="E410" s="757"/>
      <c r="F410" s="757"/>
      <c r="G410" s="758"/>
      <c r="H410" s="302">
        <f>H399</f>
        <v>3.0249999999999999</v>
      </c>
      <c r="I410" s="302">
        <f>I399</f>
        <v>3.0249999999999999</v>
      </c>
      <c r="J410" s="302">
        <f>J399</f>
        <v>0</v>
      </c>
      <c r="K410" s="302"/>
      <c r="L410" s="302">
        <f t="shared" ref="L410:Q410" si="290">L399</f>
        <v>0</v>
      </c>
      <c r="M410" s="302">
        <f t="shared" si="290"/>
        <v>0</v>
      </c>
      <c r="N410" s="302">
        <f t="shared" si="290"/>
        <v>0</v>
      </c>
      <c r="O410" s="302">
        <f t="shared" si="290"/>
        <v>0</v>
      </c>
      <c r="P410" s="302">
        <f t="shared" si="290"/>
        <v>0</v>
      </c>
      <c r="Q410" s="302">
        <f t="shared" si="290"/>
        <v>0</v>
      </c>
      <c r="R410" s="302">
        <f>R399</f>
        <v>3.0249999999999999</v>
      </c>
      <c r="S410" s="302">
        <f>S399</f>
        <v>3.0249999999999999</v>
      </c>
      <c r="T410" s="302">
        <f>T399</f>
        <v>0</v>
      </c>
      <c r="U410" s="302"/>
      <c r="V410" s="302">
        <f t="shared" ref="V410:AA410" si="291">V399</f>
        <v>0</v>
      </c>
      <c r="W410" s="302">
        <f t="shared" si="291"/>
        <v>0</v>
      </c>
      <c r="X410" s="302">
        <f t="shared" si="291"/>
        <v>0</v>
      </c>
      <c r="Y410" s="302">
        <f t="shared" si="291"/>
        <v>0</v>
      </c>
      <c r="Z410" s="302">
        <f t="shared" si="291"/>
        <v>0</v>
      </c>
      <c r="AA410" s="302">
        <f t="shared" si="291"/>
        <v>0</v>
      </c>
      <c r="AB410" s="695"/>
      <c r="AC410" s="696"/>
      <c r="AD410" s="696"/>
      <c r="AE410" s="696"/>
      <c r="AF410" s="696"/>
      <c r="AG410" s="697"/>
    </row>
    <row r="411" spans="1:33" s="166" customFormat="1" ht="15" customHeight="1">
      <c r="A411" s="171" t="s">
        <v>179</v>
      </c>
      <c r="B411" s="290" t="s">
        <v>156</v>
      </c>
      <c r="C411" s="291" t="s">
        <v>150</v>
      </c>
      <c r="D411" s="832" t="s">
        <v>16</v>
      </c>
      <c r="E411" s="833"/>
      <c r="F411" s="833"/>
      <c r="G411" s="834"/>
      <c r="H411" s="161">
        <f>H410</f>
        <v>3.0249999999999999</v>
      </c>
      <c r="I411" s="161">
        <f t="shared" ref="I411:Q412" si="292">I410</f>
        <v>3.0249999999999999</v>
      </c>
      <c r="J411" s="161">
        <f t="shared" si="292"/>
        <v>0</v>
      </c>
      <c r="K411" s="161"/>
      <c r="L411" s="161">
        <f t="shared" si="292"/>
        <v>0</v>
      </c>
      <c r="M411" s="161">
        <f t="shared" si="292"/>
        <v>0</v>
      </c>
      <c r="N411" s="161">
        <f t="shared" si="292"/>
        <v>0</v>
      </c>
      <c r="O411" s="161">
        <f t="shared" si="292"/>
        <v>0</v>
      </c>
      <c r="P411" s="161">
        <f t="shared" si="292"/>
        <v>0</v>
      </c>
      <c r="Q411" s="161">
        <f t="shared" si="292"/>
        <v>0</v>
      </c>
      <c r="R411" s="355">
        <f>R410</f>
        <v>3.0249999999999999</v>
      </c>
      <c r="S411" s="355">
        <f t="shared" ref="S411:T412" si="293">S410</f>
        <v>3.0249999999999999</v>
      </c>
      <c r="T411" s="355">
        <f t="shared" si="293"/>
        <v>0</v>
      </c>
      <c r="U411" s="355"/>
      <c r="V411" s="355">
        <f t="shared" ref="V411:AA412" si="294">V410</f>
        <v>0</v>
      </c>
      <c r="W411" s="355">
        <f t="shared" si="294"/>
        <v>0</v>
      </c>
      <c r="X411" s="355">
        <f t="shared" si="294"/>
        <v>0</v>
      </c>
      <c r="Y411" s="355">
        <f t="shared" si="294"/>
        <v>0</v>
      </c>
      <c r="Z411" s="355">
        <f t="shared" si="294"/>
        <v>0</v>
      </c>
      <c r="AA411" s="355">
        <f t="shared" si="294"/>
        <v>0</v>
      </c>
      <c r="AB411" s="698"/>
      <c r="AC411" s="699"/>
      <c r="AD411" s="699"/>
      <c r="AE411" s="699"/>
      <c r="AF411" s="699"/>
      <c r="AG411" s="700"/>
    </row>
    <row r="412" spans="1:33" s="169" customFormat="1" ht="15" customHeight="1">
      <c r="A412" s="171" t="s">
        <v>179</v>
      </c>
      <c r="B412" s="290" t="s">
        <v>156</v>
      </c>
      <c r="C412" s="860" t="s">
        <v>18</v>
      </c>
      <c r="D412" s="861"/>
      <c r="E412" s="861"/>
      <c r="F412" s="861"/>
      <c r="G412" s="885"/>
      <c r="H412" s="163">
        <f>H411</f>
        <v>3.0249999999999999</v>
      </c>
      <c r="I412" s="163">
        <f t="shared" si="292"/>
        <v>3.0249999999999999</v>
      </c>
      <c r="J412" s="163">
        <f t="shared" si="292"/>
        <v>0</v>
      </c>
      <c r="K412" s="163"/>
      <c r="L412" s="163">
        <f t="shared" si="292"/>
        <v>0</v>
      </c>
      <c r="M412" s="163">
        <f t="shared" si="292"/>
        <v>0</v>
      </c>
      <c r="N412" s="163">
        <f t="shared" si="292"/>
        <v>0</v>
      </c>
      <c r="O412" s="163">
        <f t="shared" si="292"/>
        <v>0</v>
      </c>
      <c r="P412" s="163">
        <f t="shared" si="292"/>
        <v>0</v>
      </c>
      <c r="Q412" s="163">
        <f t="shared" si="292"/>
        <v>0</v>
      </c>
      <c r="R412" s="356">
        <f>R411</f>
        <v>3.0249999999999999</v>
      </c>
      <c r="S412" s="356">
        <f t="shared" si="293"/>
        <v>3.0249999999999999</v>
      </c>
      <c r="T412" s="356">
        <f t="shared" si="293"/>
        <v>0</v>
      </c>
      <c r="U412" s="356"/>
      <c r="V412" s="356">
        <f t="shared" si="294"/>
        <v>0</v>
      </c>
      <c r="W412" s="356">
        <f t="shared" si="294"/>
        <v>0</v>
      </c>
      <c r="X412" s="356">
        <f t="shared" si="294"/>
        <v>0</v>
      </c>
      <c r="Y412" s="356">
        <f t="shared" si="294"/>
        <v>0</v>
      </c>
      <c r="Z412" s="356">
        <f t="shared" si="294"/>
        <v>0</v>
      </c>
      <c r="AA412" s="356">
        <f t="shared" si="294"/>
        <v>0</v>
      </c>
      <c r="AB412" s="716"/>
      <c r="AC412" s="717"/>
      <c r="AD412" s="717"/>
      <c r="AE412" s="717"/>
      <c r="AF412" s="717"/>
      <c r="AG412" s="718"/>
    </row>
    <row r="413" spans="1:33" s="199" customFormat="1" ht="15" customHeight="1">
      <c r="A413" s="202" t="s">
        <v>179</v>
      </c>
      <c r="B413" s="719" t="s">
        <v>1109</v>
      </c>
      <c r="C413" s="720"/>
      <c r="D413" s="720"/>
      <c r="E413" s="720"/>
      <c r="F413" s="720"/>
      <c r="G413" s="721"/>
      <c r="H413" s="164">
        <f>H378+H385+H395+H412</f>
        <v>3504.5709999999999</v>
      </c>
      <c r="I413" s="164">
        <f t="shared" ref="I413:Q413" si="295">I378+I385+I395+I412</f>
        <v>3083.4430000000002</v>
      </c>
      <c r="J413" s="164">
        <f t="shared" si="295"/>
        <v>8.7959999999999994</v>
      </c>
      <c r="K413" s="164">
        <f t="shared" si="295"/>
        <v>0</v>
      </c>
      <c r="L413" s="164">
        <f t="shared" si="295"/>
        <v>412.33200000000005</v>
      </c>
      <c r="M413" s="164">
        <f t="shared" si="295"/>
        <v>0</v>
      </c>
      <c r="N413" s="164">
        <f t="shared" si="295"/>
        <v>0</v>
      </c>
      <c r="O413" s="164">
        <f t="shared" si="295"/>
        <v>0</v>
      </c>
      <c r="P413" s="164">
        <f t="shared" si="295"/>
        <v>0</v>
      </c>
      <c r="Q413" s="164">
        <f t="shared" si="295"/>
        <v>0</v>
      </c>
      <c r="R413" s="361">
        <f>R378+R385+R395+R412</f>
        <v>3405.4430000000002</v>
      </c>
      <c r="S413" s="361">
        <f t="shared" ref="S413:AA413" si="296">S378+S385+S395+S412</f>
        <v>3008.1440000000002</v>
      </c>
      <c r="T413" s="361">
        <f t="shared" si="296"/>
        <v>8.7959999999999994</v>
      </c>
      <c r="U413" s="361">
        <f t="shared" si="296"/>
        <v>0</v>
      </c>
      <c r="V413" s="361">
        <f t="shared" si="296"/>
        <v>388.50299999999999</v>
      </c>
      <c r="W413" s="361">
        <f t="shared" si="296"/>
        <v>0</v>
      </c>
      <c r="X413" s="361">
        <f t="shared" si="296"/>
        <v>0</v>
      </c>
      <c r="Y413" s="361">
        <f t="shared" si="296"/>
        <v>0</v>
      </c>
      <c r="Z413" s="361">
        <f t="shared" si="296"/>
        <v>0</v>
      </c>
      <c r="AA413" s="361">
        <f t="shared" si="296"/>
        <v>0</v>
      </c>
      <c r="AB413" s="722"/>
      <c r="AC413" s="723"/>
      <c r="AD413" s="723"/>
      <c r="AE413" s="723"/>
      <c r="AF413" s="723"/>
      <c r="AG413" s="724"/>
    </row>
    <row r="414" spans="1:33" s="165" customFormat="1" ht="18" customHeight="1">
      <c r="A414" s="785" t="s">
        <v>613</v>
      </c>
      <c r="B414" s="785"/>
      <c r="C414" s="785"/>
      <c r="D414" s="785"/>
      <c r="E414" s="785"/>
      <c r="F414" s="785"/>
      <c r="G414" s="785"/>
      <c r="H414" s="785"/>
      <c r="I414" s="785"/>
      <c r="J414" s="785"/>
      <c r="K414" s="785"/>
      <c r="L414" s="785"/>
      <c r="M414" s="785"/>
      <c r="N414" s="785"/>
      <c r="O414" s="785"/>
      <c r="P414" s="785"/>
      <c r="Q414" s="785"/>
      <c r="R414" s="785"/>
      <c r="S414" s="785"/>
      <c r="T414" s="785"/>
      <c r="U414" s="785"/>
      <c r="V414" s="785"/>
      <c r="W414" s="785"/>
      <c r="X414" s="785"/>
      <c r="Y414" s="785"/>
      <c r="Z414" s="785"/>
      <c r="AA414" s="785"/>
      <c r="AB414" s="785"/>
      <c r="AC414" s="785"/>
      <c r="AD414" s="785"/>
      <c r="AE414" s="785"/>
      <c r="AF414" s="785"/>
      <c r="AG414" s="786"/>
    </row>
    <row r="415" spans="1:33" s="166" customFormat="1" ht="15" customHeight="1">
      <c r="A415" s="171" t="s">
        <v>213</v>
      </c>
      <c r="B415" s="787" t="s">
        <v>304</v>
      </c>
      <c r="C415" s="788"/>
      <c r="D415" s="788"/>
      <c r="E415" s="788"/>
      <c r="F415" s="788"/>
      <c r="G415" s="788"/>
      <c r="H415" s="788"/>
      <c r="I415" s="788"/>
      <c r="J415" s="788"/>
      <c r="K415" s="788"/>
      <c r="L415" s="788"/>
      <c r="M415" s="788"/>
      <c r="N415" s="788"/>
      <c r="O415" s="788"/>
      <c r="P415" s="788"/>
      <c r="Q415" s="788"/>
      <c r="R415" s="788"/>
      <c r="S415" s="788"/>
      <c r="T415" s="788"/>
      <c r="U415" s="788"/>
      <c r="V415" s="788"/>
      <c r="W415" s="788"/>
      <c r="X415" s="788"/>
      <c r="Y415" s="788"/>
      <c r="Z415" s="788"/>
      <c r="AA415" s="788"/>
      <c r="AB415" s="788"/>
      <c r="AC415" s="788"/>
      <c r="AD415" s="788"/>
      <c r="AE415" s="788"/>
      <c r="AF415" s="788"/>
      <c r="AG415" s="789"/>
    </row>
    <row r="416" spans="1:33" s="166" customFormat="1" ht="15" customHeight="1">
      <c r="A416" s="175" t="s">
        <v>213</v>
      </c>
      <c r="B416" s="167" t="s">
        <v>150</v>
      </c>
      <c r="C416" s="790" t="s">
        <v>305</v>
      </c>
      <c r="D416" s="791"/>
      <c r="E416" s="791"/>
      <c r="F416" s="791"/>
      <c r="G416" s="791"/>
      <c r="H416" s="791"/>
      <c r="I416" s="791"/>
      <c r="J416" s="791"/>
      <c r="K416" s="791"/>
      <c r="L416" s="791"/>
      <c r="M416" s="791"/>
      <c r="N416" s="791"/>
      <c r="O416" s="791"/>
      <c r="P416" s="791"/>
      <c r="Q416" s="791"/>
      <c r="R416" s="791"/>
      <c r="S416" s="791"/>
      <c r="T416" s="791"/>
      <c r="U416" s="791"/>
      <c r="V416" s="791"/>
      <c r="W416" s="791"/>
      <c r="X416" s="791"/>
      <c r="Y416" s="791"/>
      <c r="Z416" s="791"/>
      <c r="AA416" s="791"/>
      <c r="AB416" s="791"/>
      <c r="AC416" s="791"/>
      <c r="AD416" s="791"/>
      <c r="AE416" s="791"/>
      <c r="AF416" s="791"/>
      <c r="AG416" s="792"/>
    </row>
    <row r="417" spans="1:33" s="166" customFormat="1" ht="15" customHeight="1">
      <c r="A417" s="175" t="s">
        <v>213</v>
      </c>
      <c r="B417" s="290" t="s">
        <v>150</v>
      </c>
      <c r="C417" s="291" t="s">
        <v>150</v>
      </c>
      <c r="D417" s="793" t="s">
        <v>306</v>
      </c>
      <c r="E417" s="794"/>
      <c r="F417" s="794"/>
      <c r="G417" s="794"/>
      <c r="H417" s="794"/>
      <c r="I417" s="794"/>
      <c r="J417" s="794"/>
      <c r="K417" s="794"/>
      <c r="L417" s="794"/>
      <c r="M417" s="794"/>
      <c r="N417" s="794"/>
      <c r="O417" s="794"/>
      <c r="P417" s="794"/>
      <c r="Q417" s="794"/>
      <c r="R417" s="794"/>
      <c r="S417" s="794"/>
      <c r="T417" s="794"/>
      <c r="U417" s="794"/>
      <c r="V417" s="794"/>
      <c r="W417" s="794"/>
      <c r="X417" s="794"/>
      <c r="Y417" s="794"/>
      <c r="Z417" s="794"/>
      <c r="AA417" s="794"/>
      <c r="AB417" s="794"/>
      <c r="AC417" s="794"/>
      <c r="AD417" s="794"/>
      <c r="AE417" s="794"/>
      <c r="AF417" s="794"/>
      <c r="AG417" s="795"/>
    </row>
    <row r="418" spans="1:33" s="169" customFormat="1" ht="15" customHeight="1">
      <c r="A418" s="796" t="s">
        <v>213</v>
      </c>
      <c r="B418" s="799" t="s">
        <v>150</v>
      </c>
      <c r="C418" s="802" t="s">
        <v>150</v>
      </c>
      <c r="D418" s="805" t="s">
        <v>150</v>
      </c>
      <c r="E418" s="812" t="s">
        <v>307</v>
      </c>
      <c r="F418" s="813"/>
      <c r="G418" s="154"/>
      <c r="H418" s="168"/>
      <c r="I418" s="168"/>
      <c r="J418" s="168"/>
      <c r="K418" s="168"/>
      <c r="L418" s="168"/>
      <c r="M418" s="168"/>
      <c r="N418" s="168"/>
      <c r="O418" s="168"/>
      <c r="P418" s="168"/>
      <c r="Q418" s="168"/>
      <c r="R418" s="332"/>
      <c r="S418" s="332"/>
      <c r="T418" s="332"/>
      <c r="U418" s="332"/>
      <c r="V418" s="332"/>
      <c r="W418" s="332"/>
      <c r="X418" s="332"/>
      <c r="Y418" s="332"/>
      <c r="Z418" s="332"/>
      <c r="AA418" s="332"/>
      <c r="AB418" s="635"/>
      <c r="AC418" s="635"/>
      <c r="AD418" s="635"/>
      <c r="AE418" s="461"/>
      <c r="AF418" s="461"/>
      <c r="AG418" s="636"/>
    </row>
    <row r="419" spans="1:33" s="169" customFormat="1" ht="108" customHeight="1">
      <c r="A419" s="797"/>
      <c r="B419" s="800"/>
      <c r="C419" s="803"/>
      <c r="D419" s="807"/>
      <c r="E419" s="201" t="s">
        <v>10</v>
      </c>
      <c r="F419" s="170" t="s">
        <v>308</v>
      </c>
      <c r="G419" s="157" t="s">
        <v>299</v>
      </c>
      <c r="H419" s="158">
        <f>I419+J419+L419+M419+N419+O419+P419+Q419</f>
        <v>197.06200000000001</v>
      </c>
      <c r="I419" s="159">
        <v>23.126000000000001</v>
      </c>
      <c r="J419" s="159"/>
      <c r="K419" s="159"/>
      <c r="L419" s="159">
        <v>107.4</v>
      </c>
      <c r="M419" s="188"/>
      <c r="N419" s="188"/>
      <c r="O419" s="188"/>
      <c r="P419" s="157"/>
      <c r="Q419" s="157">
        <v>66.536000000000001</v>
      </c>
      <c r="R419" s="350">
        <f>S419+T419+V419+W419+X419+Y419+Z419+AA419</f>
        <v>197.06200000000001</v>
      </c>
      <c r="S419" s="351">
        <v>23.126000000000001</v>
      </c>
      <c r="T419" s="351"/>
      <c r="U419" s="351"/>
      <c r="V419" s="351">
        <v>107.4</v>
      </c>
      <c r="W419" s="336"/>
      <c r="X419" s="336"/>
      <c r="Y419" s="336"/>
      <c r="Z419" s="523"/>
      <c r="AA419" s="523">
        <v>66.536000000000001</v>
      </c>
      <c r="AB419" s="338" t="s">
        <v>1112</v>
      </c>
      <c r="AC419" s="341" t="s">
        <v>309</v>
      </c>
      <c r="AD419" s="523" t="s">
        <v>153</v>
      </c>
      <c r="AE419" s="523">
        <v>115</v>
      </c>
      <c r="AF419" s="523">
        <v>115</v>
      </c>
      <c r="AG419" s="371"/>
    </row>
    <row r="420" spans="1:33" s="166" customFormat="1" ht="15" customHeight="1">
      <c r="A420" s="798"/>
      <c r="B420" s="801"/>
      <c r="C420" s="804"/>
      <c r="D420" s="808" t="s">
        <v>15</v>
      </c>
      <c r="E420" s="809"/>
      <c r="F420" s="809"/>
      <c r="G420" s="884"/>
      <c r="H420" s="177">
        <f>H419</f>
        <v>197.06200000000001</v>
      </c>
      <c r="I420" s="177">
        <f t="shared" ref="I420:Q423" si="297">I419</f>
        <v>23.126000000000001</v>
      </c>
      <c r="J420" s="177">
        <f t="shared" si="297"/>
        <v>0</v>
      </c>
      <c r="K420" s="177"/>
      <c r="L420" s="177">
        <f t="shared" si="297"/>
        <v>107.4</v>
      </c>
      <c r="M420" s="177">
        <f t="shared" si="297"/>
        <v>0</v>
      </c>
      <c r="N420" s="177">
        <f t="shared" si="297"/>
        <v>0</v>
      </c>
      <c r="O420" s="177">
        <f t="shared" si="297"/>
        <v>0</v>
      </c>
      <c r="P420" s="177">
        <f t="shared" si="297"/>
        <v>0</v>
      </c>
      <c r="Q420" s="177">
        <f t="shared" si="297"/>
        <v>66.536000000000001</v>
      </c>
      <c r="R420" s="328">
        <f>R419</f>
        <v>197.06200000000001</v>
      </c>
      <c r="S420" s="328">
        <f t="shared" ref="S420:T423" si="298">S419</f>
        <v>23.126000000000001</v>
      </c>
      <c r="T420" s="328">
        <f t="shared" si="298"/>
        <v>0</v>
      </c>
      <c r="U420" s="328"/>
      <c r="V420" s="328">
        <f t="shared" ref="V420:AA423" si="299">V419</f>
        <v>107.4</v>
      </c>
      <c r="W420" s="328">
        <f t="shared" si="299"/>
        <v>0</v>
      </c>
      <c r="X420" s="328">
        <f t="shared" si="299"/>
        <v>0</v>
      </c>
      <c r="Y420" s="328">
        <f t="shared" si="299"/>
        <v>0</v>
      </c>
      <c r="Z420" s="328">
        <f t="shared" si="299"/>
        <v>0</v>
      </c>
      <c r="AA420" s="328">
        <f t="shared" si="299"/>
        <v>66.536000000000001</v>
      </c>
      <c r="AB420" s="695"/>
      <c r="AC420" s="696"/>
      <c r="AD420" s="696"/>
      <c r="AE420" s="696"/>
      <c r="AF420" s="696"/>
      <c r="AG420" s="697"/>
    </row>
    <row r="421" spans="1:33" s="166" customFormat="1" ht="15" customHeight="1">
      <c r="A421" s="171" t="s">
        <v>213</v>
      </c>
      <c r="B421" s="290" t="s">
        <v>150</v>
      </c>
      <c r="C421" s="291" t="s">
        <v>150</v>
      </c>
      <c r="D421" s="832" t="s">
        <v>16</v>
      </c>
      <c r="E421" s="833"/>
      <c r="F421" s="833"/>
      <c r="G421" s="834"/>
      <c r="H421" s="172">
        <f>H420</f>
        <v>197.06200000000001</v>
      </c>
      <c r="I421" s="172">
        <f t="shared" si="297"/>
        <v>23.126000000000001</v>
      </c>
      <c r="J421" s="172">
        <f t="shared" si="297"/>
        <v>0</v>
      </c>
      <c r="K421" s="172"/>
      <c r="L421" s="172">
        <f t="shared" si="297"/>
        <v>107.4</v>
      </c>
      <c r="M421" s="172">
        <f t="shared" si="297"/>
        <v>0</v>
      </c>
      <c r="N421" s="172">
        <f t="shared" si="297"/>
        <v>0</v>
      </c>
      <c r="O421" s="172">
        <f t="shared" si="297"/>
        <v>0</v>
      </c>
      <c r="P421" s="172">
        <f t="shared" si="297"/>
        <v>0</v>
      </c>
      <c r="Q421" s="172">
        <f t="shared" si="297"/>
        <v>66.536000000000001</v>
      </c>
      <c r="R421" s="329">
        <f>R420</f>
        <v>197.06200000000001</v>
      </c>
      <c r="S421" s="329">
        <f t="shared" si="298"/>
        <v>23.126000000000001</v>
      </c>
      <c r="T421" s="329">
        <f t="shared" si="298"/>
        <v>0</v>
      </c>
      <c r="U421" s="329"/>
      <c r="V421" s="329">
        <f t="shared" si="299"/>
        <v>107.4</v>
      </c>
      <c r="W421" s="329">
        <f t="shared" si="299"/>
        <v>0</v>
      </c>
      <c r="X421" s="329">
        <f t="shared" si="299"/>
        <v>0</v>
      </c>
      <c r="Y421" s="329">
        <f t="shared" si="299"/>
        <v>0</v>
      </c>
      <c r="Z421" s="329">
        <f t="shared" si="299"/>
        <v>0</v>
      </c>
      <c r="AA421" s="329">
        <f t="shared" si="299"/>
        <v>66.536000000000001</v>
      </c>
      <c r="AB421" s="698"/>
      <c r="AC421" s="699"/>
      <c r="AD421" s="699"/>
      <c r="AE421" s="699"/>
      <c r="AF421" s="699"/>
      <c r="AG421" s="700"/>
    </row>
    <row r="422" spans="1:33" s="169" customFormat="1" ht="15" customHeight="1">
      <c r="A422" s="171" t="s">
        <v>213</v>
      </c>
      <c r="B422" s="290" t="s">
        <v>150</v>
      </c>
      <c r="C422" s="860" t="s">
        <v>18</v>
      </c>
      <c r="D422" s="861"/>
      <c r="E422" s="861"/>
      <c r="F422" s="861"/>
      <c r="G422" s="885"/>
      <c r="H422" s="173">
        <f>H421</f>
        <v>197.06200000000001</v>
      </c>
      <c r="I422" s="173">
        <f t="shared" si="297"/>
        <v>23.126000000000001</v>
      </c>
      <c r="J422" s="173">
        <f t="shared" si="297"/>
        <v>0</v>
      </c>
      <c r="K422" s="173"/>
      <c r="L422" s="173">
        <f t="shared" si="297"/>
        <v>107.4</v>
      </c>
      <c r="M422" s="173">
        <f t="shared" si="297"/>
        <v>0</v>
      </c>
      <c r="N422" s="173">
        <f t="shared" si="297"/>
        <v>0</v>
      </c>
      <c r="O422" s="173">
        <f t="shared" si="297"/>
        <v>0</v>
      </c>
      <c r="P422" s="173">
        <f t="shared" si="297"/>
        <v>0</v>
      </c>
      <c r="Q422" s="173">
        <f t="shared" si="297"/>
        <v>66.536000000000001</v>
      </c>
      <c r="R422" s="330">
        <f>R421</f>
        <v>197.06200000000001</v>
      </c>
      <c r="S422" s="330">
        <f t="shared" si="298"/>
        <v>23.126000000000001</v>
      </c>
      <c r="T422" s="330">
        <f t="shared" si="298"/>
        <v>0</v>
      </c>
      <c r="U422" s="330"/>
      <c r="V422" s="330">
        <f t="shared" si="299"/>
        <v>107.4</v>
      </c>
      <c r="W422" s="330">
        <f t="shared" si="299"/>
        <v>0</v>
      </c>
      <c r="X422" s="330">
        <f t="shared" si="299"/>
        <v>0</v>
      </c>
      <c r="Y422" s="330">
        <f t="shared" si="299"/>
        <v>0</v>
      </c>
      <c r="Z422" s="330">
        <f t="shared" si="299"/>
        <v>0</v>
      </c>
      <c r="AA422" s="330">
        <f t="shared" si="299"/>
        <v>66.536000000000001</v>
      </c>
      <c r="AB422" s="716"/>
      <c r="AC422" s="717"/>
      <c r="AD422" s="717"/>
      <c r="AE422" s="717"/>
      <c r="AF422" s="717"/>
      <c r="AG422" s="718"/>
    </row>
    <row r="423" spans="1:33" s="169" customFormat="1" ht="27.75" customHeight="1">
      <c r="A423" s="171" t="s">
        <v>213</v>
      </c>
      <c r="B423" s="886" t="s">
        <v>310</v>
      </c>
      <c r="C423" s="887"/>
      <c r="D423" s="887"/>
      <c r="E423" s="887"/>
      <c r="F423" s="887"/>
      <c r="G423" s="888"/>
      <c r="H423" s="174">
        <f>H422</f>
        <v>197.06200000000001</v>
      </c>
      <c r="I423" s="174">
        <f t="shared" si="297"/>
        <v>23.126000000000001</v>
      </c>
      <c r="J423" s="174">
        <f t="shared" si="297"/>
        <v>0</v>
      </c>
      <c r="K423" s="174"/>
      <c r="L423" s="174">
        <f t="shared" si="297"/>
        <v>107.4</v>
      </c>
      <c r="M423" s="174">
        <f t="shared" si="297"/>
        <v>0</v>
      </c>
      <c r="N423" s="174">
        <f t="shared" si="297"/>
        <v>0</v>
      </c>
      <c r="O423" s="174">
        <f t="shared" si="297"/>
        <v>0</v>
      </c>
      <c r="P423" s="174">
        <f t="shared" si="297"/>
        <v>0</v>
      </c>
      <c r="Q423" s="174">
        <f t="shared" si="297"/>
        <v>66.536000000000001</v>
      </c>
      <c r="R423" s="348">
        <f>R422</f>
        <v>197.06200000000001</v>
      </c>
      <c r="S423" s="348">
        <f t="shared" si="298"/>
        <v>23.126000000000001</v>
      </c>
      <c r="T423" s="348">
        <f t="shared" si="298"/>
        <v>0</v>
      </c>
      <c r="U423" s="348"/>
      <c r="V423" s="348">
        <f t="shared" si="299"/>
        <v>107.4</v>
      </c>
      <c r="W423" s="348">
        <f t="shared" si="299"/>
        <v>0</v>
      </c>
      <c r="X423" s="348">
        <f t="shared" si="299"/>
        <v>0</v>
      </c>
      <c r="Y423" s="348">
        <f t="shared" si="299"/>
        <v>0</v>
      </c>
      <c r="Z423" s="348">
        <f t="shared" si="299"/>
        <v>0</v>
      </c>
      <c r="AA423" s="348">
        <f t="shared" si="299"/>
        <v>66.536000000000001</v>
      </c>
      <c r="AB423" s="722"/>
      <c r="AC423" s="723"/>
      <c r="AD423" s="723"/>
      <c r="AE423" s="723"/>
      <c r="AF423" s="723"/>
      <c r="AG423" s="724"/>
    </row>
    <row r="424" spans="1:33" s="198" customFormat="1" ht="18" customHeight="1">
      <c r="A424" s="693" t="s">
        <v>614</v>
      </c>
      <c r="B424" s="693"/>
      <c r="C424" s="693"/>
      <c r="D424" s="693"/>
      <c r="E424" s="693"/>
      <c r="F424" s="693"/>
      <c r="G424" s="693"/>
      <c r="H424" s="693"/>
      <c r="I424" s="693"/>
      <c r="J424" s="693"/>
      <c r="K424" s="693"/>
      <c r="L424" s="693"/>
      <c r="M424" s="693"/>
      <c r="N424" s="693"/>
      <c r="O424" s="693"/>
      <c r="P424" s="693"/>
      <c r="Q424" s="693"/>
      <c r="R424" s="693"/>
      <c r="S424" s="693"/>
      <c r="T424" s="693"/>
      <c r="U424" s="693"/>
      <c r="V424" s="693"/>
      <c r="W424" s="693"/>
      <c r="X424" s="693"/>
      <c r="Y424" s="693"/>
      <c r="Z424" s="693"/>
      <c r="AA424" s="693"/>
      <c r="AB424" s="693"/>
      <c r="AC424" s="693"/>
      <c r="AD424" s="693"/>
      <c r="AE424" s="693"/>
      <c r="AF424" s="693"/>
      <c r="AG424" s="694"/>
    </row>
    <row r="425" spans="1:33" s="3" customFormat="1" ht="17.25" customHeight="1">
      <c r="A425" s="202" t="s">
        <v>185</v>
      </c>
      <c r="B425" s="735" t="s">
        <v>788</v>
      </c>
      <c r="C425" s="736"/>
      <c r="D425" s="736"/>
      <c r="E425" s="736"/>
      <c r="F425" s="736"/>
      <c r="G425" s="736"/>
      <c r="H425" s="736"/>
      <c r="I425" s="736"/>
      <c r="J425" s="736"/>
      <c r="K425" s="736"/>
      <c r="L425" s="736"/>
      <c r="M425" s="736"/>
      <c r="N425" s="736"/>
      <c r="O425" s="736"/>
      <c r="P425" s="736"/>
      <c r="Q425" s="736"/>
      <c r="R425" s="736"/>
      <c r="S425" s="736"/>
      <c r="T425" s="736"/>
      <c r="U425" s="736"/>
      <c r="V425" s="736"/>
      <c r="W425" s="736"/>
      <c r="X425" s="736"/>
      <c r="Y425" s="736"/>
      <c r="Z425" s="736"/>
      <c r="AA425" s="736"/>
      <c r="AB425" s="736"/>
      <c r="AC425" s="736"/>
      <c r="AD425" s="736"/>
      <c r="AE425" s="736"/>
      <c r="AF425" s="736"/>
      <c r="AG425" s="737"/>
    </row>
    <row r="426" spans="1:33" s="3" customFormat="1" ht="15" customHeight="1">
      <c r="A426" s="202" t="s">
        <v>185</v>
      </c>
      <c r="B426" s="200" t="s">
        <v>150</v>
      </c>
      <c r="C426" s="738" t="s">
        <v>718</v>
      </c>
      <c r="D426" s="739"/>
      <c r="E426" s="739"/>
      <c r="F426" s="739"/>
      <c r="G426" s="739"/>
      <c r="H426" s="739"/>
      <c r="I426" s="739"/>
      <c r="J426" s="739"/>
      <c r="K426" s="739"/>
      <c r="L426" s="739"/>
      <c r="M426" s="739"/>
      <c r="N426" s="739"/>
      <c r="O426" s="739"/>
      <c r="P426" s="739"/>
      <c r="Q426" s="739"/>
      <c r="R426" s="739"/>
      <c r="S426" s="739"/>
      <c r="T426" s="739"/>
      <c r="U426" s="739"/>
      <c r="V426" s="739"/>
      <c r="W426" s="739"/>
      <c r="X426" s="739"/>
      <c r="Y426" s="739"/>
      <c r="Z426" s="739"/>
      <c r="AA426" s="739"/>
      <c r="AB426" s="739"/>
      <c r="AC426" s="739"/>
      <c r="AD426" s="739"/>
      <c r="AE426" s="739"/>
      <c r="AF426" s="739"/>
      <c r="AG426" s="740"/>
    </row>
    <row r="427" spans="1:33" s="3" customFormat="1" ht="15" customHeight="1">
      <c r="A427" s="202" t="s">
        <v>185</v>
      </c>
      <c r="B427" s="292" t="s">
        <v>150</v>
      </c>
      <c r="C427" s="293" t="s">
        <v>150</v>
      </c>
      <c r="D427" s="741" t="s">
        <v>311</v>
      </c>
      <c r="E427" s="742"/>
      <c r="F427" s="742"/>
      <c r="G427" s="742"/>
      <c r="H427" s="742"/>
      <c r="I427" s="742"/>
      <c r="J427" s="742"/>
      <c r="K427" s="742"/>
      <c r="L427" s="742"/>
      <c r="M427" s="742"/>
      <c r="N427" s="742"/>
      <c r="O427" s="742"/>
      <c r="P427" s="742"/>
      <c r="Q427" s="742"/>
      <c r="R427" s="742"/>
      <c r="S427" s="742"/>
      <c r="T427" s="742"/>
      <c r="U427" s="742"/>
      <c r="V427" s="742"/>
      <c r="W427" s="742"/>
      <c r="X427" s="742"/>
      <c r="Y427" s="742"/>
      <c r="Z427" s="742"/>
      <c r="AA427" s="742"/>
      <c r="AB427" s="742"/>
      <c r="AC427" s="742"/>
      <c r="AD427" s="742"/>
      <c r="AE427" s="742"/>
      <c r="AF427" s="742"/>
      <c r="AG427" s="743"/>
    </row>
    <row r="428" spans="1:33" s="199" customFormat="1" ht="52.5" customHeight="1">
      <c r="A428" s="745" t="s">
        <v>185</v>
      </c>
      <c r="B428" s="748" t="s">
        <v>150</v>
      </c>
      <c r="C428" s="749" t="s">
        <v>150</v>
      </c>
      <c r="D428" s="750" t="s">
        <v>150</v>
      </c>
      <c r="E428" s="752" t="s">
        <v>312</v>
      </c>
      <c r="F428" s="753"/>
      <c r="G428" s="331"/>
      <c r="H428" s="359"/>
      <c r="I428" s="359"/>
      <c r="J428" s="359"/>
      <c r="K428" s="359"/>
      <c r="L428" s="359"/>
      <c r="M428" s="359"/>
      <c r="N428" s="359"/>
      <c r="O428" s="359"/>
      <c r="P428" s="359"/>
      <c r="Q428" s="359"/>
      <c r="R428" s="359"/>
      <c r="S428" s="359"/>
      <c r="T428" s="359"/>
      <c r="U428" s="359"/>
      <c r="V428" s="359"/>
      <c r="W428" s="359"/>
      <c r="X428" s="359"/>
      <c r="Y428" s="359"/>
      <c r="Z428" s="359"/>
      <c r="AA428" s="359"/>
      <c r="AB428" s="332"/>
      <c r="AC428" s="332"/>
      <c r="AD428" s="332"/>
      <c r="AE428" s="332"/>
      <c r="AF428" s="332"/>
      <c r="AG428" s="662"/>
    </row>
    <row r="429" spans="1:33" s="199" customFormat="1" ht="54" customHeight="1">
      <c r="A429" s="746"/>
      <c r="B429" s="748"/>
      <c r="C429" s="749"/>
      <c r="D429" s="751"/>
      <c r="E429" s="201" t="s">
        <v>231</v>
      </c>
      <c r="F429" s="206" t="s">
        <v>719</v>
      </c>
      <c r="G429" s="523" t="s">
        <v>299</v>
      </c>
      <c r="H429" s="350">
        <f>I429+J429+L429+M429+N429+O429+P429+Q429</f>
        <v>0.9</v>
      </c>
      <c r="I429" s="351">
        <v>0.4</v>
      </c>
      <c r="J429" s="351"/>
      <c r="K429" s="351"/>
      <c r="L429" s="351"/>
      <c r="M429" s="351"/>
      <c r="N429" s="351"/>
      <c r="O429" s="351"/>
      <c r="P429" s="351"/>
      <c r="Q429" s="351">
        <v>0.5</v>
      </c>
      <c r="R429" s="350">
        <f>S429+T429+V429+W429+X429+Y429+Z429+AA429</f>
        <v>0.9</v>
      </c>
      <c r="S429" s="351">
        <v>0.4</v>
      </c>
      <c r="T429" s="351"/>
      <c r="U429" s="351"/>
      <c r="V429" s="351"/>
      <c r="W429" s="351"/>
      <c r="X429" s="351"/>
      <c r="Y429" s="351"/>
      <c r="Z429" s="351"/>
      <c r="AA429" s="351">
        <v>0.5</v>
      </c>
      <c r="AB429" s="585" t="s">
        <v>313</v>
      </c>
      <c r="AC429" s="298" t="s">
        <v>314</v>
      </c>
      <c r="AD429" s="523" t="s">
        <v>153</v>
      </c>
      <c r="AE429" s="523">
        <v>5</v>
      </c>
      <c r="AF429" s="523">
        <v>5</v>
      </c>
      <c r="AG429" s="371"/>
    </row>
    <row r="430" spans="1:33" s="199" customFormat="1" ht="42" customHeight="1">
      <c r="A430" s="746"/>
      <c r="B430" s="748"/>
      <c r="C430" s="749"/>
      <c r="D430" s="751"/>
      <c r="E430" s="201" t="s">
        <v>315</v>
      </c>
      <c r="F430" s="206" t="s">
        <v>316</v>
      </c>
      <c r="G430" s="523" t="s">
        <v>299</v>
      </c>
      <c r="H430" s="350">
        <f>I430+J430+L430+M430+N430+O430+P430+Q430</f>
        <v>0.8</v>
      </c>
      <c r="I430" s="351">
        <v>0.4</v>
      </c>
      <c r="J430" s="351"/>
      <c r="K430" s="351"/>
      <c r="L430" s="351"/>
      <c r="M430" s="351"/>
      <c r="N430" s="351"/>
      <c r="O430" s="351"/>
      <c r="P430" s="351"/>
      <c r="Q430" s="351">
        <v>0.4</v>
      </c>
      <c r="R430" s="350">
        <f>S430+T430+V430+W430+X430+Y430+Z430+AA430</f>
        <v>0.8</v>
      </c>
      <c r="S430" s="351">
        <v>0.4</v>
      </c>
      <c r="T430" s="351"/>
      <c r="U430" s="351"/>
      <c r="V430" s="351"/>
      <c r="W430" s="351"/>
      <c r="X430" s="351"/>
      <c r="Y430" s="351"/>
      <c r="Z430" s="351"/>
      <c r="AA430" s="351">
        <v>0.4</v>
      </c>
      <c r="AB430" s="585" t="s">
        <v>313</v>
      </c>
      <c r="AC430" s="298" t="s">
        <v>317</v>
      </c>
      <c r="AD430" s="523" t="s">
        <v>153</v>
      </c>
      <c r="AE430" s="523">
        <v>4</v>
      </c>
      <c r="AF430" s="523">
        <v>3</v>
      </c>
      <c r="AG430" s="371"/>
    </row>
    <row r="431" spans="1:33" s="199" customFormat="1" ht="28.5" customHeight="1">
      <c r="A431" s="746"/>
      <c r="B431" s="748"/>
      <c r="C431" s="749"/>
      <c r="D431" s="767"/>
      <c r="E431" s="201" t="s">
        <v>300</v>
      </c>
      <c r="F431" s="542" t="s">
        <v>318</v>
      </c>
      <c r="G431" s="586" t="s">
        <v>299</v>
      </c>
      <c r="H431" s="350">
        <f>I431+J431+L431+M431+N431+O431+P431+Q431</f>
        <v>0.8</v>
      </c>
      <c r="I431" s="303">
        <v>0.4</v>
      </c>
      <c r="J431" s="303"/>
      <c r="K431" s="303"/>
      <c r="L431" s="303"/>
      <c r="M431" s="303"/>
      <c r="N431" s="303"/>
      <c r="O431" s="303"/>
      <c r="P431" s="303"/>
      <c r="Q431" s="303">
        <v>0.4</v>
      </c>
      <c r="R431" s="350">
        <f>S431+T431+V431+W431+X431+Y431+Z431+AA431</f>
        <v>0.8</v>
      </c>
      <c r="S431" s="303">
        <v>0.4</v>
      </c>
      <c r="T431" s="303"/>
      <c r="U431" s="303"/>
      <c r="V431" s="303"/>
      <c r="W431" s="303"/>
      <c r="X431" s="303"/>
      <c r="Y431" s="303"/>
      <c r="Z431" s="303"/>
      <c r="AA431" s="303">
        <v>0.4</v>
      </c>
      <c r="AB431" s="585" t="s">
        <v>313</v>
      </c>
      <c r="AC431" s="298" t="s">
        <v>314</v>
      </c>
      <c r="AD431" s="523" t="s">
        <v>153</v>
      </c>
      <c r="AE431" s="523">
        <v>1</v>
      </c>
      <c r="AF431" s="523">
        <v>1</v>
      </c>
      <c r="AG431" s="371"/>
    </row>
    <row r="432" spans="1:33" s="3" customFormat="1" ht="15" customHeight="1">
      <c r="A432" s="747"/>
      <c r="B432" s="748"/>
      <c r="C432" s="749"/>
      <c r="D432" s="754" t="s">
        <v>15</v>
      </c>
      <c r="E432" s="754"/>
      <c r="F432" s="754"/>
      <c r="G432" s="754"/>
      <c r="H432" s="302">
        <f t="shared" ref="H432:T432" si="300">H429+H430+H431</f>
        <v>2.5</v>
      </c>
      <c r="I432" s="302">
        <f t="shared" si="300"/>
        <v>1.2000000000000002</v>
      </c>
      <c r="J432" s="302">
        <f t="shared" si="300"/>
        <v>0</v>
      </c>
      <c r="K432" s="302"/>
      <c r="L432" s="302">
        <f t="shared" si="300"/>
        <v>0</v>
      </c>
      <c r="M432" s="302">
        <f t="shared" si="300"/>
        <v>0</v>
      </c>
      <c r="N432" s="302">
        <f t="shared" si="300"/>
        <v>0</v>
      </c>
      <c r="O432" s="302">
        <f t="shared" si="300"/>
        <v>0</v>
      </c>
      <c r="P432" s="302">
        <f t="shared" si="300"/>
        <v>0</v>
      </c>
      <c r="Q432" s="302">
        <f t="shared" si="300"/>
        <v>1.3</v>
      </c>
      <c r="R432" s="302">
        <f t="shared" si="300"/>
        <v>2.5</v>
      </c>
      <c r="S432" s="302">
        <f t="shared" si="300"/>
        <v>1.2000000000000002</v>
      </c>
      <c r="T432" s="302">
        <f t="shared" si="300"/>
        <v>0</v>
      </c>
      <c r="U432" s="302"/>
      <c r="V432" s="302">
        <f t="shared" ref="V432:AA432" si="301">V429+V430+V431</f>
        <v>0</v>
      </c>
      <c r="W432" s="302">
        <f t="shared" si="301"/>
        <v>0</v>
      </c>
      <c r="X432" s="302">
        <f t="shared" si="301"/>
        <v>0</v>
      </c>
      <c r="Y432" s="302">
        <f t="shared" si="301"/>
        <v>0</v>
      </c>
      <c r="Z432" s="302">
        <f t="shared" si="301"/>
        <v>0</v>
      </c>
      <c r="AA432" s="302">
        <f t="shared" si="301"/>
        <v>1.3</v>
      </c>
      <c r="AB432" s="696"/>
      <c r="AC432" s="696"/>
      <c r="AD432" s="696"/>
      <c r="AE432" s="697"/>
      <c r="AF432" s="358"/>
      <c r="AG432" s="383"/>
    </row>
    <row r="433" spans="1:33" s="3" customFormat="1" ht="27" customHeight="1">
      <c r="A433" s="745" t="s">
        <v>185</v>
      </c>
      <c r="B433" s="748" t="s">
        <v>150</v>
      </c>
      <c r="C433" s="749" t="s">
        <v>150</v>
      </c>
      <c r="D433" s="750" t="s">
        <v>151</v>
      </c>
      <c r="E433" s="752" t="s">
        <v>319</v>
      </c>
      <c r="F433" s="753"/>
      <c r="G433" s="331"/>
      <c r="H433" s="359"/>
      <c r="I433" s="359"/>
      <c r="J433" s="359"/>
      <c r="K433" s="359"/>
      <c r="L433" s="359"/>
      <c r="M433" s="359"/>
      <c r="N433" s="359"/>
      <c r="O433" s="359"/>
      <c r="P433" s="359"/>
      <c r="Q433" s="359"/>
      <c r="R433" s="359"/>
      <c r="S433" s="359"/>
      <c r="T433" s="359"/>
      <c r="U433" s="359"/>
      <c r="V433" s="359"/>
      <c r="W433" s="359"/>
      <c r="X433" s="359"/>
      <c r="Y433" s="359"/>
      <c r="Z433" s="359"/>
      <c r="AA433" s="359"/>
      <c r="AB433" s="332"/>
      <c r="AC433" s="332"/>
      <c r="AD433" s="332"/>
      <c r="AE433" s="332"/>
      <c r="AF433" s="332"/>
      <c r="AG433" s="662"/>
    </row>
    <row r="434" spans="1:33" s="3" customFormat="1" ht="54.75" customHeight="1">
      <c r="A434" s="746"/>
      <c r="B434" s="748"/>
      <c r="C434" s="749"/>
      <c r="D434" s="751"/>
      <c r="E434" s="203" t="s">
        <v>231</v>
      </c>
      <c r="F434" s="206" t="s">
        <v>320</v>
      </c>
      <c r="G434" s="523" t="s">
        <v>14</v>
      </c>
      <c r="H434" s="350">
        <f>I434+J434+L434+M434+N434+O434+P434+Q434</f>
        <v>5</v>
      </c>
      <c r="I434" s="351">
        <v>5</v>
      </c>
      <c r="J434" s="351"/>
      <c r="K434" s="351"/>
      <c r="L434" s="351"/>
      <c r="M434" s="351"/>
      <c r="N434" s="351"/>
      <c r="O434" s="351"/>
      <c r="P434" s="351"/>
      <c r="Q434" s="351"/>
      <c r="R434" s="350">
        <f>S434+T434+V434+W434+X434+Y434+Z434+AA434</f>
        <v>0</v>
      </c>
      <c r="S434" s="351">
        <v>0</v>
      </c>
      <c r="T434" s="351"/>
      <c r="U434" s="351"/>
      <c r="V434" s="351"/>
      <c r="W434" s="351"/>
      <c r="X434" s="351"/>
      <c r="Y434" s="351"/>
      <c r="Z434" s="351"/>
      <c r="AA434" s="351"/>
      <c r="AB434" s="585" t="s">
        <v>321</v>
      </c>
      <c r="AC434" s="298" t="s">
        <v>322</v>
      </c>
      <c r="AD434" s="455" t="s">
        <v>153</v>
      </c>
      <c r="AE434" s="523">
        <v>2</v>
      </c>
      <c r="AF434" s="523">
        <v>0</v>
      </c>
      <c r="AG434" s="379" t="s">
        <v>1113</v>
      </c>
    </row>
    <row r="435" spans="1:33" s="3" customFormat="1" ht="15" customHeight="1">
      <c r="A435" s="747"/>
      <c r="B435" s="748"/>
      <c r="C435" s="749"/>
      <c r="D435" s="754" t="s">
        <v>15</v>
      </c>
      <c r="E435" s="754"/>
      <c r="F435" s="754"/>
      <c r="G435" s="754"/>
      <c r="H435" s="302">
        <f>H434</f>
        <v>5</v>
      </c>
      <c r="I435" s="302">
        <f t="shared" ref="I435:Q435" si="302">I434</f>
        <v>5</v>
      </c>
      <c r="J435" s="302">
        <f t="shared" si="302"/>
        <v>0</v>
      </c>
      <c r="K435" s="302"/>
      <c r="L435" s="302">
        <f t="shared" si="302"/>
        <v>0</v>
      </c>
      <c r="M435" s="302">
        <f t="shared" si="302"/>
        <v>0</v>
      </c>
      <c r="N435" s="302">
        <f t="shared" si="302"/>
        <v>0</v>
      </c>
      <c r="O435" s="302">
        <f t="shared" si="302"/>
        <v>0</v>
      </c>
      <c r="P435" s="302">
        <f t="shared" si="302"/>
        <v>0</v>
      </c>
      <c r="Q435" s="302">
        <f t="shared" si="302"/>
        <v>0</v>
      </c>
      <c r="R435" s="302">
        <f>R434</f>
        <v>0</v>
      </c>
      <c r="S435" s="302">
        <f t="shared" ref="S435:T435" si="303">S434</f>
        <v>0</v>
      </c>
      <c r="T435" s="302">
        <f t="shared" si="303"/>
        <v>0</v>
      </c>
      <c r="U435" s="302"/>
      <c r="V435" s="302">
        <f t="shared" ref="V435:AA435" si="304">V434</f>
        <v>0</v>
      </c>
      <c r="W435" s="302">
        <f t="shared" si="304"/>
        <v>0</v>
      </c>
      <c r="X435" s="302">
        <f t="shared" si="304"/>
        <v>0</v>
      </c>
      <c r="Y435" s="302">
        <f t="shared" si="304"/>
        <v>0</v>
      </c>
      <c r="Z435" s="302">
        <f t="shared" si="304"/>
        <v>0</v>
      </c>
      <c r="AA435" s="302">
        <f t="shared" si="304"/>
        <v>0</v>
      </c>
      <c r="AB435" s="695"/>
      <c r="AC435" s="696"/>
      <c r="AD435" s="696"/>
      <c r="AE435" s="696"/>
      <c r="AF435" s="696"/>
      <c r="AG435" s="697"/>
    </row>
    <row r="436" spans="1:33" s="3" customFormat="1" ht="15" customHeight="1">
      <c r="A436" s="202" t="s">
        <v>185</v>
      </c>
      <c r="B436" s="292" t="s">
        <v>150</v>
      </c>
      <c r="C436" s="293" t="s">
        <v>150</v>
      </c>
      <c r="D436" s="744" t="s">
        <v>16</v>
      </c>
      <c r="E436" s="744"/>
      <c r="F436" s="744"/>
      <c r="G436" s="744"/>
      <c r="H436" s="355">
        <f t="shared" ref="H436:T436" si="305">H432+H435</f>
        <v>7.5</v>
      </c>
      <c r="I436" s="355">
        <f t="shared" si="305"/>
        <v>6.2</v>
      </c>
      <c r="J436" s="355">
        <f t="shared" si="305"/>
        <v>0</v>
      </c>
      <c r="K436" s="355"/>
      <c r="L436" s="355">
        <f t="shared" si="305"/>
        <v>0</v>
      </c>
      <c r="M436" s="355">
        <f t="shared" si="305"/>
        <v>0</v>
      </c>
      <c r="N436" s="355">
        <f t="shared" si="305"/>
        <v>0</v>
      </c>
      <c r="O436" s="355">
        <f t="shared" si="305"/>
        <v>0</v>
      </c>
      <c r="P436" s="355">
        <f t="shared" si="305"/>
        <v>0</v>
      </c>
      <c r="Q436" s="355">
        <f t="shared" si="305"/>
        <v>1.3</v>
      </c>
      <c r="R436" s="355">
        <f t="shared" si="305"/>
        <v>2.5</v>
      </c>
      <c r="S436" s="355">
        <f t="shared" si="305"/>
        <v>1.2000000000000002</v>
      </c>
      <c r="T436" s="355">
        <f t="shared" si="305"/>
        <v>0</v>
      </c>
      <c r="U436" s="355"/>
      <c r="V436" s="355">
        <f t="shared" ref="V436:AA436" si="306">V432+V435</f>
        <v>0</v>
      </c>
      <c r="W436" s="355">
        <f t="shared" si="306"/>
        <v>0</v>
      </c>
      <c r="X436" s="355">
        <f t="shared" si="306"/>
        <v>0</v>
      </c>
      <c r="Y436" s="355">
        <f t="shared" si="306"/>
        <v>0</v>
      </c>
      <c r="Z436" s="355">
        <f t="shared" si="306"/>
        <v>0</v>
      </c>
      <c r="AA436" s="355">
        <f t="shared" si="306"/>
        <v>1.3</v>
      </c>
      <c r="AB436" s="698"/>
      <c r="AC436" s="699"/>
      <c r="AD436" s="699"/>
      <c r="AE436" s="699"/>
      <c r="AF436" s="699"/>
      <c r="AG436" s="700"/>
    </row>
    <row r="437" spans="1:33" s="3" customFormat="1" ht="15" customHeight="1">
      <c r="A437" s="202" t="s">
        <v>185</v>
      </c>
      <c r="B437" s="292" t="s">
        <v>150</v>
      </c>
      <c r="C437" s="293" t="s">
        <v>151</v>
      </c>
      <c r="D437" s="701" t="s">
        <v>323</v>
      </c>
      <c r="E437" s="702"/>
      <c r="F437" s="702"/>
      <c r="G437" s="702"/>
      <c r="H437" s="702"/>
      <c r="I437" s="702"/>
      <c r="J437" s="702"/>
      <c r="K437" s="702"/>
      <c r="L437" s="702"/>
      <c r="M437" s="702"/>
      <c r="N437" s="702"/>
      <c r="O437" s="702"/>
      <c r="P437" s="702"/>
      <c r="Q437" s="702"/>
      <c r="R437" s="702"/>
      <c r="S437" s="702"/>
      <c r="T437" s="702"/>
      <c r="U437" s="702"/>
      <c r="V437" s="702"/>
      <c r="W437" s="702"/>
      <c r="X437" s="702"/>
      <c r="Y437" s="702"/>
      <c r="Z437" s="702"/>
      <c r="AA437" s="702"/>
      <c r="AB437" s="702"/>
      <c r="AC437" s="702"/>
      <c r="AD437" s="702"/>
      <c r="AE437" s="702"/>
      <c r="AF437" s="702"/>
      <c r="AG437" s="703"/>
    </row>
    <row r="438" spans="1:33" s="3" customFormat="1" ht="43.5" customHeight="1">
      <c r="A438" s="755" t="s">
        <v>185</v>
      </c>
      <c r="B438" s="748" t="s">
        <v>150</v>
      </c>
      <c r="C438" s="749" t="s">
        <v>151</v>
      </c>
      <c r="D438" s="750" t="s">
        <v>150</v>
      </c>
      <c r="E438" s="752" t="s">
        <v>324</v>
      </c>
      <c r="F438" s="753"/>
      <c r="G438" s="331"/>
      <c r="H438" s="359"/>
      <c r="I438" s="359"/>
      <c r="J438" s="359"/>
      <c r="K438" s="359"/>
      <c r="L438" s="359"/>
      <c r="M438" s="359"/>
      <c r="N438" s="359"/>
      <c r="O438" s="359"/>
      <c r="P438" s="359"/>
      <c r="Q438" s="359"/>
      <c r="R438" s="359"/>
      <c r="S438" s="359"/>
      <c r="T438" s="359"/>
      <c r="U438" s="359"/>
      <c r="V438" s="359"/>
      <c r="W438" s="359"/>
      <c r="X438" s="359"/>
      <c r="Y438" s="359"/>
      <c r="Z438" s="359"/>
      <c r="AA438" s="359"/>
      <c r="AB438" s="332"/>
      <c r="AC438" s="332"/>
      <c r="AD438" s="332"/>
      <c r="AE438" s="332"/>
      <c r="AF438" s="332"/>
      <c r="AG438" s="662"/>
    </row>
    <row r="439" spans="1:33" s="3" customFormat="1" ht="42.75" customHeight="1">
      <c r="A439" s="755"/>
      <c r="B439" s="748"/>
      <c r="C439" s="749"/>
      <c r="D439" s="751"/>
      <c r="E439" s="201" t="s">
        <v>231</v>
      </c>
      <c r="F439" s="206" t="s">
        <v>325</v>
      </c>
      <c r="G439" s="523" t="s">
        <v>299</v>
      </c>
      <c r="H439" s="350">
        <f>SUM(I439:Q439)</f>
        <v>0.68500000000000005</v>
      </c>
      <c r="I439" s="351">
        <v>0.185</v>
      </c>
      <c r="J439" s="351"/>
      <c r="K439" s="351"/>
      <c r="L439" s="351"/>
      <c r="M439" s="351"/>
      <c r="N439" s="351"/>
      <c r="O439" s="351"/>
      <c r="P439" s="351"/>
      <c r="Q439" s="351">
        <v>0.5</v>
      </c>
      <c r="R439" s="350">
        <f>SUM(S439:AA439)</f>
        <v>0.68500000000000005</v>
      </c>
      <c r="S439" s="351">
        <v>0.185</v>
      </c>
      <c r="T439" s="351"/>
      <c r="U439" s="351"/>
      <c r="V439" s="351"/>
      <c r="W439" s="351"/>
      <c r="X439" s="351"/>
      <c r="Y439" s="351"/>
      <c r="Z439" s="351"/>
      <c r="AA439" s="351">
        <v>0.5</v>
      </c>
      <c r="AB439" s="585" t="s">
        <v>313</v>
      </c>
      <c r="AC439" s="298" t="s">
        <v>191</v>
      </c>
      <c r="AD439" s="523" t="s">
        <v>153</v>
      </c>
      <c r="AE439" s="523">
        <v>4</v>
      </c>
      <c r="AF439" s="523">
        <v>3</v>
      </c>
      <c r="AG439" s="371"/>
    </row>
    <row r="440" spans="1:33" s="3" customFormat="1" ht="27.75" customHeight="1">
      <c r="A440" s="755"/>
      <c r="B440" s="748"/>
      <c r="C440" s="749"/>
      <c r="D440" s="751"/>
      <c r="E440" s="201" t="s">
        <v>315</v>
      </c>
      <c r="F440" s="206" t="s">
        <v>326</v>
      </c>
      <c r="G440" s="523" t="s">
        <v>145</v>
      </c>
      <c r="H440" s="350">
        <f>I440+J440+L440+M440+N440+O440+P440+Q440</f>
        <v>0.5</v>
      </c>
      <c r="I440" s="351"/>
      <c r="J440" s="351"/>
      <c r="K440" s="351"/>
      <c r="L440" s="351"/>
      <c r="M440" s="351"/>
      <c r="N440" s="351"/>
      <c r="O440" s="351"/>
      <c r="P440" s="351"/>
      <c r="Q440" s="351">
        <v>0.5</v>
      </c>
      <c r="R440" s="350">
        <f>S440+T440+V440+W440+X440+Y440+Z440+AA440</f>
        <v>0.5</v>
      </c>
      <c r="S440" s="351"/>
      <c r="T440" s="351"/>
      <c r="U440" s="351"/>
      <c r="V440" s="351"/>
      <c r="W440" s="351"/>
      <c r="X440" s="351"/>
      <c r="Y440" s="351"/>
      <c r="Z440" s="351"/>
      <c r="AA440" s="351">
        <v>0.5</v>
      </c>
      <c r="AB440" s="585" t="s">
        <v>313</v>
      </c>
      <c r="AC440" s="347" t="s">
        <v>327</v>
      </c>
      <c r="AD440" s="523" t="s">
        <v>153</v>
      </c>
      <c r="AE440" s="523">
        <v>24</v>
      </c>
      <c r="AF440" s="523">
        <v>24</v>
      </c>
      <c r="AG440" s="371"/>
    </row>
    <row r="441" spans="1:33" s="3" customFormat="1" ht="15" customHeight="1">
      <c r="A441" s="755"/>
      <c r="B441" s="748"/>
      <c r="C441" s="749"/>
      <c r="D441" s="756" t="s">
        <v>15</v>
      </c>
      <c r="E441" s="757"/>
      <c r="F441" s="757"/>
      <c r="G441" s="758"/>
      <c r="H441" s="354">
        <f>H439+H440</f>
        <v>1.1850000000000001</v>
      </c>
      <c r="I441" s="354">
        <f t="shared" ref="I441:Q441" si="307">I439+I440</f>
        <v>0.185</v>
      </c>
      <c r="J441" s="354">
        <f t="shared" si="307"/>
        <v>0</v>
      </c>
      <c r="K441" s="354"/>
      <c r="L441" s="354">
        <f t="shared" si="307"/>
        <v>0</v>
      </c>
      <c r="M441" s="354">
        <f t="shared" si="307"/>
        <v>0</v>
      </c>
      <c r="N441" s="354">
        <f t="shared" si="307"/>
        <v>0</v>
      </c>
      <c r="O441" s="354">
        <f t="shared" si="307"/>
        <v>0</v>
      </c>
      <c r="P441" s="354">
        <f t="shared" si="307"/>
        <v>0</v>
      </c>
      <c r="Q441" s="354">
        <f t="shared" si="307"/>
        <v>1</v>
      </c>
      <c r="R441" s="354">
        <f>R439+R440</f>
        <v>1.1850000000000001</v>
      </c>
      <c r="S441" s="354">
        <f t="shared" ref="S441:T441" si="308">S439+S440</f>
        <v>0.185</v>
      </c>
      <c r="T441" s="354">
        <f t="shared" si="308"/>
        <v>0</v>
      </c>
      <c r="U441" s="354"/>
      <c r="V441" s="354">
        <f t="shared" ref="V441:AA441" si="309">V439+V440</f>
        <v>0</v>
      </c>
      <c r="W441" s="354">
        <f t="shared" si="309"/>
        <v>0</v>
      </c>
      <c r="X441" s="354">
        <f t="shared" si="309"/>
        <v>0</v>
      </c>
      <c r="Y441" s="354">
        <f t="shared" si="309"/>
        <v>0</v>
      </c>
      <c r="Z441" s="354">
        <f t="shared" si="309"/>
        <v>0</v>
      </c>
      <c r="AA441" s="354">
        <f t="shared" si="309"/>
        <v>1</v>
      </c>
      <c r="AB441" s="704"/>
      <c r="AC441" s="705"/>
      <c r="AD441" s="705"/>
      <c r="AE441" s="705"/>
      <c r="AF441" s="705"/>
      <c r="AG441" s="706"/>
    </row>
    <row r="442" spans="1:33" s="3" customFormat="1" ht="40.5" customHeight="1">
      <c r="A442" s="755" t="s">
        <v>185</v>
      </c>
      <c r="B442" s="748" t="s">
        <v>150</v>
      </c>
      <c r="C442" s="749" t="s">
        <v>151</v>
      </c>
      <c r="D442" s="750" t="s">
        <v>151</v>
      </c>
      <c r="E442" s="752" t="s">
        <v>328</v>
      </c>
      <c r="F442" s="753"/>
      <c r="G442" s="331"/>
      <c r="H442" s="359"/>
      <c r="I442" s="359"/>
      <c r="J442" s="359"/>
      <c r="K442" s="359"/>
      <c r="L442" s="359"/>
      <c r="M442" s="359"/>
      <c r="N442" s="359"/>
      <c r="O442" s="359"/>
      <c r="P442" s="359"/>
      <c r="Q442" s="359"/>
      <c r="R442" s="359"/>
      <c r="S442" s="359"/>
      <c r="T442" s="359"/>
      <c r="U442" s="359"/>
      <c r="V442" s="359"/>
      <c r="W442" s="359"/>
      <c r="X442" s="359"/>
      <c r="Y442" s="359"/>
      <c r="Z442" s="359"/>
      <c r="AA442" s="359"/>
      <c r="AB442" s="332"/>
      <c r="AC442" s="332"/>
      <c r="AD442" s="332"/>
      <c r="AE442" s="332"/>
      <c r="AF442" s="332"/>
      <c r="AG442" s="662"/>
    </row>
    <row r="443" spans="1:33" s="3" customFormat="1" ht="15" customHeight="1">
      <c r="A443" s="755"/>
      <c r="B443" s="748"/>
      <c r="C443" s="749"/>
      <c r="D443" s="751"/>
      <c r="E443" s="203" t="s">
        <v>231</v>
      </c>
      <c r="F443" s="206" t="s">
        <v>329</v>
      </c>
      <c r="G443" s="523" t="s">
        <v>145</v>
      </c>
      <c r="H443" s="350">
        <f>I443+J443+L443+M443+N443+O443+P443+Q443</f>
        <v>1.2</v>
      </c>
      <c r="I443" s="351">
        <v>0.2</v>
      </c>
      <c r="J443" s="351"/>
      <c r="K443" s="351"/>
      <c r="L443" s="351"/>
      <c r="M443" s="351"/>
      <c r="N443" s="351"/>
      <c r="O443" s="351"/>
      <c r="P443" s="351"/>
      <c r="Q443" s="351">
        <v>1</v>
      </c>
      <c r="R443" s="350">
        <f>S443+T443+V443+W443+X443+Y443+Z443+AA443</f>
        <v>1.2</v>
      </c>
      <c r="S443" s="351">
        <v>0.2</v>
      </c>
      <c r="T443" s="351"/>
      <c r="U443" s="351"/>
      <c r="V443" s="351"/>
      <c r="W443" s="351"/>
      <c r="X443" s="351"/>
      <c r="Y443" s="351"/>
      <c r="Z443" s="351"/>
      <c r="AA443" s="351">
        <v>1</v>
      </c>
      <c r="AB443" s="585" t="s">
        <v>313</v>
      </c>
      <c r="AC443" s="298" t="s">
        <v>191</v>
      </c>
      <c r="AD443" s="455" t="s">
        <v>153</v>
      </c>
      <c r="AE443" s="523">
        <v>1</v>
      </c>
      <c r="AF443" s="523">
        <v>1</v>
      </c>
      <c r="AG443" s="371"/>
    </row>
    <row r="444" spans="1:33" s="3" customFormat="1" ht="38.25" customHeight="1">
      <c r="A444" s="755"/>
      <c r="B444" s="748"/>
      <c r="C444" s="749"/>
      <c r="D444" s="751"/>
      <c r="E444" s="203" t="s">
        <v>315</v>
      </c>
      <c r="F444" s="530" t="s">
        <v>330</v>
      </c>
      <c r="G444" s="523" t="s">
        <v>299</v>
      </c>
      <c r="H444" s="350">
        <f>I444+J444+L444+M444+N444+O444+P444+Q444</f>
        <v>2.2999999999999998</v>
      </c>
      <c r="I444" s="351">
        <v>1.7</v>
      </c>
      <c r="J444" s="351"/>
      <c r="K444" s="351"/>
      <c r="L444" s="351"/>
      <c r="M444" s="351"/>
      <c r="N444" s="351"/>
      <c r="O444" s="351"/>
      <c r="P444" s="351"/>
      <c r="Q444" s="351">
        <v>0.6</v>
      </c>
      <c r="R444" s="350">
        <f>S444+T444+V444+W444+X444+Y444+Z444+AA444</f>
        <v>2.2999999999999998</v>
      </c>
      <c r="S444" s="351">
        <v>1.7</v>
      </c>
      <c r="T444" s="351"/>
      <c r="U444" s="351"/>
      <c r="V444" s="351"/>
      <c r="W444" s="351"/>
      <c r="X444" s="351"/>
      <c r="Y444" s="351"/>
      <c r="Z444" s="351"/>
      <c r="AA444" s="351">
        <v>0.6</v>
      </c>
      <c r="AB444" s="585" t="s">
        <v>313</v>
      </c>
      <c r="AC444" s="298" t="s">
        <v>720</v>
      </c>
      <c r="AD444" s="455" t="s">
        <v>153</v>
      </c>
      <c r="AE444" s="523">
        <v>1</v>
      </c>
      <c r="AF444" s="523">
        <v>1</v>
      </c>
      <c r="AG444" s="371"/>
    </row>
    <row r="445" spans="1:33" s="3" customFormat="1" ht="26.25" customHeight="1">
      <c r="A445" s="755"/>
      <c r="B445" s="748"/>
      <c r="C445" s="749"/>
      <c r="D445" s="767"/>
      <c r="E445" s="210" t="s">
        <v>300</v>
      </c>
      <c r="F445" s="211" t="s">
        <v>331</v>
      </c>
      <c r="G445" s="586" t="s">
        <v>299</v>
      </c>
      <c r="H445" s="350">
        <f>I445+J445+L445+M445+N445+O445+P445+Q445</f>
        <v>2.2000000000000002</v>
      </c>
      <c r="I445" s="303">
        <v>1.6</v>
      </c>
      <c r="J445" s="303"/>
      <c r="K445" s="303"/>
      <c r="L445" s="303"/>
      <c r="M445" s="303"/>
      <c r="N445" s="303"/>
      <c r="O445" s="303"/>
      <c r="P445" s="303"/>
      <c r="Q445" s="303">
        <v>0.6</v>
      </c>
      <c r="R445" s="350">
        <f>S445+T445+V445+W445+X445+Y445+Z445+AA445</f>
        <v>2.2000000000000002</v>
      </c>
      <c r="S445" s="303">
        <v>1.6</v>
      </c>
      <c r="T445" s="303"/>
      <c r="U445" s="303"/>
      <c r="V445" s="303"/>
      <c r="W445" s="303"/>
      <c r="X445" s="303"/>
      <c r="Y445" s="303"/>
      <c r="Z445" s="303"/>
      <c r="AA445" s="303">
        <v>0.6</v>
      </c>
      <c r="AB445" s="585" t="s">
        <v>313</v>
      </c>
      <c r="AC445" s="298" t="s">
        <v>191</v>
      </c>
      <c r="AD445" s="455" t="s">
        <v>153</v>
      </c>
      <c r="AE445" s="523">
        <v>1</v>
      </c>
      <c r="AF445" s="523">
        <v>1</v>
      </c>
      <c r="AG445" s="371"/>
    </row>
    <row r="446" spans="1:33" s="3" customFormat="1" ht="15" customHeight="1">
      <c r="A446" s="755"/>
      <c r="B446" s="748"/>
      <c r="C446" s="749"/>
      <c r="D446" s="756" t="s">
        <v>15</v>
      </c>
      <c r="E446" s="757"/>
      <c r="F446" s="757"/>
      <c r="G446" s="758"/>
      <c r="H446" s="302">
        <f>H443+H444+H445</f>
        <v>5.7</v>
      </c>
      <c r="I446" s="587">
        <f>I443+I444+I445</f>
        <v>3.5</v>
      </c>
      <c r="J446" s="587">
        <f t="shared" ref="J446" si="310">J443+J444+J445</f>
        <v>0</v>
      </c>
      <c r="K446" s="587"/>
      <c r="L446" s="587">
        <f t="shared" ref="L446:Q446" si="311">L443+L444+L445</f>
        <v>0</v>
      </c>
      <c r="M446" s="587">
        <f t="shared" si="311"/>
        <v>0</v>
      </c>
      <c r="N446" s="587">
        <f t="shared" si="311"/>
        <v>0</v>
      </c>
      <c r="O446" s="587">
        <f t="shared" si="311"/>
        <v>0</v>
      </c>
      <c r="P446" s="587">
        <f t="shared" si="311"/>
        <v>0</v>
      </c>
      <c r="Q446" s="587">
        <f t="shared" si="311"/>
        <v>2.2000000000000002</v>
      </c>
      <c r="R446" s="302">
        <f>R443+R444+R445</f>
        <v>5.7</v>
      </c>
      <c r="S446" s="587">
        <f>S443+S444+S445</f>
        <v>3.5</v>
      </c>
      <c r="T446" s="587">
        <f t="shared" ref="T446" si="312">T443+T444+T445</f>
        <v>0</v>
      </c>
      <c r="U446" s="587"/>
      <c r="V446" s="587">
        <f t="shared" ref="V446:AA446" si="313">V443+V444+V445</f>
        <v>0</v>
      </c>
      <c r="W446" s="587">
        <f t="shared" si="313"/>
        <v>0</v>
      </c>
      <c r="X446" s="587">
        <f t="shared" si="313"/>
        <v>0</v>
      </c>
      <c r="Y446" s="587">
        <f t="shared" si="313"/>
        <v>0</v>
      </c>
      <c r="Z446" s="587">
        <f t="shared" si="313"/>
        <v>0</v>
      </c>
      <c r="AA446" s="587">
        <f t="shared" si="313"/>
        <v>2.2000000000000002</v>
      </c>
      <c r="AB446" s="695"/>
      <c r="AC446" s="696"/>
      <c r="AD446" s="696"/>
      <c r="AE446" s="696"/>
      <c r="AF446" s="696"/>
      <c r="AG446" s="697"/>
    </row>
    <row r="447" spans="1:33" s="3" customFormat="1" ht="15" customHeight="1">
      <c r="A447" s="202" t="s">
        <v>185</v>
      </c>
      <c r="B447" s="292" t="s">
        <v>150</v>
      </c>
      <c r="C447" s="293" t="s">
        <v>151</v>
      </c>
      <c r="D447" s="744" t="s">
        <v>16</v>
      </c>
      <c r="E447" s="744"/>
      <c r="F447" s="744"/>
      <c r="G447" s="744"/>
      <c r="H447" s="355">
        <f>H441+H446</f>
        <v>6.8849999999999998</v>
      </c>
      <c r="I447" s="355">
        <f t="shared" ref="I447:J447" si="314">I441+I446</f>
        <v>3.6850000000000001</v>
      </c>
      <c r="J447" s="355">
        <f t="shared" si="314"/>
        <v>0</v>
      </c>
      <c r="K447" s="355"/>
      <c r="L447" s="355">
        <f t="shared" ref="L447:Q447" si="315">L441+L446</f>
        <v>0</v>
      </c>
      <c r="M447" s="355">
        <f t="shared" si="315"/>
        <v>0</v>
      </c>
      <c r="N447" s="355">
        <f t="shared" si="315"/>
        <v>0</v>
      </c>
      <c r="O447" s="355">
        <f t="shared" si="315"/>
        <v>0</v>
      </c>
      <c r="P447" s="355">
        <f t="shared" si="315"/>
        <v>0</v>
      </c>
      <c r="Q447" s="355">
        <f t="shared" si="315"/>
        <v>3.2</v>
      </c>
      <c r="R447" s="355">
        <f>R441+R446</f>
        <v>6.8849999999999998</v>
      </c>
      <c r="S447" s="355">
        <f t="shared" ref="S447:T447" si="316">S441+S446</f>
        <v>3.6850000000000001</v>
      </c>
      <c r="T447" s="355">
        <f t="shared" si="316"/>
        <v>0</v>
      </c>
      <c r="U447" s="355"/>
      <c r="V447" s="355">
        <f t="shared" ref="V447:AA447" si="317">V441+V446</f>
        <v>0</v>
      </c>
      <c r="W447" s="355">
        <f t="shared" si="317"/>
        <v>0</v>
      </c>
      <c r="X447" s="355">
        <f t="shared" si="317"/>
        <v>0</v>
      </c>
      <c r="Y447" s="355">
        <f t="shared" si="317"/>
        <v>0</v>
      </c>
      <c r="Z447" s="355">
        <f t="shared" si="317"/>
        <v>0</v>
      </c>
      <c r="AA447" s="355">
        <f t="shared" si="317"/>
        <v>3.2</v>
      </c>
      <c r="AB447" s="698"/>
      <c r="AC447" s="699"/>
      <c r="AD447" s="699"/>
      <c r="AE447" s="699"/>
      <c r="AF447" s="699"/>
      <c r="AG447" s="700"/>
    </row>
    <row r="448" spans="1:33" s="199" customFormat="1" ht="15" customHeight="1">
      <c r="A448" s="202" t="s">
        <v>185</v>
      </c>
      <c r="B448" s="292" t="s">
        <v>150</v>
      </c>
      <c r="C448" s="713" t="s">
        <v>18</v>
      </c>
      <c r="D448" s="714"/>
      <c r="E448" s="714"/>
      <c r="F448" s="714"/>
      <c r="G448" s="714"/>
      <c r="H448" s="356">
        <f t="shared" ref="H448:T448" si="318">H436+H447</f>
        <v>14.385</v>
      </c>
      <c r="I448" s="356">
        <f t="shared" si="318"/>
        <v>9.8849999999999998</v>
      </c>
      <c r="J448" s="356">
        <f t="shared" si="318"/>
        <v>0</v>
      </c>
      <c r="K448" s="356"/>
      <c r="L448" s="356">
        <f t="shared" si="318"/>
        <v>0</v>
      </c>
      <c r="M448" s="356">
        <f t="shared" si="318"/>
        <v>0</v>
      </c>
      <c r="N448" s="356">
        <f t="shared" si="318"/>
        <v>0</v>
      </c>
      <c r="O448" s="356">
        <f t="shared" si="318"/>
        <v>0</v>
      </c>
      <c r="P448" s="356">
        <f t="shared" si="318"/>
        <v>0</v>
      </c>
      <c r="Q448" s="356">
        <f t="shared" si="318"/>
        <v>4.5</v>
      </c>
      <c r="R448" s="356">
        <f t="shared" si="318"/>
        <v>9.3849999999999998</v>
      </c>
      <c r="S448" s="356">
        <f t="shared" si="318"/>
        <v>4.8849999999999998</v>
      </c>
      <c r="T448" s="356">
        <f t="shared" si="318"/>
        <v>0</v>
      </c>
      <c r="U448" s="356"/>
      <c r="V448" s="356">
        <f t="shared" ref="V448:AA448" si="319">V436+V447</f>
        <v>0</v>
      </c>
      <c r="W448" s="356">
        <f t="shared" si="319"/>
        <v>0</v>
      </c>
      <c r="X448" s="356">
        <f t="shared" si="319"/>
        <v>0</v>
      </c>
      <c r="Y448" s="356">
        <f t="shared" si="319"/>
        <v>0</v>
      </c>
      <c r="Z448" s="356">
        <f t="shared" si="319"/>
        <v>0</v>
      </c>
      <c r="AA448" s="356">
        <f t="shared" si="319"/>
        <v>4.5</v>
      </c>
      <c r="AB448" s="716"/>
      <c r="AC448" s="717"/>
      <c r="AD448" s="717"/>
      <c r="AE448" s="717"/>
      <c r="AF448" s="717"/>
      <c r="AG448" s="718"/>
    </row>
    <row r="449" spans="1:33" s="3" customFormat="1" ht="15" customHeight="1">
      <c r="A449" s="202" t="s">
        <v>185</v>
      </c>
      <c r="B449" s="200" t="s">
        <v>151</v>
      </c>
      <c r="C449" s="738" t="s">
        <v>721</v>
      </c>
      <c r="D449" s="739"/>
      <c r="E449" s="739"/>
      <c r="F449" s="739"/>
      <c r="G449" s="739"/>
      <c r="H449" s="739"/>
      <c r="I449" s="739"/>
      <c r="J449" s="739"/>
      <c r="K449" s="739"/>
      <c r="L449" s="739"/>
      <c r="M449" s="739"/>
      <c r="N449" s="739"/>
      <c r="O449" s="739"/>
      <c r="P449" s="739"/>
      <c r="Q449" s="739"/>
      <c r="R449" s="739"/>
      <c r="S449" s="739"/>
      <c r="T449" s="739"/>
      <c r="U449" s="739"/>
      <c r="V449" s="739"/>
      <c r="W449" s="739"/>
      <c r="X449" s="739"/>
      <c r="Y449" s="739"/>
      <c r="Z449" s="739"/>
      <c r="AA449" s="739"/>
      <c r="AB449" s="739"/>
      <c r="AC449" s="739"/>
      <c r="AD449" s="739"/>
      <c r="AE449" s="739"/>
      <c r="AF449" s="739"/>
      <c r="AG449" s="740"/>
    </row>
    <row r="450" spans="1:33" s="3" customFormat="1" ht="15" customHeight="1">
      <c r="A450" s="202" t="s">
        <v>185</v>
      </c>
      <c r="B450" s="292" t="s">
        <v>151</v>
      </c>
      <c r="C450" s="293" t="s">
        <v>150</v>
      </c>
      <c r="D450" s="741" t="s">
        <v>722</v>
      </c>
      <c r="E450" s="742"/>
      <c r="F450" s="742"/>
      <c r="G450" s="742"/>
      <c r="H450" s="742"/>
      <c r="I450" s="742"/>
      <c r="J450" s="742"/>
      <c r="K450" s="742"/>
      <c r="L450" s="742"/>
      <c r="M450" s="742"/>
      <c r="N450" s="742"/>
      <c r="O450" s="742"/>
      <c r="P450" s="742"/>
      <c r="Q450" s="742"/>
      <c r="R450" s="742"/>
      <c r="S450" s="742"/>
      <c r="T450" s="742"/>
      <c r="U450" s="742"/>
      <c r="V450" s="742"/>
      <c r="W450" s="742"/>
      <c r="X450" s="742"/>
      <c r="Y450" s="742"/>
      <c r="Z450" s="742"/>
      <c r="AA450" s="742"/>
      <c r="AB450" s="742"/>
      <c r="AC450" s="742"/>
      <c r="AD450" s="742"/>
      <c r="AE450" s="742"/>
      <c r="AF450" s="742"/>
      <c r="AG450" s="743"/>
    </row>
    <row r="451" spans="1:33" s="199" customFormat="1" ht="39" customHeight="1">
      <c r="A451" s="745" t="s">
        <v>185</v>
      </c>
      <c r="B451" s="748" t="s">
        <v>151</v>
      </c>
      <c r="C451" s="749" t="s">
        <v>150</v>
      </c>
      <c r="D451" s="750" t="s">
        <v>150</v>
      </c>
      <c r="E451" s="752" t="s">
        <v>332</v>
      </c>
      <c r="F451" s="753"/>
      <c r="G451" s="331"/>
      <c r="H451" s="359"/>
      <c r="I451" s="359"/>
      <c r="J451" s="359"/>
      <c r="K451" s="359"/>
      <c r="L451" s="359"/>
      <c r="M451" s="359"/>
      <c r="N451" s="359"/>
      <c r="O451" s="359"/>
      <c r="P451" s="359"/>
      <c r="Q451" s="359"/>
      <c r="R451" s="359"/>
      <c r="S451" s="359"/>
      <c r="T451" s="359"/>
      <c r="U451" s="359"/>
      <c r="V451" s="359"/>
      <c r="W451" s="359"/>
      <c r="X451" s="359"/>
      <c r="Y451" s="359"/>
      <c r="Z451" s="359"/>
      <c r="AA451" s="359"/>
      <c r="AB451" s="332"/>
      <c r="AC451" s="332"/>
      <c r="AD451" s="332"/>
      <c r="AE451" s="332"/>
      <c r="AF451" s="332"/>
      <c r="AG451" s="662"/>
    </row>
    <row r="452" spans="1:33" s="199" customFormat="1" ht="27.75" customHeight="1">
      <c r="A452" s="746"/>
      <c r="B452" s="748"/>
      <c r="C452" s="749"/>
      <c r="D452" s="751"/>
      <c r="E452" s="201" t="s">
        <v>231</v>
      </c>
      <c r="F452" s="206" t="s">
        <v>333</v>
      </c>
      <c r="G452" s="321" t="s">
        <v>334</v>
      </c>
      <c r="H452" s="350">
        <f>I452+J452+L452+M452+N452+O452+P452+Q452</f>
        <v>12</v>
      </c>
      <c r="I452" s="351">
        <v>3</v>
      </c>
      <c r="J452" s="351"/>
      <c r="K452" s="351"/>
      <c r="L452" s="351"/>
      <c r="M452" s="351"/>
      <c r="N452" s="351">
        <v>5</v>
      </c>
      <c r="O452" s="351"/>
      <c r="P452" s="351"/>
      <c r="Q452" s="351">
        <v>4</v>
      </c>
      <c r="R452" s="350">
        <f>S452+T452+V452+W452+X452+Y452+Z452+AA452</f>
        <v>7</v>
      </c>
      <c r="S452" s="351">
        <v>3</v>
      </c>
      <c r="T452" s="351"/>
      <c r="U452" s="351"/>
      <c r="V452" s="351"/>
      <c r="W452" s="351"/>
      <c r="X452" s="351">
        <v>0</v>
      </c>
      <c r="Y452" s="351"/>
      <c r="Z452" s="351"/>
      <c r="AA452" s="351">
        <v>4</v>
      </c>
      <c r="AB452" s="585" t="s">
        <v>313</v>
      </c>
      <c r="AC452" s="347" t="s">
        <v>789</v>
      </c>
      <c r="AD452" s="523" t="s">
        <v>335</v>
      </c>
      <c r="AE452" s="523">
        <v>120</v>
      </c>
      <c r="AF452" s="523">
        <v>120</v>
      </c>
      <c r="AG452" s="371"/>
    </row>
    <row r="453" spans="1:33" s="199" customFormat="1" ht="34.5" customHeight="1">
      <c r="A453" s="746"/>
      <c r="B453" s="748"/>
      <c r="C453" s="749"/>
      <c r="D453" s="751"/>
      <c r="E453" s="201" t="s">
        <v>315</v>
      </c>
      <c r="F453" s="206" t="s">
        <v>336</v>
      </c>
      <c r="G453" s="321" t="s">
        <v>334</v>
      </c>
      <c r="H453" s="350">
        <f>I453+J453+L453+M453+N453+O453+P453+Q453</f>
        <v>2.5</v>
      </c>
      <c r="I453" s="351">
        <v>0</v>
      </c>
      <c r="J453" s="351"/>
      <c r="K453" s="351"/>
      <c r="L453" s="351"/>
      <c r="M453" s="351"/>
      <c r="N453" s="351">
        <v>2</v>
      </c>
      <c r="O453" s="351"/>
      <c r="P453" s="351"/>
      <c r="Q453" s="351">
        <v>0.5</v>
      </c>
      <c r="R453" s="350">
        <f>S453+T453+V453+W453+X453+Y453+Z453+AA453</f>
        <v>1.5</v>
      </c>
      <c r="S453" s="351">
        <v>1</v>
      </c>
      <c r="T453" s="351"/>
      <c r="U453" s="351"/>
      <c r="V453" s="351"/>
      <c r="W453" s="351"/>
      <c r="X453" s="351">
        <v>0</v>
      </c>
      <c r="Y453" s="351"/>
      <c r="Z453" s="351"/>
      <c r="AA453" s="351">
        <v>0.5</v>
      </c>
      <c r="AB453" s="585" t="s">
        <v>313</v>
      </c>
      <c r="AC453" s="298" t="s">
        <v>789</v>
      </c>
      <c r="AD453" s="523" t="s">
        <v>335</v>
      </c>
      <c r="AE453" s="523">
        <v>50</v>
      </c>
      <c r="AF453" s="523">
        <v>50</v>
      </c>
      <c r="AG453" s="371"/>
    </row>
    <row r="454" spans="1:33" s="3" customFormat="1" ht="15" customHeight="1">
      <c r="A454" s="747"/>
      <c r="B454" s="748"/>
      <c r="C454" s="749"/>
      <c r="D454" s="754" t="s">
        <v>15</v>
      </c>
      <c r="E454" s="754"/>
      <c r="F454" s="754"/>
      <c r="G454" s="754"/>
      <c r="H454" s="302">
        <f>H452+H453</f>
        <v>14.5</v>
      </c>
      <c r="I454" s="302">
        <f t="shared" ref="I454:Q454" si="320">I452+I453</f>
        <v>3</v>
      </c>
      <c r="J454" s="302">
        <f t="shared" si="320"/>
        <v>0</v>
      </c>
      <c r="K454" s="302"/>
      <c r="L454" s="302">
        <f t="shared" si="320"/>
        <v>0</v>
      </c>
      <c r="M454" s="302">
        <f t="shared" si="320"/>
        <v>0</v>
      </c>
      <c r="N454" s="302">
        <f t="shared" si="320"/>
        <v>7</v>
      </c>
      <c r="O454" s="302">
        <f t="shared" si="320"/>
        <v>0</v>
      </c>
      <c r="P454" s="302">
        <f t="shared" si="320"/>
        <v>0</v>
      </c>
      <c r="Q454" s="302">
        <f t="shared" si="320"/>
        <v>4.5</v>
      </c>
      <c r="R454" s="302">
        <f>R452+R453</f>
        <v>8.5</v>
      </c>
      <c r="S454" s="302">
        <f t="shared" ref="S454:T454" si="321">S452+S453</f>
        <v>4</v>
      </c>
      <c r="T454" s="302">
        <f t="shared" si="321"/>
        <v>0</v>
      </c>
      <c r="U454" s="302"/>
      <c r="V454" s="302">
        <f t="shared" ref="V454:AA454" si="322">V452+V453</f>
        <v>0</v>
      </c>
      <c r="W454" s="302">
        <f t="shared" si="322"/>
        <v>0</v>
      </c>
      <c r="X454" s="302">
        <f t="shared" si="322"/>
        <v>0</v>
      </c>
      <c r="Y454" s="302">
        <f t="shared" si="322"/>
        <v>0</v>
      </c>
      <c r="Z454" s="302">
        <f t="shared" si="322"/>
        <v>0</v>
      </c>
      <c r="AA454" s="302">
        <f t="shared" si="322"/>
        <v>4.5</v>
      </c>
      <c r="AB454" s="695"/>
      <c r="AC454" s="696"/>
      <c r="AD454" s="696"/>
      <c r="AE454" s="696"/>
      <c r="AF454" s="696"/>
      <c r="AG454" s="697"/>
    </row>
    <row r="455" spans="1:33" s="3" customFormat="1" ht="41.25" customHeight="1">
      <c r="A455" s="755" t="s">
        <v>185</v>
      </c>
      <c r="B455" s="748" t="s">
        <v>151</v>
      </c>
      <c r="C455" s="749" t="s">
        <v>150</v>
      </c>
      <c r="D455" s="750" t="s">
        <v>151</v>
      </c>
      <c r="E455" s="752" t="s">
        <v>337</v>
      </c>
      <c r="F455" s="753"/>
      <c r="G455" s="331"/>
      <c r="H455" s="359"/>
      <c r="I455" s="359"/>
      <c r="J455" s="359"/>
      <c r="K455" s="359"/>
      <c r="L455" s="359"/>
      <c r="M455" s="359"/>
      <c r="N455" s="359"/>
      <c r="O455" s="359"/>
      <c r="P455" s="359"/>
      <c r="Q455" s="359"/>
      <c r="R455" s="359"/>
      <c r="S455" s="359"/>
      <c r="T455" s="359"/>
      <c r="U455" s="359"/>
      <c r="V455" s="359"/>
      <c r="W455" s="359"/>
      <c r="X455" s="359"/>
      <c r="Y455" s="359"/>
      <c r="Z455" s="359"/>
      <c r="AA455" s="359"/>
      <c r="AB455" s="332"/>
      <c r="AC455" s="332"/>
      <c r="AD455" s="332"/>
      <c r="AE455" s="332"/>
      <c r="AF455" s="332"/>
      <c r="AG455" s="662"/>
    </row>
    <row r="456" spans="1:33" s="3" customFormat="1" ht="68.25" customHeight="1">
      <c r="A456" s="755"/>
      <c r="B456" s="748"/>
      <c r="C456" s="749"/>
      <c r="D456" s="751"/>
      <c r="E456" s="203" t="s">
        <v>231</v>
      </c>
      <c r="F456" s="206" t="s">
        <v>338</v>
      </c>
      <c r="G456" s="523" t="s">
        <v>14</v>
      </c>
      <c r="H456" s="350">
        <f>I456+J456+L456+M456+N456+O456+P456+Q456</f>
        <v>0.5</v>
      </c>
      <c r="I456" s="351">
        <v>0.5</v>
      </c>
      <c r="J456" s="351"/>
      <c r="K456" s="351"/>
      <c r="L456" s="351"/>
      <c r="M456" s="351"/>
      <c r="N456" s="351"/>
      <c r="O456" s="351"/>
      <c r="P456" s="351"/>
      <c r="Q456" s="351"/>
      <c r="R456" s="350">
        <f>S456+T456+V456+W456+X456+Y456+Z456+AA456</f>
        <v>2.0760000000000001</v>
      </c>
      <c r="S456" s="351">
        <v>1.5760000000000001</v>
      </c>
      <c r="T456" s="351"/>
      <c r="U456" s="351"/>
      <c r="V456" s="351"/>
      <c r="W456" s="351"/>
      <c r="X456" s="351"/>
      <c r="Y456" s="351"/>
      <c r="Z456" s="351"/>
      <c r="AA456" s="351">
        <v>0.5</v>
      </c>
      <c r="AB456" s="585" t="s">
        <v>313</v>
      </c>
      <c r="AC456" s="298" t="s">
        <v>322</v>
      </c>
      <c r="AD456" s="455" t="s">
        <v>153</v>
      </c>
      <c r="AE456" s="523">
        <v>8</v>
      </c>
      <c r="AF456" s="523">
        <v>11</v>
      </c>
      <c r="AG456" s="371"/>
    </row>
    <row r="457" spans="1:33" s="3" customFormat="1" ht="66.75" customHeight="1">
      <c r="A457" s="755"/>
      <c r="B457" s="748"/>
      <c r="C457" s="749"/>
      <c r="D457" s="751"/>
      <c r="E457" s="203" t="s">
        <v>315</v>
      </c>
      <c r="F457" s="530" t="s">
        <v>339</v>
      </c>
      <c r="G457" s="523" t="s">
        <v>14</v>
      </c>
      <c r="H457" s="350">
        <f>I457+J457+L457+M457+N457+O457+P457+Q457</f>
        <v>1.5</v>
      </c>
      <c r="I457" s="351">
        <v>1.5</v>
      </c>
      <c r="J457" s="351"/>
      <c r="K457" s="351"/>
      <c r="L457" s="351"/>
      <c r="M457" s="351"/>
      <c r="N457" s="351"/>
      <c r="O457" s="351"/>
      <c r="P457" s="351"/>
      <c r="Q457" s="351"/>
      <c r="R457" s="350">
        <f>S457+T457+V457+W457+X457+Y457+Z457+AA457</f>
        <v>13.186</v>
      </c>
      <c r="S457" s="351">
        <v>12.686</v>
      </c>
      <c r="T457" s="351"/>
      <c r="U457" s="351"/>
      <c r="V457" s="351"/>
      <c r="W457" s="351"/>
      <c r="X457" s="351"/>
      <c r="Y457" s="351"/>
      <c r="Z457" s="351"/>
      <c r="AA457" s="351">
        <v>0.5</v>
      </c>
      <c r="AB457" s="585" t="s">
        <v>313</v>
      </c>
      <c r="AC457" s="298" t="s">
        <v>322</v>
      </c>
      <c r="AD457" s="455" t="s">
        <v>153</v>
      </c>
      <c r="AE457" s="523">
        <v>5</v>
      </c>
      <c r="AF457" s="523">
        <v>7</v>
      </c>
      <c r="AG457" s="371"/>
    </row>
    <row r="458" spans="1:33" s="3" customFormat="1" ht="15" customHeight="1">
      <c r="A458" s="755"/>
      <c r="B458" s="748"/>
      <c r="C458" s="749"/>
      <c r="D458" s="754" t="s">
        <v>15</v>
      </c>
      <c r="E458" s="754"/>
      <c r="F458" s="754"/>
      <c r="G458" s="754"/>
      <c r="H458" s="302">
        <f>H456+H457</f>
        <v>2</v>
      </c>
      <c r="I458" s="302">
        <f t="shared" ref="I458:Q458" si="323">I456+I457</f>
        <v>2</v>
      </c>
      <c r="J458" s="302">
        <f t="shared" si="323"/>
        <v>0</v>
      </c>
      <c r="K458" s="302"/>
      <c r="L458" s="302">
        <f t="shared" si="323"/>
        <v>0</v>
      </c>
      <c r="M458" s="302">
        <f t="shared" si="323"/>
        <v>0</v>
      </c>
      <c r="N458" s="302">
        <f t="shared" si="323"/>
        <v>0</v>
      </c>
      <c r="O458" s="302">
        <f t="shared" si="323"/>
        <v>0</v>
      </c>
      <c r="P458" s="302">
        <f t="shared" si="323"/>
        <v>0</v>
      </c>
      <c r="Q458" s="302">
        <f t="shared" si="323"/>
        <v>0</v>
      </c>
      <c r="R458" s="302">
        <f>R456+R457</f>
        <v>15.262</v>
      </c>
      <c r="S458" s="302">
        <f t="shared" ref="S458:T458" si="324">S456+S457</f>
        <v>14.262</v>
      </c>
      <c r="T458" s="302">
        <f t="shared" si="324"/>
        <v>0</v>
      </c>
      <c r="U458" s="302"/>
      <c r="V458" s="302">
        <f t="shared" ref="V458:AA458" si="325">V456+V457</f>
        <v>0</v>
      </c>
      <c r="W458" s="302">
        <f t="shared" si="325"/>
        <v>0</v>
      </c>
      <c r="X458" s="302">
        <f t="shared" si="325"/>
        <v>0</v>
      </c>
      <c r="Y458" s="302">
        <f t="shared" si="325"/>
        <v>0</v>
      </c>
      <c r="Z458" s="302">
        <f t="shared" si="325"/>
        <v>0</v>
      </c>
      <c r="AA458" s="302">
        <f t="shared" si="325"/>
        <v>1</v>
      </c>
      <c r="AB458" s="695"/>
      <c r="AC458" s="696"/>
      <c r="AD458" s="696"/>
      <c r="AE458" s="696"/>
      <c r="AF458" s="696"/>
      <c r="AG458" s="697"/>
    </row>
    <row r="459" spans="1:33" s="199" customFormat="1" ht="39.75" customHeight="1">
      <c r="A459" s="745" t="s">
        <v>185</v>
      </c>
      <c r="B459" s="748" t="s">
        <v>315</v>
      </c>
      <c r="C459" s="749" t="s">
        <v>231</v>
      </c>
      <c r="D459" s="750" t="s">
        <v>300</v>
      </c>
      <c r="E459" s="752" t="s">
        <v>340</v>
      </c>
      <c r="F459" s="753"/>
      <c r="G459" s="331"/>
      <c r="H459" s="359"/>
      <c r="I459" s="359"/>
      <c r="J459" s="359"/>
      <c r="K459" s="359"/>
      <c r="L459" s="359"/>
      <c r="M459" s="359"/>
      <c r="N459" s="359"/>
      <c r="O459" s="359"/>
      <c r="P459" s="359"/>
      <c r="Q459" s="359"/>
      <c r="R459" s="359"/>
      <c r="S459" s="359"/>
      <c r="T459" s="359"/>
      <c r="U459" s="359"/>
      <c r="V459" s="359"/>
      <c r="W459" s="359"/>
      <c r="X459" s="359"/>
      <c r="Y459" s="359"/>
      <c r="Z459" s="359"/>
      <c r="AA459" s="359"/>
      <c r="AB459" s="332"/>
      <c r="AC459" s="332"/>
      <c r="AD459" s="332"/>
      <c r="AE459" s="332"/>
      <c r="AF459" s="332"/>
      <c r="AG459" s="662"/>
    </row>
    <row r="460" spans="1:33" s="199" customFormat="1" ht="43.5" customHeight="1">
      <c r="A460" s="746"/>
      <c r="B460" s="748"/>
      <c r="C460" s="749"/>
      <c r="D460" s="751"/>
      <c r="E460" s="201" t="s">
        <v>231</v>
      </c>
      <c r="F460" s="206" t="s">
        <v>341</v>
      </c>
      <c r="G460" s="523" t="s">
        <v>14</v>
      </c>
      <c r="H460" s="350">
        <f>I460+J460+L460+M460+N460+O460+P460+Q460</f>
        <v>0.5</v>
      </c>
      <c r="I460" s="351">
        <v>0.5</v>
      </c>
      <c r="J460" s="351"/>
      <c r="K460" s="351"/>
      <c r="L460" s="351"/>
      <c r="M460" s="351"/>
      <c r="N460" s="351"/>
      <c r="O460" s="351"/>
      <c r="P460" s="351"/>
      <c r="Q460" s="351"/>
      <c r="R460" s="350">
        <f>S460+T460+V460+W460+X460+Y460+Z460+AA460</f>
        <v>0</v>
      </c>
      <c r="S460" s="351">
        <v>0</v>
      </c>
      <c r="T460" s="351"/>
      <c r="U460" s="351"/>
      <c r="V460" s="351"/>
      <c r="W460" s="351"/>
      <c r="X460" s="351"/>
      <c r="Y460" s="351"/>
      <c r="Z460" s="351"/>
      <c r="AA460" s="351"/>
      <c r="AB460" s="585" t="s">
        <v>321</v>
      </c>
      <c r="AC460" s="298" t="s">
        <v>322</v>
      </c>
      <c r="AD460" s="523" t="s">
        <v>153</v>
      </c>
      <c r="AE460" s="523">
        <v>2</v>
      </c>
      <c r="AF460" s="523">
        <v>0</v>
      </c>
      <c r="AG460" s="371" t="s">
        <v>1113</v>
      </c>
    </row>
    <row r="461" spans="1:33" s="3" customFormat="1" ht="15" customHeight="1">
      <c r="A461" s="747"/>
      <c r="B461" s="748"/>
      <c r="C461" s="749"/>
      <c r="D461" s="754" t="s">
        <v>15</v>
      </c>
      <c r="E461" s="754"/>
      <c r="F461" s="754"/>
      <c r="G461" s="754"/>
      <c r="H461" s="302">
        <f>H460</f>
        <v>0.5</v>
      </c>
      <c r="I461" s="302">
        <f t="shared" ref="I461:Q461" si="326">I460</f>
        <v>0.5</v>
      </c>
      <c r="J461" s="302">
        <f t="shared" si="326"/>
        <v>0</v>
      </c>
      <c r="K461" s="302"/>
      <c r="L461" s="302">
        <f t="shared" si="326"/>
        <v>0</v>
      </c>
      <c r="M461" s="302">
        <f t="shared" si="326"/>
        <v>0</v>
      </c>
      <c r="N461" s="302">
        <f t="shared" si="326"/>
        <v>0</v>
      </c>
      <c r="O461" s="302">
        <f t="shared" si="326"/>
        <v>0</v>
      </c>
      <c r="P461" s="302">
        <f t="shared" si="326"/>
        <v>0</v>
      </c>
      <c r="Q461" s="302">
        <f t="shared" si="326"/>
        <v>0</v>
      </c>
      <c r="R461" s="302">
        <f>R460</f>
        <v>0</v>
      </c>
      <c r="S461" s="302">
        <f t="shared" ref="S461:T461" si="327">S460</f>
        <v>0</v>
      </c>
      <c r="T461" s="302">
        <f t="shared" si="327"/>
        <v>0</v>
      </c>
      <c r="U461" s="302"/>
      <c r="V461" s="302">
        <f t="shared" ref="V461:AA461" si="328">V460</f>
        <v>0</v>
      </c>
      <c r="W461" s="302">
        <f t="shared" si="328"/>
        <v>0</v>
      </c>
      <c r="X461" s="302">
        <f t="shared" si="328"/>
        <v>0</v>
      </c>
      <c r="Y461" s="302">
        <f t="shared" si="328"/>
        <v>0</v>
      </c>
      <c r="Z461" s="302">
        <f t="shared" si="328"/>
        <v>0</v>
      </c>
      <c r="AA461" s="302">
        <f t="shared" si="328"/>
        <v>0</v>
      </c>
      <c r="AB461" s="696"/>
      <c r="AC461" s="696"/>
      <c r="AD461" s="696"/>
      <c r="AE461" s="697"/>
      <c r="AF461" s="358"/>
      <c r="AG461" s="383"/>
    </row>
    <row r="462" spans="1:33" s="3" customFormat="1" ht="59.25" customHeight="1">
      <c r="A462" s="755" t="s">
        <v>185</v>
      </c>
      <c r="B462" s="748" t="s">
        <v>151</v>
      </c>
      <c r="C462" s="749" t="s">
        <v>150</v>
      </c>
      <c r="D462" s="750" t="s">
        <v>156</v>
      </c>
      <c r="E462" s="752" t="s">
        <v>342</v>
      </c>
      <c r="F462" s="753"/>
      <c r="G462" s="331"/>
      <c r="H462" s="359"/>
      <c r="I462" s="359"/>
      <c r="J462" s="359"/>
      <c r="K462" s="359"/>
      <c r="L462" s="359"/>
      <c r="M462" s="359"/>
      <c r="N462" s="359"/>
      <c r="O462" s="359"/>
      <c r="P462" s="359"/>
      <c r="Q462" s="359"/>
      <c r="R462" s="359"/>
      <c r="S462" s="359"/>
      <c r="T462" s="359"/>
      <c r="U462" s="359"/>
      <c r="V462" s="359"/>
      <c r="W462" s="359"/>
      <c r="X462" s="359"/>
      <c r="Y462" s="359"/>
      <c r="Z462" s="359"/>
      <c r="AA462" s="359"/>
      <c r="AB462" s="332"/>
      <c r="AC462" s="332"/>
      <c r="AD462" s="332"/>
      <c r="AE462" s="332"/>
      <c r="AF462" s="332"/>
      <c r="AG462" s="662"/>
    </row>
    <row r="463" spans="1:33" s="3" customFormat="1" ht="80.25" customHeight="1">
      <c r="A463" s="755"/>
      <c r="B463" s="748"/>
      <c r="C463" s="749"/>
      <c r="D463" s="751"/>
      <c r="E463" s="203" t="s">
        <v>231</v>
      </c>
      <c r="F463" s="206" t="s">
        <v>723</v>
      </c>
      <c r="G463" s="523" t="s">
        <v>14</v>
      </c>
      <c r="H463" s="350">
        <f>I463+J463+L463+M463+N463+O463+P463+Q463</f>
        <v>3.5</v>
      </c>
      <c r="I463" s="351">
        <v>3.5</v>
      </c>
      <c r="J463" s="351"/>
      <c r="K463" s="351"/>
      <c r="L463" s="351"/>
      <c r="M463" s="351"/>
      <c r="N463" s="351"/>
      <c r="O463" s="351"/>
      <c r="P463" s="351"/>
      <c r="Q463" s="351"/>
      <c r="R463" s="350">
        <f>S463+T463+V463+W463+X463+Y463+Z463+AA463</f>
        <v>0</v>
      </c>
      <c r="S463" s="351">
        <v>0</v>
      </c>
      <c r="T463" s="351"/>
      <c r="U463" s="351"/>
      <c r="V463" s="351"/>
      <c r="W463" s="351"/>
      <c r="X463" s="351"/>
      <c r="Y463" s="351"/>
      <c r="Z463" s="351"/>
      <c r="AA463" s="351"/>
      <c r="AB463" s="585" t="s">
        <v>321</v>
      </c>
      <c r="AC463" s="298" t="s">
        <v>322</v>
      </c>
      <c r="AD463" s="455" t="s">
        <v>153</v>
      </c>
      <c r="AE463" s="523">
        <v>10</v>
      </c>
      <c r="AF463" s="523">
        <v>0</v>
      </c>
      <c r="AG463" s="371" t="s">
        <v>1113</v>
      </c>
    </row>
    <row r="464" spans="1:33" s="3" customFormat="1" ht="15" customHeight="1">
      <c r="A464" s="755"/>
      <c r="B464" s="748"/>
      <c r="C464" s="749"/>
      <c r="D464" s="756" t="s">
        <v>15</v>
      </c>
      <c r="E464" s="757"/>
      <c r="F464" s="757"/>
      <c r="G464" s="758"/>
      <c r="H464" s="302">
        <f>H463</f>
        <v>3.5</v>
      </c>
      <c r="I464" s="302">
        <f t="shared" ref="I464:Q464" si="329">I463</f>
        <v>3.5</v>
      </c>
      <c r="J464" s="302">
        <f t="shared" si="329"/>
        <v>0</v>
      </c>
      <c r="K464" s="302"/>
      <c r="L464" s="302">
        <f t="shared" si="329"/>
        <v>0</v>
      </c>
      <c r="M464" s="302">
        <f t="shared" si="329"/>
        <v>0</v>
      </c>
      <c r="N464" s="302">
        <f t="shared" si="329"/>
        <v>0</v>
      </c>
      <c r="O464" s="302">
        <f t="shared" si="329"/>
        <v>0</v>
      </c>
      <c r="P464" s="302">
        <f t="shared" si="329"/>
        <v>0</v>
      </c>
      <c r="Q464" s="302">
        <f t="shared" si="329"/>
        <v>0</v>
      </c>
      <c r="R464" s="302">
        <f>R463</f>
        <v>0</v>
      </c>
      <c r="S464" s="302">
        <f t="shared" ref="S464:T464" si="330">S463</f>
        <v>0</v>
      </c>
      <c r="T464" s="302">
        <f t="shared" si="330"/>
        <v>0</v>
      </c>
      <c r="U464" s="302"/>
      <c r="V464" s="302">
        <f t="shared" ref="V464:AA464" si="331">V463</f>
        <v>0</v>
      </c>
      <c r="W464" s="302">
        <f t="shared" si="331"/>
        <v>0</v>
      </c>
      <c r="X464" s="302">
        <f t="shared" si="331"/>
        <v>0</v>
      </c>
      <c r="Y464" s="302">
        <f t="shared" si="331"/>
        <v>0</v>
      </c>
      <c r="Z464" s="302">
        <f t="shared" si="331"/>
        <v>0</v>
      </c>
      <c r="AA464" s="302">
        <f t="shared" si="331"/>
        <v>0</v>
      </c>
      <c r="AB464" s="695"/>
      <c r="AC464" s="696"/>
      <c r="AD464" s="696"/>
      <c r="AE464" s="696"/>
      <c r="AF464" s="696"/>
      <c r="AG464" s="697"/>
    </row>
    <row r="465" spans="1:33" s="3" customFormat="1" ht="41.25" customHeight="1">
      <c r="A465" s="755" t="s">
        <v>185</v>
      </c>
      <c r="B465" s="748" t="s">
        <v>151</v>
      </c>
      <c r="C465" s="749" t="s">
        <v>150</v>
      </c>
      <c r="D465" s="750" t="s">
        <v>164</v>
      </c>
      <c r="E465" s="752" t="s">
        <v>724</v>
      </c>
      <c r="F465" s="753"/>
      <c r="G465" s="331"/>
      <c r="H465" s="359"/>
      <c r="I465" s="359"/>
      <c r="J465" s="359"/>
      <c r="K465" s="359"/>
      <c r="L465" s="359"/>
      <c r="M465" s="359"/>
      <c r="N465" s="359"/>
      <c r="O465" s="359"/>
      <c r="P465" s="359"/>
      <c r="Q465" s="359"/>
      <c r="R465" s="359"/>
      <c r="S465" s="359"/>
      <c r="T465" s="359"/>
      <c r="U465" s="359"/>
      <c r="V465" s="359"/>
      <c r="W465" s="359"/>
      <c r="X465" s="359"/>
      <c r="Y465" s="359"/>
      <c r="Z465" s="359"/>
      <c r="AA465" s="359"/>
      <c r="AB465" s="332"/>
      <c r="AC465" s="332"/>
      <c r="AD465" s="332"/>
      <c r="AE465" s="332"/>
      <c r="AF465" s="332"/>
      <c r="AG465" s="662"/>
    </row>
    <row r="466" spans="1:33" s="3" customFormat="1" ht="55.5" customHeight="1">
      <c r="A466" s="755"/>
      <c r="B466" s="748"/>
      <c r="C466" s="749"/>
      <c r="D466" s="751"/>
      <c r="E466" s="203" t="s">
        <v>231</v>
      </c>
      <c r="F466" s="206" t="s">
        <v>725</v>
      </c>
      <c r="G466" s="523" t="s">
        <v>14</v>
      </c>
      <c r="H466" s="350">
        <f>I466+J466+L466+M466+N466+O466+P466+Q466</f>
        <v>20</v>
      </c>
      <c r="I466" s="351">
        <v>20</v>
      </c>
      <c r="J466" s="351"/>
      <c r="K466" s="351"/>
      <c r="L466" s="351"/>
      <c r="M466" s="351"/>
      <c r="N466" s="351"/>
      <c r="O466" s="351"/>
      <c r="P466" s="351"/>
      <c r="Q466" s="351"/>
      <c r="R466" s="350">
        <f>S466+T466+V466+W466+X466+Y466+Z466+AA466</f>
        <v>0</v>
      </c>
      <c r="S466" s="351">
        <v>0</v>
      </c>
      <c r="T466" s="351"/>
      <c r="U466" s="351"/>
      <c r="V466" s="351"/>
      <c r="W466" s="351"/>
      <c r="X466" s="351"/>
      <c r="Y466" s="351"/>
      <c r="Z466" s="351"/>
      <c r="AA466" s="351"/>
      <c r="AB466" s="585" t="s">
        <v>321</v>
      </c>
      <c r="AC466" s="298" t="s">
        <v>726</v>
      </c>
      <c r="AD466" s="455" t="s">
        <v>153</v>
      </c>
      <c r="AE466" s="523">
        <v>3</v>
      </c>
      <c r="AF466" s="523">
        <v>3</v>
      </c>
      <c r="AG466" s="371"/>
    </row>
    <row r="467" spans="1:33" s="3" customFormat="1" ht="15" customHeight="1">
      <c r="A467" s="755"/>
      <c r="B467" s="748"/>
      <c r="C467" s="749"/>
      <c r="D467" s="756" t="s">
        <v>15</v>
      </c>
      <c r="E467" s="757"/>
      <c r="F467" s="757"/>
      <c r="G467" s="758"/>
      <c r="H467" s="302">
        <f>H466</f>
        <v>20</v>
      </c>
      <c r="I467" s="302">
        <f t="shared" ref="I467:J467" si="332">I466</f>
        <v>20</v>
      </c>
      <c r="J467" s="302">
        <f t="shared" si="332"/>
        <v>0</v>
      </c>
      <c r="K467" s="302"/>
      <c r="L467" s="302">
        <f t="shared" ref="L467:Q467" si="333">L466</f>
        <v>0</v>
      </c>
      <c r="M467" s="302">
        <f t="shared" si="333"/>
        <v>0</v>
      </c>
      <c r="N467" s="302">
        <f t="shared" si="333"/>
        <v>0</v>
      </c>
      <c r="O467" s="302">
        <f t="shared" si="333"/>
        <v>0</v>
      </c>
      <c r="P467" s="302">
        <f t="shared" si="333"/>
        <v>0</v>
      </c>
      <c r="Q467" s="302">
        <f t="shared" si="333"/>
        <v>0</v>
      </c>
      <c r="R467" s="302">
        <f>R466</f>
        <v>0</v>
      </c>
      <c r="S467" s="302">
        <f t="shared" ref="S467:T467" si="334">S466</f>
        <v>0</v>
      </c>
      <c r="T467" s="302">
        <f t="shared" si="334"/>
        <v>0</v>
      </c>
      <c r="U467" s="302"/>
      <c r="V467" s="302">
        <f t="shared" ref="V467:AA467" si="335">V466</f>
        <v>0</v>
      </c>
      <c r="W467" s="302">
        <f t="shared" si="335"/>
        <v>0</v>
      </c>
      <c r="X467" s="302">
        <f t="shared" si="335"/>
        <v>0</v>
      </c>
      <c r="Y467" s="302">
        <f t="shared" si="335"/>
        <v>0</v>
      </c>
      <c r="Z467" s="302">
        <f t="shared" si="335"/>
        <v>0</v>
      </c>
      <c r="AA467" s="302">
        <f t="shared" si="335"/>
        <v>0</v>
      </c>
      <c r="AB467" s="695"/>
      <c r="AC467" s="696"/>
      <c r="AD467" s="696"/>
      <c r="AE467" s="696"/>
      <c r="AF467" s="696"/>
      <c r="AG467" s="697"/>
    </row>
    <row r="468" spans="1:33" s="3" customFormat="1" ht="15" customHeight="1">
      <c r="A468" s="202" t="s">
        <v>185</v>
      </c>
      <c r="B468" s="292" t="s">
        <v>151</v>
      </c>
      <c r="C468" s="293" t="s">
        <v>150</v>
      </c>
      <c r="D468" s="744" t="s">
        <v>16</v>
      </c>
      <c r="E468" s="744"/>
      <c r="F468" s="744"/>
      <c r="G468" s="744"/>
      <c r="H468" s="355">
        <f>SUM(H464,H461,H458,H454, H467)</f>
        <v>40.5</v>
      </c>
      <c r="I468" s="355">
        <f t="shared" ref="I468:Q468" si="336">SUM(I464,I461,I458,I454, I467)</f>
        <v>29</v>
      </c>
      <c r="J468" s="355">
        <f t="shared" si="336"/>
        <v>0</v>
      </c>
      <c r="K468" s="355"/>
      <c r="L468" s="355">
        <f t="shared" si="336"/>
        <v>0</v>
      </c>
      <c r="M468" s="355">
        <f t="shared" si="336"/>
        <v>0</v>
      </c>
      <c r="N468" s="355">
        <f t="shared" si="336"/>
        <v>7</v>
      </c>
      <c r="O468" s="355">
        <f t="shared" si="336"/>
        <v>0</v>
      </c>
      <c r="P468" s="355">
        <f t="shared" si="336"/>
        <v>0</v>
      </c>
      <c r="Q468" s="355">
        <f t="shared" si="336"/>
        <v>4.5</v>
      </c>
      <c r="R468" s="355">
        <f>SUM(R464,R461,R458,R454, R467)</f>
        <v>23.762</v>
      </c>
      <c r="S468" s="355">
        <f t="shared" ref="S468:T468" si="337">SUM(S464,S461,S458,S454, S467)</f>
        <v>18.262</v>
      </c>
      <c r="T468" s="355">
        <f t="shared" si="337"/>
        <v>0</v>
      </c>
      <c r="U468" s="355"/>
      <c r="V468" s="355">
        <f t="shared" ref="V468:AA468" si="338">SUM(V464,V461,V458,V454, V467)</f>
        <v>0</v>
      </c>
      <c r="W468" s="355">
        <f t="shared" si="338"/>
        <v>0</v>
      </c>
      <c r="X468" s="355">
        <f t="shared" si="338"/>
        <v>0</v>
      </c>
      <c r="Y468" s="355">
        <f t="shared" si="338"/>
        <v>0</v>
      </c>
      <c r="Z468" s="355">
        <f t="shared" si="338"/>
        <v>0</v>
      </c>
      <c r="AA468" s="355">
        <f t="shared" si="338"/>
        <v>5.5</v>
      </c>
      <c r="AB468" s="698"/>
      <c r="AC468" s="699"/>
      <c r="AD468" s="699"/>
      <c r="AE468" s="699"/>
      <c r="AF468" s="699"/>
      <c r="AG468" s="700"/>
    </row>
    <row r="469" spans="1:33" s="3" customFormat="1" ht="13.5" customHeight="1">
      <c r="A469" s="202" t="s">
        <v>185</v>
      </c>
      <c r="B469" s="292" t="s">
        <v>151</v>
      </c>
      <c r="C469" s="293" t="s">
        <v>315</v>
      </c>
      <c r="D469" s="701" t="s">
        <v>727</v>
      </c>
      <c r="E469" s="702"/>
      <c r="F469" s="702"/>
      <c r="G469" s="702"/>
      <c r="H469" s="702"/>
      <c r="I469" s="702"/>
      <c r="J469" s="702"/>
      <c r="K469" s="702"/>
      <c r="L469" s="702"/>
      <c r="M469" s="702"/>
      <c r="N469" s="702"/>
      <c r="O469" s="702"/>
      <c r="P469" s="702"/>
      <c r="Q469" s="702"/>
      <c r="R469" s="702"/>
      <c r="S469" s="702"/>
      <c r="T469" s="702"/>
      <c r="U469" s="702"/>
      <c r="V469" s="702"/>
      <c r="W469" s="702"/>
      <c r="X469" s="702"/>
      <c r="Y469" s="702"/>
      <c r="Z469" s="702"/>
      <c r="AA469" s="702"/>
      <c r="AB469" s="702"/>
      <c r="AC469" s="702"/>
      <c r="AD469" s="702"/>
      <c r="AE469" s="702"/>
      <c r="AF469" s="702"/>
      <c r="AG469" s="703"/>
    </row>
    <row r="470" spans="1:33" s="3" customFormat="1" ht="29.25" customHeight="1">
      <c r="A470" s="755" t="s">
        <v>185</v>
      </c>
      <c r="B470" s="748" t="s">
        <v>151</v>
      </c>
      <c r="C470" s="749" t="s">
        <v>151</v>
      </c>
      <c r="D470" s="750" t="s">
        <v>150</v>
      </c>
      <c r="E470" s="752" t="s">
        <v>343</v>
      </c>
      <c r="F470" s="753"/>
      <c r="G470" s="331"/>
      <c r="H470" s="359"/>
      <c r="I470" s="359"/>
      <c r="J470" s="359"/>
      <c r="K470" s="359"/>
      <c r="L470" s="359"/>
      <c r="M470" s="359"/>
      <c r="N470" s="359"/>
      <c r="O470" s="359"/>
      <c r="P470" s="359"/>
      <c r="Q470" s="359"/>
      <c r="R470" s="359"/>
      <c r="S470" s="359"/>
      <c r="T470" s="359"/>
      <c r="U470" s="359"/>
      <c r="V470" s="359"/>
      <c r="W470" s="359"/>
      <c r="X470" s="359"/>
      <c r="Y470" s="359"/>
      <c r="Z470" s="359"/>
      <c r="AA470" s="359"/>
      <c r="AB470" s="332"/>
      <c r="AC470" s="332"/>
      <c r="AD470" s="332"/>
      <c r="AE470" s="332"/>
      <c r="AF470" s="332"/>
      <c r="AG470" s="662"/>
    </row>
    <row r="471" spans="1:33" s="3" customFormat="1" ht="43.5" customHeight="1">
      <c r="A471" s="755"/>
      <c r="B471" s="748"/>
      <c r="C471" s="749"/>
      <c r="D471" s="751"/>
      <c r="E471" s="201" t="s">
        <v>231</v>
      </c>
      <c r="F471" s="206" t="s">
        <v>728</v>
      </c>
      <c r="G471" s="523" t="s">
        <v>729</v>
      </c>
      <c r="H471" s="350">
        <f>I471+J471+L471+M471+N471+O471+P471+Q471</f>
        <v>1.4</v>
      </c>
      <c r="I471" s="351">
        <v>1.2</v>
      </c>
      <c r="J471" s="351"/>
      <c r="K471" s="351"/>
      <c r="L471" s="351"/>
      <c r="M471" s="351"/>
      <c r="N471" s="351"/>
      <c r="O471" s="351"/>
      <c r="P471" s="351"/>
      <c r="Q471" s="351">
        <v>0.2</v>
      </c>
      <c r="R471" s="350">
        <f>S471+T471+V471+W471+X471+Y471+Z471+AA471</f>
        <v>1.2</v>
      </c>
      <c r="S471" s="351">
        <v>1.2</v>
      </c>
      <c r="T471" s="351"/>
      <c r="U471" s="351"/>
      <c r="V471" s="351"/>
      <c r="W471" s="351"/>
      <c r="X471" s="351"/>
      <c r="Y471" s="351"/>
      <c r="Z471" s="351"/>
      <c r="AA471" s="351"/>
      <c r="AB471" s="585" t="s">
        <v>313</v>
      </c>
      <c r="AC471" s="298" t="s">
        <v>191</v>
      </c>
      <c r="AD471" s="523" t="s">
        <v>153</v>
      </c>
      <c r="AE471" s="523">
        <v>4</v>
      </c>
      <c r="AF471" s="523">
        <v>4</v>
      </c>
      <c r="AG471" s="371"/>
    </row>
    <row r="472" spans="1:33" s="3" customFormat="1" ht="15" customHeight="1">
      <c r="A472" s="755"/>
      <c r="B472" s="748"/>
      <c r="C472" s="749"/>
      <c r="D472" s="756" t="s">
        <v>15</v>
      </c>
      <c r="E472" s="757"/>
      <c r="F472" s="757"/>
      <c r="G472" s="758"/>
      <c r="H472" s="354">
        <f>H471</f>
        <v>1.4</v>
      </c>
      <c r="I472" s="354">
        <f t="shared" ref="I472:Q473" si="339">I471</f>
        <v>1.2</v>
      </c>
      <c r="J472" s="354">
        <f t="shared" si="339"/>
        <v>0</v>
      </c>
      <c r="K472" s="354"/>
      <c r="L472" s="354">
        <f t="shared" si="339"/>
        <v>0</v>
      </c>
      <c r="M472" s="354">
        <f t="shared" si="339"/>
        <v>0</v>
      </c>
      <c r="N472" s="354">
        <f t="shared" si="339"/>
        <v>0</v>
      </c>
      <c r="O472" s="354">
        <f t="shared" si="339"/>
        <v>0</v>
      </c>
      <c r="P472" s="354">
        <f t="shared" si="339"/>
        <v>0</v>
      </c>
      <c r="Q472" s="354">
        <f t="shared" si="339"/>
        <v>0.2</v>
      </c>
      <c r="R472" s="354">
        <f>R471</f>
        <v>1.2</v>
      </c>
      <c r="S472" s="354">
        <f t="shared" ref="S472:T473" si="340">S471</f>
        <v>1.2</v>
      </c>
      <c r="T472" s="354">
        <f t="shared" si="340"/>
        <v>0</v>
      </c>
      <c r="U472" s="354"/>
      <c r="V472" s="354">
        <f t="shared" ref="V472:AA473" si="341">V471</f>
        <v>0</v>
      </c>
      <c r="W472" s="354">
        <f t="shared" si="341"/>
        <v>0</v>
      </c>
      <c r="X472" s="354">
        <f t="shared" si="341"/>
        <v>0</v>
      </c>
      <c r="Y472" s="354">
        <f t="shared" si="341"/>
        <v>0</v>
      </c>
      <c r="Z472" s="354">
        <f t="shared" si="341"/>
        <v>0</v>
      </c>
      <c r="AA472" s="354">
        <f t="shared" si="341"/>
        <v>0</v>
      </c>
      <c r="AB472" s="704"/>
      <c r="AC472" s="705"/>
      <c r="AD472" s="705"/>
      <c r="AE472" s="705"/>
      <c r="AF472" s="705"/>
      <c r="AG472" s="706"/>
    </row>
    <row r="473" spans="1:33" s="3" customFormat="1" ht="15" customHeight="1">
      <c r="A473" s="202" t="s">
        <v>185</v>
      </c>
      <c r="B473" s="292" t="s">
        <v>151</v>
      </c>
      <c r="C473" s="293" t="s">
        <v>151</v>
      </c>
      <c r="D473" s="744" t="s">
        <v>16</v>
      </c>
      <c r="E473" s="744"/>
      <c r="F473" s="744"/>
      <c r="G473" s="744"/>
      <c r="H473" s="355">
        <f>H472</f>
        <v>1.4</v>
      </c>
      <c r="I473" s="355">
        <f t="shared" si="339"/>
        <v>1.2</v>
      </c>
      <c r="J473" s="355">
        <f t="shared" si="339"/>
        <v>0</v>
      </c>
      <c r="K473" s="355"/>
      <c r="L473" s="355">
        <f t="shared" si="339"/>
        <v>0</v>
      </c>
      <c r="M473" s="355">
        <f t="shared" si="339"/>
        <v>0</v>
      </c>
      <c r="N473" s="355">
        <f t="shared" si="339"/>
        <v>0</v>
      </c>
      <c r="O473" s="355">
        <f t="shared" si="339"/>
        <v>0</v>
      </c>
      <c r="P473" s="355">
        <f t="shared" si="339"/>
        <v>0</v>
      </c>
      <c r="Q473" s="355">
        <f t="shared" si="339"/>
        <v>0.2</v>
      </c>
      <c r="R473" s="355">
        <f>R472</f>
        <v>1.2</v>
      </c>
      <c r="S473" s="355">
        <f t="shared" si="340"/>
        <v>1.2</v>
      </c>
      <c r="T473" s="355">
        <f t="shared" si="340"/>
        <v>0</v>
      </c>
      <c r="U473" s="355"/>
      <c r="V473" s="355">
        <f t="shared" si="341"/>
        <v>0</v>
      </c>
      <c r="W473" s="355">
        <f t="shared" si="341"/>
        <v>0</v>
      </c>
      <c r="X473" s="355">
        <f t="shared" si="341"/>
        <v>0</v>
      </c>
      <c r="Y473" s="355">
        <f t="shared" si="341"/>
        <v>0</v>
      </c>
      <c r="Z473" s="355">
        <f t="shared" si="341"/>
        <v>0</v>
      </c>
      <c r="AA473" s="355">
        <f t="shared" si="341"/>
        <v>0</v>
      </c>
      <c r="AB473" s="698"/>
      <c r="AC473" s="699"/>
      <c r="AD473" s="699"/>
      <c r="AE473" s="699"/>
      <c r="AF473" s="699"/>
      <c r="AG473" s="700"/>
    </row>
    <row r="474" spans="1:33" s="3" customFormat="1" ht="13.5" customHeight="1">
      <c r="A474" s="202" t="s">
        <v>185</v>
      </c>
      <c r="B474" s="292" t="s">
        <v>151</v>
      </c>
      <c r="C474" s="293" t="s">
        <v>300</v>
      </c>
      <c r="D474" s="701" t="s">
        <v>730</v>
      </c>
      <c r="E474" s="702"/>
      <c r="F474" s="702"/>
      <c r="G474" s="702"/>
      <c r="H474" s="702"/>
      <c r="I474" s="702"/>
      <c r="J474" s="702"/>
      <c r="K474" s="702"/>
      <c r="L474" s="702"/>
      <c r="M474" s="702"/>
      <c r="N474" s="702"/>
      <c r="O474" s="702"/>
      <c r="P474" s="702"/>
      <c r="Q474" s="702"/>
      <c r="R474" s="702"/>
      <c r="S474" s="702"/>
      <c r="T474" s="702"/>
      <c r="U474" s="702"/>
      <c r="V474" s="702"/>
      <c r="W474" s="702"/>
      <c r="X474" s="702"/>
      <c r="Y474" s="702"/>
      <c r="Z474" s="702"/>
      <c r="AA474" s="702"/>
      <c r="AB474" s="702"/>
      <c r="AC474" s="702"/>
      <c r="AD474" s="702"/>
      <c r="AE474" s="702"/>
      <c r="AF474" s="702"/>
      <c r="AG474" s="703"/>
    </row>
    <row r="475" spans="1:33" s="3" customFormat="1" ht="41.25" customHeight="1">
      <c r="A475" s="755" t="s">
        <v>185</v>
      </c>
      <c r="B475" s="748" t="s">
        <v>151</v>
      </c>
      <c r="C475" s="749" t="s">
        <v>154</v>
      </c>
      <c r="D475" s="750" t="s">
        <v>150</v>
      </c>
      <c r="E475" s="752" t="s">
        <v>731</v>
      </c>
      <c r="F475" s="753"/>
      <c r="G475" s="331"/>
      <c r="H475" s="359"/>
      <c r="I475" s="359"/>
      <c r="J475" s="359"/>
      <c r="K475" s="359"/>
      <c r="L475" s="359"/>
      <c r="M475" s="359"/>
      <c r="N475" s="359"/>
      <c r="O475" s="359"/>
      <c r="P475" s="359"/>
      <c r="Q475" s="359"/>
      <c r="R475" s="359"/>
      <c r="S475" s="359"/>
      <c r="T475" s="359"/>
      <c r="U475" s="359"/>
      <c r="V475" s="359"/>
      <c r="W475" s="359"/>
      <c r="X475" s="359"/>
      <c r="Y475" s="359"/>
      <c r="Z475" s="359"/>
      <c r="AA475" s="359"/>
      <c r="AB475" s="332"/>
      <c r="AC475" s="332"/>
      <c r="AD475" s="332"/>
      <c r="AE475" s="332"/>
      <c r="AF475" s="332"/>
      <c r="AG475" s="662"/>
    </row>
    <row r="476" spans="1:33" s="3" customFormat="1" ht="48" customHeight="1">
      <c r="A476" s="755"/>
      <c r="B476" s="748"/>
      <c r="C476" s="749"/>
      <c r="D476" s="751"/>
      <c r="E476" s="201" t="s">
        <v>231</v>
      </c>
      <c r="F476" s="206" t="s">
        <v>732</v>
      </c>
      <c r="G476" s="523" t="s">
        <v>729</v>
      </c>
      <c r="H476" s="350">
        <f>I476+J476+L476+M476+N476+O476+P476+Q476</f>
        <v>1.5</v>
      </c>
      <c r="I476" s="351">
        <v>1.5</v>
      </c>
      <c r="J476" s="351"/>
      <c r="K476" s="351"/>
      <c r="L476" s="351"/>
      <c r="M476" s="351"/>
      <c r="N476" s="351"/>
      <c r="O476" s="351"/>
      <c r="P476" s="351"/>
      <c r="Q476" s="351"/>
      <c r="R476" s="350">
        <f>S476+T476+V476+W476+X476+Y476+Z476+AA476</f>
        <v>0</v>
      </c>
      <c r="S476" s="351"/>
      <c r="T476" s="351"/>
      <c r="U476" s="351"/>
      <c r="V476" s="351"/>
      <c r="W476" s="351"/>
      <c r="X476" s="351"/>
      <c r="Y476" s="351"/>
      <c r="Z476" s="351"/>
      <c r="AA476" s="351"/>
      <c r="AB476" s="585" t="s">
        <v>313</v>
      </c>
      <c r="AC476" s="588" t="s">
        <v>314</v>
      </c>
      <c r="AD476" s="523" t="s">
        <v>153</v>
      </c>
      <c r="AE476" s="523">
        <v>2</v>
      </c>
      <c r="AF476" s="523">
        <v>0</v>
      </c>
      <c r="AG476" s="379" t="s">
        <v>1114</v>
      </c>
    </row>
    <row r="477" spans="1:33" s="3" customFormat="1" ht="15" customHeight="1">
      <c r="A477" s="755"/>
      <c r="B477" s="748"/>
      <c r="C477" s="749"/>
      <c r="D477" s="756" t="s">
        <v>15</v>
      </c>
      <c r="E477" s="757"/>
      <c r="F477" s="757"/>
      <c r="G477" s="758"/>
      <c r="H477" s="354">
        <f>H476</f>
        <v>1.5</v>
      </c>
      <c r="I477" s="354">
        <f t="shared" ref="I477:Q478" si="342">I476</f>
        <v>1.5</v>
      </c>
      <c r="J477" s="354">
        <f t="shared" si="342"/>
        <v>0</v>
      </c>
      <c r="K477" s="354"/>
      <c r="L477" s="354">
        <f t="shared" si="342"/>
        <v>0</v>
      </c>
      <c r="M477" s="354">
        <f t="shared" si="342"/>
        <v>0</v>
      </c>
      <c r="N477" s="354">
        <f t="shared" si="342"/>
        <v>0</v>
      </c>
      <c r="O477" s="354">
        <f t="shared" si="342"/>
        <v>0</v>
      </c>
      <c r="P477" s="354">
        <f t="shared" si="342"/>
        <v>0</v>
      </c>
      <c r="Q477" s="354">
        <f t="shared" si="342"/>
        <v>0</v>
      </c>
      <c r="R477" s="354">
        <f>R476</f>
        <v>0</v>
      </c>
      <c r="S477" s="354">
        <f t="shared" ref="S477:T478" si="343">S476</f>
        <v>0</v>
      </c>
      <c r="T477" s="354">
        <f t="shared" si="343"/>
        <v>0</v>
      </c>
      <c r="U477" s="354"/>
      <c r="V477" s="354">
        <f t="shared" ref="V477:AA478" si="344">V476</f>
        <v>0</v>
      </c>
      <c r="W477" s="354">
        <f t="shared" si="344"/>
        <v>0</v>
      </c>
      <c r="X477" s="354">
        <f t="shared" si="344"/>
        <v>0</v>
      </c>
      <c r="Y477" s="354">
        <f t="shared" si="344"/>
        <v>0</v>
      </c>
      <c r="Z477" s="354">
        <f t="shared" si="344"/>
        <v>0</v>
      </c>
      <c r="AA477" s="354">
        <f t="shared" si="344"/>
        <v>0</v>
      </c>
      <c r="AB477" s="704"/>
      <c r="AC477" s="705"/>
      <c r="AD477" s="705"/>
      <c r="AE477" s="705"/>
      <c r="AF477" s="705"/>
      <c r="AG477" s="706"/>
    </row>
    <row r="478" spans="1:33" s="3" customFormat="1" ht="15" customHeight="1">
      <c r="A478" s="202" t="s">
        <v>185</v>
      </c>
      <c r="B478" s="292" t="s">
        <v>151</v>
      </c>
      <c r="C478" s="293" t="s">
        <v>151</v>
      </c>
      <c r="D478" s="744" t="s">
        <v>16</v>
      </c>
      <c r="E478" s="744"/>
      <c r="F478" s="744"/>
      <c r="G478" s="744"/>
      <c r="H478" s="355">
        <f>H477</f>
        <v>1.5</v>
      </c>
      <c r="I478" s="355">
        <f t="shared" si="342"/>
        <v>1.5</v>
      </c>
      <c r="J478" s="355">
        <f t="shared" si="342"/>
        <v>0</v>
      </c>
      <c r="K478" s="355"/>
      <c r="L478" s="355">
        <f t="shared" si="342"/>
        <v>0</v>
      </c>
      <c r="M478" s="355">
        <f t="shared" si="342"/>
        <v>0</v>
      </c>
      <c r="N478" s="355">
        <f t="shared" si="342"/>
        <v>0</v>
      </c>
      <c r="O478" s="355">
        <f t="shared" si="342"/>
        <v>0</v>
      </c>
      <c r="P478" s="355">
        <f t="shared" si="342"/>
        <v>0</v>
      </c>
      <c r="Q478" s="355">
        <f t="shared" si="342"/>
        <v>0</v>
      </c>
      <c r="R478" s="355">
        <f>R477</f>
        <v>0</v>
      </c>
      <c r="S478" s="355">
        <f t="shared" si="343"/>
        <v>0</v>
      </c>
      <c r="T478" s="355">
        <f t="shared" si="343"/>
        <v>0</v>
      </c>
      <c r="U478" s="355"/>
      <c r="V478" s="355">
        <f t="shared" si="344"/>
        <v>0</v>
      </c>
      <c r="W478" s="355">
        <f t="shared" si="344"/>
        <v>0</v>
      </c>
      <c r="X478" s="355">
        <f t="shared" si="344"/>
        <v>0</v>
      </c>
      <c r="Y478" s="355">
        <f t="shared" si="344"/>
        <v>0</v>
      </c>
      <c r="Z478" s="355">
        <f t="shared" si="344"/>
        <v>0</v>
      </c>
      <c r="AA478" s="355">
        <f t="shared" si="344"/>
        <v>0</v>
      </c>
      <c r="AB478" s="698"/>
      <c r="AC478" s="699"/>
      <c r="AD478" s="699"/>
      <c r="AE478" s="699"/>
      <c r="AF478" s="699"/>
      <c r="AG478" s="700"/>
    </row>
    <row r="479" spans="1:33" s="199" customFormat="1" ht="15" customHeight="1">
      <c r="A479" s="202" t="s">
        <v>185</v>
      </c>
      <c r="B479" s="292" t="s">
        <v>151</v>
      </c>
      <c r="C479" s="713" t="s">
        <v>18</v>
      </c>
      <c r="D479" s="714"/>
      <c r="E479" s="714"/>
      <c r="F479" s="714"/>
      <c r="G479" s="714"/>
      <c r="H479" s="356">
        <f>SUM(H473,H468,H478)</f>
        <v>43.4</v>
      </c>
      <c r="I479" s="356">
        <f t="shared" ref="I479:Q479" si="345">SUM(I473,I468,I478)</f>
        <v>31.7</v>
      </c>
      <c r="J479" s="356">
        <f t="shared" si="345"/>
        <v>0</v>
      </c>
      <c r="K479" s="356"/>
      <c r="L479" s="356">
        <f t="shared" si="345"/>
        <v>0</v>
      </c>
      <c r="M479" s="356">
        <f t="shared" si="345"/>
        <v>0</v>
      </c>
      <c r="N479" s="356">
        <f t="shared" si="345"/>
        <v>7</v>
      </c>
      <c r="O479" s="356">
        <f t="shared" si="345"/>
        <v>0</v>
      </c>
      <c r="P479" s="356">
        <f t="shared" si="345"/>
        <v>0</v>
      </c>
      <c r="Q479" s="356">
        <f t="shared" si="345"/>
        <v>4.7</v>
      </c>
      <c r="R479" s="356">
        <f>SUM(R473,R468,R478)</f>
        <v>24.962</v>
      </c>
      <c r="S479" s="356">
        <f t="shared" ref="S479:T479" si="346">SUM(S473,S468,S478)</f>
        <v>19.462</v>
      </c>
      <c r="T479" s="356">
        <f t="shared" si="346"/>
        <v>0</v>
      </c>
      <c r="U479" s="356"/>
      <c r="V479" s="356">
        <f t="shared" ref="V479:AA479" si="347">SUM(V473,V468,V478)</f>
        <v>0</v>
      </c>
      <c r="W479" s="356">
        <f t="shared" si="347"/>
        <v>0</v>
      </c>
      <c r="X479" s="356">
        <f t="shared" si="347"/>
        <v>0</v>
      </c>
      <c r="Y479" s="356">
        <f t="shared" si="347"/>
        <v>0</v>
      </c>
      <c r="Z479" s="356">
        <f t="shared" si="347"/>
        <v>0</v>
      </c>
      <c r="AA479" s="356">
        <f t="shared" si="347"/>
        <v>5.5</v>
      </c>
      <c r="AB479" s="716"/>
      <c r="AC479" s="717"/>
      <c r="AD479" s="717"/>
      <c r="AE479" s="717"/>
      <c r="AF479" s="717"/>
      <c r="AG479" s="718"/>
    </row>
    <row r="480" spans="1:33" s="3" customFormat="1" ht="15" customHeight="1">
      <c r="A480" s="204" t="s">
        <v>185</v>
      </c>
      <c r="B480" s="200" t="s">
        <v>154</v>
      </c>
      <c r="C480" s="738" t="s">
        <v>733</v>
      </c>
      <c r="D480" s="739"/>
      <c r="E480" s="739"/>
      <c r="F480" s="739"/>
      <c r="G480" s="739"/>
      <c r="H480" s="739"/>
      <c r="I480" s="739"/>
      <c r="J480" s="739"/>
      <c r="K480" s="739"/>
      <c r="L480" s="739"/>
      <c r="M480" s="739"/>
      <c r="N480" s="739"/>
      <c r="O480" s="739"/>
      <c r="P480" s="739"/>
      <c r="Q480" s="739"/>
      <c r="R480" s="739"/>
      <c r="S480" s="739"/>
      <c r="T480" s="739"/>
      <c r="U480" s="739"/>
      <c r="V480" s="739"/>
      <c r="W480" s="739"/>
      <c r="X480" s="739"/>
      <c r="Y480" s="739"/>
      <c r="Z480" s="739"/>
      <c r="AA480" s="739"/>
      <c r="AB480" s="739"/>
      <c r="AC480" s="739"/>
      <c r="AD480" s="739"/>
      <c r="AE480" s="739"/>
      <c r="AF480" s="739"/>
      <c r="AG480" s="740"/>
    </row>
    <row r="481" spans="1:33" s="3" customFormat="1" ht="15" customHeight="1">
      <c r="A481" s="204" t="s">
        <v>185</v>
      </c>
      <c r="B481" s="292" t="s">
        <v>154</v>
      </c>
      <c r="C481" s="293" t="s">
        <v>150</v>
      </c>
      <c r="D481" s="741" t="s">
        <v>734</v>
      </c>
      <c r="E481" s="742"/>
      <c r="F481" s="742"/>
      <c r="G481" s="742"/>
      <c r="H481" s="742"/>
      <c r="I481" s="742"/>
      <c r="J481" s="742"/>
      <c r="K481" s="742"/>
      <c r="L481" s="742"/>
      <c r="M481" s="742"/>
      <c r="N481" s="742"/>
      <c r="O481" s="742"/>
      <c r="P481" s="742"/>
      <c r="Q481" s="742"/>
      <c r="R481" s="742"/>
      <c r="S481" s="742"/>
      <c r="T481" s="742"/>
      <c r="U481" s="742"/>
      <c r="V481" s="742"/>
      <c r="W481" s="742"/>
      <c r="X481" s="742"/>
      <c r="Y481" s="742"/>
      <c r="Z481" s="742"/>
      <c r="AA481" s="742"/>
      <c r="AB481" s="742"/>
      <c r="AC481" s="742"/>
      <c r="AD481" s="742"/>
      <c r="AE481" s="742"/>
      <c r="AF481" s="742"/>
      <c r="AG481" s="743"/>
    </row>
    <row r="482" spans="1:33" s="199" customFormat="1" ht="54.75" customHeight="1">
      <c r="A482" s="745" t="s">
        <v>185</v>
      </c>
      <c r="B482" s="748" t="s">
        <v>154</v>
      </c>
      <c r="C482" s="749" t="s">
        <v>150</v>
      </c>
      <c r="D482" s="750" t="s">
        <v>150</v>
      </c>
      <c r="E482" s="752" t="s">
        <v>735</v>
      </c>
      <c r="F482" s="753"/>
      <c r="G482" s="331"/>
      <c r="H482" s="359"/>
      <c r="I482" s="359"/>
      <c r="J482" s="359"/>
      <c r="K482" s="359"/>
      <c r="L482" s="359"/>
      <c r="M482" s="359"/>
      <c r="N482" s="359"/>
      <c r="O482" s="359"/>
      <c r="P482" s="359"/>
      <c r="Q482" s="359"/>
      <c r="R482" s="359"/>
      <c r="S482" s="359"/>
      <c r="T482" s="359"/>
      <c r="U482" s="359"/>
      <c r="V482" s="359"/>
      <c r="W482" s="359"/>
      <c r="X482" s="359"/>
      <c r="Y482" s="359"/>
      <c r="Z482" s="359"/>
      <c r="AA482" s="359"/>
      <c r="AB482" s="332"/>
      <c r="AC482" s="332"/>
      <c r="AD482" s="332"/>
      <c r="AE482" s="332"/>
      <c r="AF482" s="332"/>
      <c r="AG482" s="662"/>
    </row>
    <row r="483" spans="1:33" s="199" customFormat="1" ht="40.5" customHeight="1">
      <c r="A483" s="746"/>
      <c r="B483" s="748"/>
      <c r="C483" s="749"/>
      <c r="D483" s="751"/>
      <c r="E483" s="201" t="s">
        <v>231</v>
      </c>
      <c r="F483" s="206" t="s">
        <v>736</v>
      </c>
      <c r="G483" s="523" t="s">
        <v>14</v>
      </c>
      <c r="H483" s="350">
        <f>I483+J483+L483+M483+N483+O483+P483+Q483</f>
        <v>1</v>
      </c>
      <c r="I483" s="351">
        <v>0.8</v>
      </c>
      <c r="J483" s="351"/>
      <c r="K483" s="351"/>
      <c r="L483" s="351"/>
      <c r="M483" s="351"/>
      <c r="N483" s="351"/>
      <c r="O483" s="351"/>
      <c r="P483" s="351"/>
      <c r="Q483" s="351">
        <v>0.2</v>
      </c>
      <c r="R483" s="350">
        <f>S483+T483+V483+W483+X483+Y483+Z483+AA483</f>
        <v>1</v>
      </c>
      <c r="S483" s="351">
        <v>0.8</v>
      </c>
      <c r="T483" s="351"/>
      <c r="U483" s="351"/>
      <c r="V483" s="351"/>
      <c r="W483" s="351"/>
      <c r="X483" s="351"/>
      <c r="Y483" s="351"/>
      <c r="Z483" s="351"/>
      <c r="AA483" s="351">
        <v>0.2</v>
      </c>
      <c r="AB483" s="585" t="s">
        <v>313</v>
      </c>
      <c r="AC483" s="588" t="s">
        <v>790</v>
      </c>
      <c r="AD483" s="523" t="s">
        <v>153</v>
      </c>
      <c r="AE483" s="523">
        <v>1</v>
      </c>
      <c r="AF483" s="523">
        <v>1</v>
      </c>
      <c r="AG483" s="379" t="s">
        <v>1115</v>
      </c>
    </row>
    <row r="484" spans="1:33" s="199" customFormat="1" ht="25.5" customHeight="1">
      <c r="A484" s="746"/>
      <c r="B484" s="748"/>
      <c r="C484" s="749"/>
      <c r="D484" s="751"/>
      <c r="E484" s="201" t="s">
        <v>315</v>
      </c>
      <c r="F484" s="206" t="s">
        <v>737</v>
      </c>
      <c r="G484" s="523" t="s">
        <v>299</v>
      </c>
      <c r="H484" s="350">
        <f>I484+J484+L484+M484+N484+O484+P484+Q484</f>
        <v>1.2</v>
      </c>
      <c r="I484" s="351">
        <v>1</v>
      </c>
      <c r="J484" s="351"/>
      <c r="K484" s="351"/>
      <c r="L484" s="351"/>
      <c r="M484" s="351"/>
      <c r="N484" s="351"/>
      <c r="O484" s="351"/>
      <c r="P484" s="351"/>
      <c r="Q484" s="351">
        <v>0.2</v>
      </c>
      <c r="R484" s="350">
        <f>S484+T484+V484+W484+X484+Y484+Z484+AA484</f>
        <v>1.5</v>
      </c>
      <c r="S484" s="351">
        <v>1.3</v>
      </c>
      <c r="T484" s="351"/>
      <c r="U484" s="351"/>
      <c r="V484" s="351"/>
      <c r="W484" s="351"/>
      <c r="X484" s="351"/>
      <c r="Y484" s="351"/>
      <c r="Z484" s="351"/>
      <c r="AA484" s="351">
        <v>0.2</v>
      </c>
      <c r="AB484" s="585" t="s">
        <v>313</v>
      </c>
      <c r="AC484" s="298" t="s">
        <v>738</v>
      </c>
      <c r="AD484" s="523" t="s">
        <v>153</v>
      </c>
      <c r="AE484" s="523">
        <v>5</v>
      </c>
      <c r="AF484" s="523">
        <v>5</v>
      </c>
      <c r="AG484" s="379" t="s">
        <v>1115</v>
      </c>
    </row>
    <row r="485" spans="1:33" s="199" customFormat="1" ht="24.75" customHeight="1">
      <c r="A485" s="746"/>
      <c r="B485" s="748"/>
      <c r="C485" s="749"/>
      <c r="D485" s="767"/>
      <c r="E485" s="201" t="s">
        <v>300</v>
      </c>
      <c r="F485" s="542" t="s">
        <v>739</v>
      </c>
      <c r="G485" s="586" t="s">
        <v>299</v>
      </c>
      <c r="H485" s="350">
        <f>I485+J485+L485+M485+N485+O485+P485+Q485</f>
        <v>0.60000000000000009</v>
      </c>
      <c r="I485" s="303">
        <v>0.2</v>
      </c>
      <c r="J485" s="303"/>
      <c r="K485" s="303"/>
      <c r="L485" s="303"/>
      <c r="M485" s="303"/>
      <c r="N485" s="303"/>
      <c r="O485" s="303"/>
      <c r="P485" s="303"/>
      <c r="Q485" s="303">
        <v>0.4</v>
      </c>
      <c r="R485" s="350">
        <f>S485+T485+V485+W485+X485+Y485+Z485+AA485</f>
        <v>0.8</v>
      </c>
      <c r="S485" s="303">
        <v>0.4</v>
      </c>
      <c r="T485" s="303"/>
      <c r="U485" s="303"/>
      <c r="V485" s="303"/>
      <c r="W485" s="303"/>
      <c r="X485" s="303"/>
      <c r="Y485" s="303"/>
      <c r="Z485" s="303"/>
      <c r="AA485" s="303">
        <v>0.4</v>
      </c>
      <c r="AB485" s="585" t="s">
        <v>313</v>
      </c>
      <c r="AC485" s="298" t="s">
        <v>191</v>
      </c>
      <c r="AD485" s="523" t="s">
        <v>153</v>
      </c>
      <c r="AE485" s="523">
        <v>2</v>
      </c>
      <c r="AF485" s="523">
        <v>3</v>
      </c>
      <c r="AG485" s="379" t="s">
        <v>1115</v>
      </c>
    </row>
    <row r="486" spans="1:33" s="3" customFormat="1" ht="15" customHeight="1">
      <c r="A486" s="747"/>
      <c r="B486" s="748"/>
      <c r="C486" s="749"/>
      <c r="D486" s="754" t="s">
        <v>15</v>
      </c>
      <c r="E486" s="754"/>
      <c r="F486" s="754"/>
      <c r="G486" s="754"/>
      <c r="H486" s="302">
        <f t="shared" ref="H486:T486" si="348">H483+H484+H485</f>
        <v>2.8000000000000003</v>
      </c>
      <c r="I486" s="302">
        <f t="shared" si="348"/>
        <v>2</v>
      </c>
      <c r="J486" s="302">
        <f t="shared" si="348"/>
        <v>0</v>
      </c>
      <c r="K486" s="302"/>
      <c r="L486" s="302">
        <f t="shared" si="348"/>
        <v>0</v>
      </c>
      <c r="M486" s="302">
        <f t="shared" si="348"/>
        <v>0</v>
      </c>
      <c r="N486" s="302">
        <f t="shared" si="348"/>
        <v>0</v>
      </c>
      <c r="O486" s="302">
        <f t="shared" si="348"/>
        <v>0</v>
      </c>
      <c r="P486" s="302">
        <f t="shared" si="348"/>
        <v>0</v>
      </c>
      <c r="Q486" s="302">
        <f t="shared" si="348"/>
        <v>0.8</v>
      </c>
      <c r="R486" s="302">
        <f t="shared" si="348"/>
        <v>3.3</v>
      </c>
      <c r="S486" s="302">
        <f t="shared" si="348"/>
        <v>2.5</v>
      </c>
      <c r="T486" s="302">
        <f t="shared" si="348"/>
        <v>0</v>
      </c>
      <c r="U486" s="302"/>
      <c r="V486" s="302">
        <f t="shared" ref="V486:AA486" si="349">V483+V484+V485</f>
        <v>0</v>
      </c>
      <c r="W486" s="302">
        <f t="shared" si="349"/>
        <v>0</v>
      </c>
      <c r="X486" s="302">
        <f t="shared" si="349"/>
        <v>0</v>
      </c>
      <c r="Y486" s="302">
        <f t="shared" si="349"/>
        <v>0</v>
      </c>
      <c r="Z486" s="302">
        <f t="shared" si="349"/>
        <v>0</v>
      </c>
      <c r="AA486" s="302">
        <f t="shared" si="349"/>
        <v>0.8</v>
      </c>
      <c r="AB486" s="695"/>
      <c r="AC486" s="696"/>
      <c r="AD486" s="696"/>
      <c r="AE486" s="696"/>
      <c r="AF486" s="696"/>
      <c r="AG486" s="697"/>
    </row>
    <row r="487" spans="1:33" s="3" customFormat="1" ht="15" customHeight="1">
      <c r="A487" s="202" t="s">
        <v>185</v>
      </c>
      <c r="B487" s="292" t="s">
        <v>154</v>
      </c>
      <c r="C487" s="293" t="s">
        <v>150</v>
      </c>
      <c r="D487" s="744" t="s">
        <v>16</v>
      </c>
      <c r="E487" s="744"/>
      <c r="F487" s="744"/>
      <c r="G487" s="744"/>
      <c r="H487" s="355">
        <f>SUM(H486)</f>
        <v>2.8000000000000003</v>
      </c>
      <c r="I487" s="355">
        <f t="shared" ref="I487:Q488" si="350">SUM(I486)</f>
        <v>2</v>
      </c>
      <c r="J487" s="355">
        <f t="shared" si="350"/>
        <v>0</v>
      </c>
      <c r="K487" s="355"/>
      <c r="L487" s="355">
        <f t="shared" si="350"/>
        <v>0</v>
      </c>
      <c r="M487" s="355">
        <f t="shared" si="350"/>
        <v>0</v>
      </c>
      <c r="N487" s="355">
        <f t="shared" si="350"/>
        <v>0</v>
      </c>
      <c r="O487" s="355">
        <f t="shared" si="350"/>
        <v>0</v>
      </c>
      <c r="P487" s="355">
        <f t="shared" si="350"/>
        <v>0</v>
      </c>
      <c r="Q487" s="355">
        <f t="shared" si="350"/>
        <v>0.8</v>
      </c>
      <c r="R487" s="355">
        <f>SUM(R486)</f>
        <v>3.3</v>
      </c>
      <c r="S487" s="355">
        <f t="shared" ref="S487:T488" si="351">SUM(S486)</f>
        <v>2.5</v>
      </c>
      <c r="T487" s="355">
        <f t="shared" si="351"/>
        <v>0</v>
      </c>
      <c r="U487" s="355"/>
      <c r="V487" s="355">
        <f t="shared" ref="V487:AA488" si="352">SUM(V486)</f>
        <v>0</v>
      </c>
      <c r="W487" s="355">
        <f t="shared" si="352"/>
        <v>0</v>
      </c>
      <c r="X487" s="355">
        <f t="shared" si="352"/>
        <v>0</v>
      </c>
      <c r="Y487" s="355">
        <f t="shared" si="352"/>
        <v>0</v>
      </c>
      <c r="Z487" s="355">
        <f t="shared" si="352"/>
        <v>0</v>
      </c>
      <c r="AA487" s="355">
        <f t="shared" si="352"/>
        <v>0.8</v>
      </c>
      <c r="AB487" s="698"/>
      <c r="AC487" s="699"/>
      <c r="AD487" s="699"/>
      <c r="AE487" s="699"/>
      <c r="AF487" s="699"/>
      <c r="AG487" s="700"/>
    </row>
    <row r="488" spans="1:33" s="199" customFormat="1" ht="15" customHeight="1">
      <c r="A488" s="202" t="s">
        <v>185</v>
      </c>
      <c r="B488" s="292" t="s">
        <v>154</v>
      </c>
      <c r="C488" s="713" t="s">
        <v>18</v>
      </c>
      <c r="D488" s="714"/>
      <c r="E488" s="714"/>
      <c r="F488" s="714"/>
      <c r="G488" s="714"/>
      <c r="H488" s="356">
        <f>SUM(H487)</f>
        <v>2.8000000000000003</v>
      </c>
      <c r="I488" s="356">
        <f t="shared" si="350"/>
        <v>2</v>
      </c>
      <c r="J488" s="356">
        <f t="shared" si="350"/>
        <v>0</v>
      </c>
      <c r="K488" s="356"/>
      <c r="L488" s="356">
        <f t="shared" si="350"/>
        <v>0</v>
      </c>
      <c r="M488" s="356">
        <f t="shared" si="350"/>
        <v>0</v>
      </c>
      <c r="N488" s="356">
        <f t="shared" si="350"/>
        <v>0</v>
      </c>
      <c r="O488" s="356">
        <f t="shared" si="350"/>
        <v>0</v>
      </c>
      <c r="P488" s="356">
        <f t="shared" si="350"/>
        <v>0</v>
      </c>
      <c r="Q488" s="356">
        <f t="shared" si="350"/>
        <v>0.8</v>
      </c>
      <c r="R488" s="356">
        <f>SUM(R487)</f>
        <v>3.3</v>
      </c>
      <c r="S488" s="356">
        <f t="shared" si="351"/>
        <v>2.5</v>
      </c>
      <c r="T488" s="356">
        <f t="shared" si="351"/>
        <v>0</v>
      </c>
      <c r="U488" s="356"/>
      <c r="V488" s="356">
        <f t="shared" si="352"/>
        <v>0</v>
      </c>
      <c r="W488" s="356">
        <f t="shared" si="352"/>
        <v>0</v>
      </c>
      <c r="X488" s="356">
        <f t="shared" si="352"/>
        <v>0</v>
      </c>
      <c r="Y488" s="356">
        <f t="shared" si="352"/>
        <v>0</v>
      </c>
      <c r="Z488" s="356">
        <f t="shared" si="352"/>
        <v>0</v>
      </c>
      <c r="AA488" s="356">
        <f t="shared" si="352"/>
        <v>0.8</v>
      </c>
      <c r="AB488" s="716"/>
      <c r="AC488" s="717"/>
      <c r="AD488" s="717"/>
      <c r="AE488" s="717"/>
      <c r="AF488" s="717"/>
      <c r="AG488" s="718"/>
    </row>
    <row r="489" spans="1:33" s="199" customFormat="1" ht="15" customHeight="1">
      <c r="A489" s="202" t="s">
        <v>185</v>
      </c>
      <c r="B489" s="883" t="s">
        <v>17</v>
      </c>
      <c r="C489" s="883"/>
      <c r="D489" s="883"/>
      <c r="E489" s="883"/>
      <c r="F489" s="883"/>
      <c r="G489" s="883"/>
      <c r="H489" s="361">
        <f t="shared" ref="H489:T489" si="353">SUM(H488,H479,H448)</f>
        <v>60.584999999999994</v>
      </c>
      <c r="I489" s="361">
        <f t="shared" si="353"/>
        <v>43.585000000000001</v>
      </c>
      <c r="J489" s="361">
        <f t="shared" si="353"/>
        <v>0</v>
      </c>
      <c r="K489" s="361"/>
      <c r="L489" s="361">
        <f t="shared" si="353"/>
        <v>0</v>
      </c>
      <c r="M489" s="361">
        <f t="shared" si="353"/>
        <v>0</v>
      </c>
      <c r="N489" s="361">
        <f t="shared" si="353"/>
        <v>7</v>
      </c>
      <c r="O489" s="361">
        <f t="shared" si="353"/>
        <v>0</v>
      </c>
      <c r="P489" s="361">
        <f t="shared" si="353"/>
        <v>0</v>
      </c>
      <c r="Q489" s="361">
        <f t="shared" si="353"/>
        <v>10</v>
      </c>
      <c r="R489" s="361">
        <f t="shared" si="353"/>
        <v>37.646999999999998</v>
      </c>
      <c r="S489" s="361">
        <f t="shared" si="353"/>
        <v>26.847000000000001</v>
      </c>
      <c r="T489" s="361">
        <f t="shared" si="353"/>
        <v>0</v>
      </c>
      <c r="U489" s="361"/>
      <c r="V489" s="361">
        <f t="shared" ref="V489:AA489" si="354">SUM(V488,V479,V448)</f>
        <v>0</v>
      </c>
      <c r="W489" s="361">
        <f t="shared" si="354"/>
        <v>0</v>
      </c>
      <c r="X489" s="361">
        <f t="shared" si="354"/>
        <v>0</v>
      </c>
      <c r="Y489" s="361">
        <f t="shared" si="354"/>
        <v>0</v>
      </c>
      <c r="Z489" s="361">
        <f t="shared" si="354"/>
        <v>0</v>
      </c>
      <c r="AA489" s="361">
        <f t="shared" si="354"/>
        <v>10.8</v>
      </c>
      <c r="AB489" s="722"/>
      <c r="AC489" s="723"/>
      <c r="AD489" s="723"/>
      <c r="AE489" s="723"/>
      <c r="AF489" s="723"/>
      <c r="AG489" s="724"/>
    </row>
    <row r="490" spans="1:33" s="198" customFormat="1" ht="18" customHeight="1">
      <c r="A490" s="693" t="s">
        <v>607</v>
      </c>
      <c r="B490" s="693"/>
      <c r="C490" s="693"/>
      <c r="D490" s="693"/>
      <c r="E490" s="693"/>
      <c r="F490" s="693"/>
      <c r="G490" s="693"/>
      <c r="H490" s="693"/>
      <c r="I490" s="693"/>
      <c r="J490" s="693"/>
      <c r="K490" s="693"/>
      <c r="L490" s="693"/>
      <c r="M490" s="693"/>
      <c r="N490" s="693"/>
      <c r="O490" s="693"/>
      <c r="P490" s="693"/>
      <c r="Q490" s="693"/>
      <c r="R490" s="693"/>
      <c r="S490" s="693"/>
      <c r="T490" s="693"/>
      <c r="U490" s="693"/>
      <c r="V490" s="693"/>
      <c r="W490" s="693"/>
      <c r="X490" s="693"/>
      <c r="Y490" s="693"/>
      <c r="Z490" s="693"/>
      <c r="AA490" s="693"/>
      <c r="AB490" s="693"/>
      <c r="AC490" s="693"/>
      <c r="AD490" s="693"/>
      <c r="AE490" s="693"/>
      <c r="AF490" s="693"/>
      <c r="AG490" s="694"/>
    </row>
    <row r="491" spans="1:33" s="3" customFormat="1" ht="16.5" customHeight="1">
      <c r="A491" s="202" t="s">
        <v>190</v>
      </c>
      <c r="B491" s="735" t="s">
        <v>344</v>
      </c>
      <c r="C491" s="736"/>
      <c r="D491" s="736"/>
      <c r="E491" s="736"/>
      <c r="F491" s="736"/>
      <c r="G491" s="736"/>
      <c r="H491" s="736"/>
      <c r="I491" s="736"/>
      <c r="J491" s="736"/>
      <c r="K491" s="736"/>
      <c r="L491" s="736"/>
      <c r="M491" s="736"/>
      <c r="N491" s="736"/>
      <c r="O491" s="736"/>
      <c r="P491" s="736"/>
      <c r="Q491" s="736"/>
      <c r="R491" s="736"/>
      <c r="S491" s="736"/>
      <c r="T491" s="736"/>
      <c r="U491" s="736"/>
      <c r="V491" s="736"/>
      <c r="W491" s="736"/>
      <c r="X491" s="736"/>
      <c r="Y491" s="736"/>
      <c r="Z491" s="736"/>
      <c r="AA491" s="736"/>
      <c r="AB491" s="736"/>
      <c r="AC491" s="736"/>
      <c r="AD491" s="736"/>
      <c r="AE491" s="736"/>
      <c r="AF491" s="736"/>
      <c r="AG491" s="737"/>
    </row>
    <row r="492" spans="1:33" s="3" customFormat="1" ht="15" customHeight="1">
      <c r="A492" s="202" t="s">
        <v>190</v>
      </c>
      <c r="B492" s="200" t="s">
        <v>150</v>
      </c>
      <c r="C492" s="738" t="s">
        <v>345</v>
      </c>
      <c r="D492" s="739"/>
      <c r="E492" s="739"/>
      <c r="F492" s="739"/>
      <c r="G492" s="739"/>
      <c r="H492" s="739"/>
      <c r="I492" s="739"/>
      <c r="J492" s="739"/>
      <c r="K492" s="739"/>
      <c r="L492" s="739"/>
      <c r="M492" s="739"/>
      <c r="N492" s="739"/>
      <c r="O492" s="739"/>
      <c r="P492" s="739"/>
      <c r="Q492" s="739"/>
      <c r="R492" s="739"/>
      <c r="S492" s="739"/>
      <c r="T492" s="739"/>
      <c r="U492" s="739"/>
      <c r="V492" s="739"/>
      <c r="W492" s="739"/>
      <c r="X492" s="739"/>
      <c r="Y492" s="739"/>
      <c r="Z492" s="739"/>
      <c r="AA492" s="739"/>
      <c r="AB492" s="739"/>
      <c r="AC492" s="739"/>
      <c r="AD492" s="739"/>
      <c r="AE492" s="739"/>
      <c r="AF492" s="739"/>
      <c r="AG492" s="740"/>
    </row>
    <row r="493" spans="1:33" s="3" customFormat="1" ht="15.75" customHeight="1">
      <c r="A493" s="202" t="s">
        <v>190</v>
      </c>
      <c r="B493" s="292" t="s">
        <v>150</v>
      </c>
      <c r="C493" s="293" t="s">
        <v>150</v>
      </c>
      <c r="D493" s="741" t="s">
        <v>620</v>
      </c>
      <c r="E493" s="742"/>
      <c r="F493" s="742"/>
      <c r="G493" s="742"/>
      <c r="H493" s="742"/>
      <c r="I493" s="742"/>
      <c r="J493" s="742"/>
      <c r="K493" s="742"/>
      <c r="L493" s="742"/>
      <c r="M493" s="742"/>
      <c r="N493" s="742"/>
      <c r="O493" s="742"/>
      <c r="P493" s="742"/>
      <c r="Q493" s="742"/>
      <c r="R493" s="742"/>
      <c r="S493" s="742"/>
      <c r="T493" s="742"/>
      <c r="U493" s="742"/>
      <c r="V493" s="742"/>
      <c r="W493" s="742"/>
      <c r="X493" s="742"/>
      <c r="Y493" s="742"/>
      <c r="Z493" s="742"/>
      <c r="AA493" s="742"/>
      <c r="AB493" s="742"/>
      <c r="AC493" s="742"/>
      <c r="AD493" s="742"/>
      <c r="AE493" s="742"/>
      <c r="AF493" s="742"/>
      <c r="AG493" s="743"/>
    </row>
    <row r="494" spans="1:33" s="199" customFormat="1" ht="27.75" customHeight="1">
      <c r="A494" s="745" t="s">
        <v>190</v>
      </c>
      <c r="B494" s="777" t="s">
        <v>150</v>
      </c>
      <c r="C494" s="780" t="s">
        <v>150</v>
      </c>
      <c r="D494" s="750" t="s">
        <v>150</v>
      </c>
      <c r="E494" s="752" t="s">
        <v>346</v>
      </c>
      <c r="F494" s="753"/>
      <c r="G494" s="331"/>
      <c r="H494" s="589"/>
      <c r="I494" s="589"/>
      <c r="J494" s="589"/>
      <c r="K494" s="589"/>
      <c r="L494" s="589"/>
      <c r="M494" s="589"/>
      <c r="N494" s="589"/>
      <c r="O494" s="589"/>
      <c r="P494" s="589"/>
      <c r="Q494" s="589"/>
      <c r="R494" s="589"/>
      <c r="S494" s="589"/>
      <c r="T494" s="589"/>
      <c r="U494" s="589"/>
      <c r="V494" s="589"/>
      <c r="W494" s="589"/>
      <c r="X494" s="589"/>
      <c r="Y494" s="589"/>
      <c r="Z494" s="589"/>
      <c r="AA494" s="589"/>
      <c r="AB494" s="663"/>
      <c r="AC494" s="663"/>
      <c r="AD494" s="663"/>
      <c r="AE494" s="663"/>
      <c r="AF494" s="663"/>
      <c r="AG494" s="664"/>
    </row>
    <row r="495" spans="1:33" s="199" customFormat="1" ht="27.75" customHeight="1">
      <c r="A495" s="746"/>
      <c r="B495" s="778"/>
      <c r="C495" s="781"/>
      <c r="D495" s="751"/>
      <c r="E495" s="201" t="s">
        <v>10</v>
      </c>
      <c r="F495" s="206" t="s">
        <v>347</v>
      </c>
      <c r="G495" s="523" t="s">
        <v>14</v>
      </c>
      <c r="H495" s="335">
        <f>I495+J495+L495+M495+N495+O495+P495+Q495</f>
        <v>0.15</v>
      </c>
      <c r="I495" s="590">
        <v>0.15</v>
      </c>
      <c r="J495" s="591"/>
      <c r="K495" s="591"/>
      <c r="L495" s="591"/>
      <c r="M495" s="591"/>
      <c r="N495" s="591"/>
      <c r="O495" s="591"/>
      <c r="P495" s="591"/>
      <c r="Q495" s="590"/>
      <c r="R495" s="335">
        <f>S495+T495+V495+W495+X495+Y495+Z495+AA495</f>
        <v>0.15</v>
      </c>
      <c r="S495" s="590">
        <v>0.15</v>
      </c>
      <c r="T495" s="591"/>
      <c r="U495" s="591"/>
      <c r="V495" s="591"/>
      <c r="W495" s="591"/>
      <c r="X495" s="591"/>
      <c r="Y495" s="591"/>
      <c r="Z495" s="591"/>
      <c r="AA495" s="590"/>
      <c r="AB495" s="266" t="s">
        <v>348</v>
      </c>
      <c r="AC495" s="347" t="s">
        <v>349</v>
      </c>
      <c r="AD495" s="321" t="s">
        <v>153</v>
      </c>
      <c r="AE495" s="533">
        <v>1</v>
      </c>
      <c r="AF495" s="321">
        <v>1</v>
      </c>
      <c r="AG495" s="270"/>
    </row>
    <row r="496" spans="1:33" s="199" customFormat="1" ht="16.5" customHeight="1">
      <c r="A496" s="746"/>
      <c r="B496" s="778"/>
      <c r="C496" s="781"/>
      <c r="D496" s="751"/>
      <c r="E496" s="201" t="s">
        <v>11</v>
      </c>
      <c r="F496" s="206" t="s">
        <v>350</v>
      </c>
      <c r="G496" s="523" t="s">
        <v>14</v>
      </c>
      <c r="H496" s="335">
        <f>I496+J496+L496+M496+N496+O496+P496+Q496</f>
        <v>0.15</v>
      </c>
      <c r="I496" s="590">
        <v>0.15</v>
      </c>
      <c r="J496" s="591"/>
      <c r="K496" s="591"/>
      <c r="L496" s="591"/>
      <c r="M496" s="591"/>
      <c r="N496" s="591"/>
      <c r="O496" s="591"/>
      <c r="P496" s="591"/>
      <c r="Q496" s="590"/>
      <c r="R496" s="335">
        <f>S496+T496+V496+W496+X496+Y496+Z496+AA496</f>
        <v>0.15</v>
      </c>
      <c r="S496" s="590">
        <v>0.15</v>
      </c>
      <c r="T496" s="591"/>
      <c r="U496" s="591"/>
      <c r="V496" s="591"/>
      <c r="W496" s="591"/>
      <c r="X496" s="591"/>
      <c r="Y496" s="591"/>
      <c r="Z496" s="591"/>
      <c r="AA496" s="590"/>
      <c r="AB496" s="266" t="s">
        <v>348</v>
      </c>
      <c r="AC496" s="347" t="s">
        <v>230</v>
      </c>
      <c r="AD496" s="321" t="s">
        <v>153</v>
      </c>
      <c r="AE496" s="533">
        <v>1</v>
      </c>
      <c r="AF496" s="321">
        <v>1</v>
      </c>
      <c r="AG496" s="270"/>
    </row>
    <row r="497" spans="1:33" s="3" customFormat="1" ht="15.75" customHeight="1">
      <c r="A497" s="747"/>
      <c r="B497" s="779"/>
      <c r="C497" s="782"/>
      <c r="D497" s="756" t="s">
        <v>15</v>
      </c>
      <c r="E497" s="757"/>
      <c r="F497" s="757"/>
      <c r="G497" s="758"/>
      <c r="H497" s="592">
        <f>H495+H496</f>
        <v>0.3</v>
      </c>
      <c r="I497" s="592">
        <f t="shared" ref="I497:J497" si="355">I495+I496</f>
        <v>0.3</v>
      </c>
      <c r="J497" s="592">
        <f t="shared" si="355"/>
        <v>0</v>
      </c>
      <c r="K497" s="592"/>
      <c r="L497" s="592">
        <f t="shared" ref="L497:Q497" si="356">L495+L496</f>
        <v>0</v>
      </c>
      <c r="M497" s="592">
        <f t="shared" si="356"/>
        <v>0</v>
      </c>
      <c r="N497" s="592">
        <f t="shared" si="356"/>
        <v>0</v>
      </c>
      <c r="O497" s="592">
        <f t="shared" si="356"/>
        <v>0</v>
      </c>
      <c r="P497" s="592">
        <f t="shared" si="356"/>
        <v>0</v>
      </c>
      <c r="Q497" s="592">
        <f t="shared" si="356"/>
        <v>0</v>
      </c>
      <c r="R497" s="592">
        <f>R495+R496</f>
        <v>0.3</v>
      </c>
      <c r="S497" s="592">
        <f t="shared" ref="S497:T497" si="357">S495+S496</f>
        <v>0.3</v>
      </c>
      <c r="T497" s="592">
        <f t="shared" si="357"/>
        <v>0</v>
      </c>
      <c r="U497" s="592"/>
      <c r="V497" s="592">
        <f t="shared" ref="V497:AA497" si="358">V495+V496</f>
        <v>0</v>
      </c>
      <c r="W497" s="592">
        <f t="shared" si="358"/>
        <v>0</v>
      </c>
      <c r="X497" s="592">
        <f t="shared" si="358"/>
        <v>0</v>
      </c>
      <c r="Y497" s="592">
        <f t="shared" si="358"/>
        <v>0</v>
      </c>
      <c r="Z497" s="592">
        <f t="shared" si="358"/>
        <v>0</v>
      </c>
      <c r="AA497" s="592">
        <f t="shared" si="358"/>
        <v>0</v>
      </c>
      <c r="AB497" s="695"/>
      <c r="AC497" s="696"/>
      <c r="AD497" s="696"/>
      <c r="AE497" s="696"/>
      <c r="AF497" s="696"/>
      <c r="AG497" s="697"/>
    </row>
    <row r="498" spans="1:33" s="199" customFormat="1" ht="66.75" customHeight="1">
      <c r="A498" s="745" t="s">
        <v>190</v>
      </c>
      <c r="B498" s="777" t="s">
        <v>150</v>
      </c>
      <c r="C498" s="780" t="s">
        <v>150</v>
      </c>
      <c r="D498" s="750" t="s">
        <v>151</v>
      </c>
      <c r="E498" s="752" t="s">
        <v>791</v>
      </c>
      <c r="F498" s="753"/>
      <c r="G498" s="331"/>
      <c r="H498" s="589"/>
      <c r="I498" s="589"/>
      <c r="J498" s="589"/>
      <c r="K498" s="589"/>
      <c r="L498" s="589"/>
      <c r="M498" s="589"/>
      <c r="N498" s="589"/>
      <c r="O498" s="589"/>
      <c r="P498" s="589"/>
      <c r="Q498" s="589"/>
      <c r="R498" s="589"/>
      <c r="S498" s="589"/>
      <c r="T498" s="589"/>
      <c r="U498" s="589"/>
      <c r="V498" s="589"/>
      <c r="W498" s="589"/>
      <c r="X498" s="589"/>
      <c r="Y498" s="589"/>
      <c r="Z498" s="589"/>
      <c r="AA498" s="589"/>
      <c r="AB498" s="666"/>
      <c r="AC498" s="666"/>
      <c r="AD498" s="666"/>
      <c r="AE498" s="666"/>
      <c r="AF498" s="666"/>
      <c r="AG498" s="667"/>
    </row>
    <row r="499" spans="1:33" s="199" customFormat="1" ht="16.5" customHeight="1">
      <c r="A499" s="746"/>
      <c r="B499" s="778"/>
      <c r="C499" s="781"/>
      <c r="D499" s="751"/>
      <c r="E499" s="201" t="s">
        <v>10</v>
      </c>
      <c r="F499" s="206" t="s">
        <v>677</v>
      </c>
      <c r="G499" s="783" t="s">
        <v>792</v>
      </c>
      <c r="H499" s="784"/>
      <c r="I499" s="784"/>
      <c r="J499" s="784"/>
      <c r="K499" s="784"/>
      <c r="L499" s="784"/>
      <c r="M499" s="784"/>
      <c r="N499" s="784"/>
      <c r="O499" s="784"/>
      <c r="P499" s="784"/>
      <c r="Q499" s="784"/>
      <c r="R499" s="784"/>
      <c r="S499" s="784"/>
      <c r="T499" s="784"/>
      <c r="U499" s="784"/>
      <c r="V499" s="784"/>
      <c r="W499" s="784"/>
      <c r="X499" s="784"/>
      <c r="Y499" s="784"/>
      <c r="Z499" s="784"/>
      <c r="AA499" s="784"/>
      <c r="AB499" s="266" t="s">
        <v>348</v>
      </c>
      <c r="AC499" s="347" t="s">
        <v>218</v>
      </c>
      <c r="AD499" s="321" t="s">
        <v>153</v>
      </c>
      <c r="AE499" s="533">
        <v>1</v>
      </c>
      <c r="AF499" s="321">
        <v>1</v>
      </c>
      <c r="AG499" s="270"/>
    </row>
    <row r="500" spans="1:33" s="3" customFormat="1" ht="18.75" customHeight="1">
      <c r="A500" s="747"/>
      <c r="B500" s="779"/>
      <c r="C500" s="782"/>
      <c r="D500" s="732"/>
      <c r="E500" s="733"/>
      <c r="F500" s="733"/>
      <c r="G500" s="733"/>
      <c r="H500" s="733"/>
      <c r="I500" s="733"/>
      <c r="J500" s="733"/>
      <c r="K500" s="733"/>
      <c r="L500" s="733"/>
      <c r="M500" s="733"/>
      <c r="N500" s="733"/>
      <c r="O500" s="733"/>
      <c r="P500" s="733"/>
      <c r="Q500" s="733"/>
      <c r="R500" s="733"/>
      <c r="S500" s="733"/>
      <c r="T500" s="733"/>
      <c r="U500" s="733"/>
      <c r="V500" s="733"/>
      <c r="W500" s="733"/>
      <c r="X500" s="733"/>
      <c r="Y500" s="733"/>
      <c r="Z500" s="733"/>
      <c r="AA500" s="733"/>
      <c r="AB500" s="733"/>
      <c r="AC500" s="733"/>
      <c r="AD500" s="733"/>
      <c r="AE500" s="733"/>
      <c r="AF500" s="733"/>
      <c r="AG500" s="734"/>
    </row>
    <row r="501" spans="1:33" s="199" customFormat="1" ht="56.25" customHeight="1">
      <c r="A501" s="745" t="s">
        <v>190</v>
      </c>
      <c r="B501" s="777" t="s">
        <v>150</v>
      </c>
      <c r="C501" s="780" t="s">
        <v>150</v>
      </c>
      <c r="D501" s="750" t="s">
        <v>154</v>
      </c>
      <c r="E501" s="752" t="s">
        <v>793</v>
      </c>
      <c r="F501" s="753"/>
      <c r="G501" s="331"/>
      <c r="H501" s="589"/>
      <c r="I501" s="589"/>
      <c r="J501" s="589"/>
      <c r="K501" s="589"/>
      <c r="L501" s="589"/>
      <c r="M501" s="589"/>
      <c r="N501" s="589"/>
      <c r="O501" s="589"/>
      <c r="P501" s="589"/>
      <c r="Q501" s="589"/>
      <c r="R501" s="589"/>
      <c r="S501" s="589"/>
      <c r="T501" s="589"/>
      <c r="U501" s="589"/>
      <c r="V501" s="589"/>
      <c r="W501" s="589"/>
      <c r="X501" s="589"/>
      <c r="Y501" s="589"/>
      <c r="Z501" s="589"/>
      <c r="AA501" s="589"/>
      <c r="AB501" s="666"/>
      <c r="AC501" s="666"/>
      <c r="AD501" s="666"/>
      <c r="AE501" s="666"/>
      <c r="AF501" s="666"/>
      <c r="AG501" s="667"/>
    </row>
    <row r="502" spans="1:33" s="199" customFormat="1" ht="15" customHeight="1">
      <c r="A502" s="746"/>
      <c r="B502" s="778"/>
      <c r="C502" s="781"/>
      <c r="D502" s="751"/>
      <c r="E502" s="201" t="s">
        <v>10</v>
      </c>
      <c r="F502" s="206" t="s">
        <v>351</v>
      </c>
      <c r="G502" s="523" t="s">
        <v>14</v>
      </c>
      <c r="H502" s="335">
        <f>I502+J502+L502+M502+N502+O502+P502+Q502</f>
        <v>0.15</v>
      </c>
      <c r="I502" s="590">
        <v>0.15</v>
      </c>
      <c r="J502" s="591"/>
      <c r="K502" s="591"/>
      <c r="L502" s="591"/>
      <c r="M502" s="591"/>
      <c r="N502" s="591"/>
      <c r="O502" s="591"/>
      <c r="P502" s="591"/>
      <c r="Q502" s="590"/>
      <c r="R502" s="335">
        <f>S502+T502+V502+W502+X502+Y502+Z502+AA502</f>
        <v>0.15</v>
      </c>
      <c r="S502" s="590">
        <v>0.15</v>
      </c>
      <c r="T502" s="591"/>
      <c r="U502" s="591"/>
      <c r="V502" s="591"/>
      <c r="W502" s="591"/>
      <c r="X502" s="591"/>
      <c r="Y502" s="591"/>
      <c r="Z502" s="591"/>
      <c r="AA502" s="590"/>
      <c r="AB502" s="266" t="s">
        <v>348</v>
      </c>
      <c r="AC502" s="347" t="s">
        <v>352</v>
      </c>
      <c r="AD502" s="321" t="s">
        <v>153</v>
      </c>
      <c r="AE502" s="533">
        <v>1</v>
      </c>
      <c r="AF502" s="321">
        <v>1</v>
      </c>
      <c r="AG502" s="270"/>
    </row>
    <row r="503" spans="1:33" s="199" customFormat="1" ht="25.5" customHeight="1">
      <c r="A503" s="746"/>
      <c r="B503" s="778"/>
      <c r="C503" s="781"/>
      <c r="D503" s="751"/>
      <c r="E503" s="201" t="s">
        <v>11</v>
      </c>
      <c r="F503" s="206" t="s">
        <v>353</v>
      </c>
      <c r="G503" s="523" t="s">
        <v>14</v>
      </c>
      <c r="H503" s="335">
        <f>I503+J503+L503+M503+N503+O503+P503+Q503</f>
        <v>0.15</v>
      </c>
      <c r="I503" s="590">
        <v>0.15</v>
      </c>
      <c r="J503" s="591"/>
      <c r="K503" s="591"/>
      <c r="L503" s="591"/>
      <c r="M503" s="591"/>
      <c r="N503" s="591"/>
      <c r="O503" s="591"/>
      <c r="P503" s="591"/>
      <c r="Q503" s="590"/>
      <c r="R503" s="335">
        <f>S503+T503+V503+W503+X503+Y503+Z503+AA503</f>
        <v>0.15</v>
      </c>
      <c r="S503" s="590">
        <v>0.15</v>
      </c>
      <c r="T503" s="591"/>
      <c r="U503" s="591"/>
      <c r="V503" s="591"/>
      <c r="W503" s="591"/>
      <c r="X503" s="591"/>
      <c r="Y503" s="591"/>
      <c r="Z503" s="591"/>
      <c r="AA503" s="590"/>
      <c r="AB503" s="266" t="s">
        <v>348</v>
      </c>
      <c r="AC503" s="347" t="s">
        <v>354</v>
      </c>
      <c r="AD503" s="321" t="s">
        <v>153</v>
      </c>
      <c r="AE503" s="533">
        <v>1</v>
      </c>
      <c r="AF503" s="321">
        <v>0</v>
      </c>
      <c r="AG503" s="270" t="s">
        <v>1174</v>
      </c>
    </row>
    <row r="504" spans="1:33" s="3" customFormat="1" ht="15.75" customHeight="1">
      <c r="A504" s="747"/>
      <c r="B504" s="779"/>
      <c r="C504" s="782"/>
      <c r="D504" s="756" t="s">
        <v>15</v>
      </c>
      <c r="E504" s="757"/>
      <c r="F504" s="757"/>
      <c r="G504" s="758"/>
      <c r="H504" s="592">
        <f>H502+H503</f>
        <v>0.3</v>
      </c>
      <c r="I504" s="592">
        <f>I502+I503</f>
        <v>0.3</v>
      </c>
      <c r="J504" s="592">
        <f>J502+J503</f>
        <v>0</v>
      </c>
      <c r="K504" s="592"/>
      <c r="L504" s="592">
        <f t="shared" ref="L504:Q504" si="359">L502+L503</f>
        <v>0</v>
      </c>
      <c r="M504" s="592">
        <f t="shared" si="359"/>
        <v>0</v>
      </c>
      <c r="N504" s="592">
        <f t="shared" si="359"/>
        <v>0</v>
      </c>
      <c r="O504" s="592">
        <f t="shared" si="359"/>
        <v>0</v>
      </c>
      <c r="P504" s="592">
        <f t="shared" si="359"/>
        <v>0</v>
      </c>
      <c r="Q504" s="592">
        <f t="shared" si="359"/>
        <v>0</v>
      </c>
      <c r="R504" s="592">
        <f>R502+R503</f>
        <v>0.3</v>
      </c>
      <c r="S504" s="592">
        <f>S502+S503</f>
        <v>0.3</v>
      </c>
      <c r="T504" s="592">
        <f>T502+T503</f>
        <v>0</v>
      </c>
      <c r="U504" s="592"/>
      <c r="V504" s="592">
        <f t="shared" ref="V504:AA504" si="360">V502+V503</f>
        <v>0</v>
      </c>
      <c r="W504" s="592">
        <f t="shared" si="360"/>
        <v>0</v>
      </c>
      <c r="X504" s="592">
        <f t="shared" si="360"/>
        <v>0</v>
      </c>
      <c r="Y504" s="592">
        <f t="shared" si="360"/>
        <v>0</v>
      </c>
      <c r="Z504" s="592">
        <f t="shared" si="360"/>
        <v>0</v>
      </c>
      <c r="AA504" s="592">
        <f t="shared" si="360"/>
        <v>0</v>
      </c>
      <c r="AB504" s="695"/>
      <c r="AC504" s="696"/>
      <c r="AD504" s="696"/>
      <c r="AE504" s="696"/>
      <c r="AF504" s="696"/>
      <c r="AG504" s="697"/>
    </row>
    <row r="505" spans="1:33" s="199" customFormat="1" ht="33.75" customHeight="1">
      <c r="A505" s="745" t="s">
        <v>190</v>
      </c>
      <c r="B505" s="777" t="s">
        <v>150</v>
      </c>
      <c r="C505" s="780" t="s">
        <v>150</v>
      </c>
      <c r="D505" s="750" t="s">
        <v>156</v>
      </c>
      <c r="E505" s="752" t="s">
        <v>355</v>
      </c>
      <c r="F505" s="753"/>
      <c r="G505" s="331"/>
      <c r="H505" s="589"/>
      <c r="I505" s="589"/>
      <c r="J505" s="589"/>
      <c r="K505" s="589"/>
      <c r="L505" s="589"/>
      <c r="M505" s="589"/>
      <c r="N505" s="589"/>
      <c r="O505" s="589"/>
      <c r="P505" s="589"/>
      <c r="Q505" s="589"/>
      <c r="R505" s="589"/>
      <c r="S505" s="589"/>
      <c r="T505" s="589"/>
      <c r="U505" s="589"/>
      <c r="V505" s="589"/>
      <c r="W505" s="589"/>
      <c r="X505" s="589"/>
      <c r="Y505" s="589"/>
      <c r="Z505" s="589"/>
      <c r="AA505" s="589"/>
      <c r="AB505" s="666"/>
      <c r="AC505" s="666"/>
      <c r="AD505" s="666"/>
      <c r="AE505" s="666"/>
      <c r="AF505" s="666"/>
      <c r="AG505" s="667"/>
    </row>
    <row r="506" spans="1:33" s="199" customFormat="1" ht="28.5" customHeight="1">
      <c r="A506" s="746"/>
      <c r="B506" s="778"/>
      <c r="C506" s="781"/>
      <c r="D506" s="751"/>
      <c r="E506" s="201" t="s">
        <v>10</v>
      </c>
      <c r="F506" s="206" t="s">
        <v>356</v>
      </c>
      <c r="G506" s="523" t="s">
        <v>14</v>
      </c>
      <c r="H506" s="335">
        <f>I506+J506+L506+M506+N506+O506+P506+Q506</f>
        <v>0.1</v>
      </c>
      <c r="I506" s="590">
        <v>0.1</v>
      </c>
      <c r="J506" s="591"/>
      <c r="K506" s="591"/>
      <c r="L506" s="591"/>
      <c r="M506" s="591"/>
      <c r="N506" s="591"/>
      <c r="O506" s="591"/>
      <c r="P506" s="591"/>
      <c r="Q506" s="590"/>
      <c r="R506" s="335">
        <f>S506+T506+V506+W506+X506+Y506+Z506+AA506</f>
        <v>0.1</v>
      </c>
      <c r="S506" s="590">
        <v>0.1</v>
      </c>
      <c r="T506" s="591"/>
      <c r="U506" s="591"/>
      <c r="V506" s="591"/>
      <c r="W506" s="591"/>
      <c r="X506" s="591"/>
      <c r="Y506" s="591"/>
      <c r="Z506" s="591"/>
      <c r="AA506" s="590"/>
      <c r="AB506" s="266" t="s">
        <v>348</v>
      </c>
      <c r="AC506" s="347" t="s">
        <v>621</v>
      </c>
      <c r="AD506" s="321" t="s">
        <v>153</v>
      </c>
      <c r="AE506" s="533">
        <v>1</v>
      </c>
      <c r="AF506" s="321">
        <v>1</v>
      </c>
      <c r="AG506" s="270"/>
    </row>
    <row r="507" spans="1:33" s="3" customFormat="1" ht="15.75" customHeight="1">
      <c r="A507" s="747"/>
      <c r="B507" s="779"/>
      <c r="C507" s="782"/>
      <c r="D507" s="756" t="s">
        <v>15</v>
      </c>
      <c r="E507" s="757"/>
      <c r="F507" s="757"/>
      <c r="G507" s="758"/>
      <c r="H507" s="592">
        <f>H506</f>
        <v>0.1</v>
      </c>
      <c r="I507" s="592">
        <f t="shared" ref="I507:J507" si="361">I506</f>
        <v>0.1</v>
      </c>
      <c r="J507" s="592">
        <f t="shared" si="361"/>
        <v>0</v>
      </c>
      <c r="K507" s="592"/>
      <c r="L507" s="592">
        <f t="shared" ref="L507:Q507" si="362">L506</f>
        <v>0</v>
      </c>
      <c r="M507" s="592">
        <f t="shared" si="362"/>
        <v>0</v>
      </c>
      <c r="N507" s="592">
        <f t="shared" si="362"/>
        <v>0</v>
      </c>
      <c r="O507" s="592">
        <f t="shared" si="362"/>
        <v>0</v>
      </c>
      <c r="P507" s="592">
        <f t="shared" si="362"/>
        <v>0</v>
      </c>
      <c r="Q507" s="592">
        <f t="shared" si="362"/>
        <v>0</v>
      </c>
      <c r="R507" s="592">
        <f>R506</f>
        <v>0.1</v>
      </c>
      <c r="S507" s="592">
        <f t="shared" ref="S507:T507" si="363">S506</f>
        <v>0.1</v>
      </c>
      <c r="T507" s="592">
        <f t="shared" si="363"/>
        <v>0</v>
      </c>
      <c r="U507" s="592"/>
      <c r="V507" s="592">
        <f t="shared" ref="V507:AA507" si="364">V506</f>
        <v>0</v>
      </c>
      <c r="W507" s="592">
        <f t="shared" si="364"/>
        <v>0</v>
      </c>
      <c r="X507" s="592">
        <f t="shared" si="364"/>
        <v>0</v>
      </c>
      <c r="Y507" s="592">
        <f t="shared" si="364"/>
        <v>0</v>
      </c>
      <c r="Z507" s="592">
        <f t="shared" si="364"/>
        <v>0</v>
      </c>
      <c r="AA507" s="592">
        <f t="shared" si="364"/>
        <v>0</v>
      </c>
      <c r="AB507" s="695"/>
      <c r="AC507" s="696"/>
      <c r="AD507" s="696"/>
      <c r="AE507" s="696"/>
      <c r="AF507" s="696"/>
      <c r="AG507" s="697"/>
    </row>
    <row r="508" spans="1:33" s="199" customFormat="1" ht="23.25" customHeight="1">
      <c r="A508" s="745" t="s">
        <v>190</v>
      </c>
      <c r="B508" s="777" t="s">
        <v>150</v>
      </c>
      <c r="C508" s="780" t="s">
        <v>150</v>
      </c>
      <c r="D508" s="750" t="s">
        <v>164</v>
      </c>
      <c r="E508" s="752" t="s">
        <v>794</v>
      </c>
      <c r="F508" s="753"/>
      <c r="G508" s="331"/>
      <c r="H508" s="589"/>
      <c r="I508" s="589"/>
      <c r="J508" s="589"/>
      <c r="K508" s="589"/>
      <c r="L508" s="589"/>
      <c r="M508" s="589"/>
      <c r="N508" s="589"/>
      <c r="O508" s="589"/>
      <c r="P508" s="589"/>
      <c r="Q508" s="589"/>
      <c r="R508" s="589"/>
      <c r="S508" s="589"/>
      <c r="T508" s="589"/>
      <c r="U508" s="589"/>
      <c r="V508" s="589"/>
      <c r="W508" s="589"/>
      <c r="X508" s="589"/>
      <c r="Y508" s="589"/>
      <c r="Z508" s="589"/>
      <c r="AA508" s="589"/>
      <c r="AB508" s="266"/>
      <c r="AC508" s="334"/>
      <c r="AD508" s="360"/>
      <c r="AE508" s="456"/>
      <c r="AF508" s="360"/>
      <c r="AG508" s="370"/>
    </row>
    <row r="509" spans="1:33" s="199" customFormat="1" ht="27.75" customHeight="1">
      <c r="A509" s="746"/>
      <c r="B509" s="778"/>
      <c r="C509" s="781"/>
      <c r="D509" s="751"/>
      <c r="E509" s="201" t="s">
        <v>10</v>
      </c>
      <c r="F509" s="206" t="s">
        <v>357</v>
      </c>
      <c r="G509" s="523" t="s">
        <v>14</v>
      </c>
      <c r="H509" s="335">
        <f>I509+J509+L509+M509+N509+O509+P509+Q509</f>
        <v>4.9000000000000004</v>
      </c>
      <c r="I509" s="590">
        <v>4.9000000000000004</v>
      </c>
      <c r="J509" s="591"/>
      <c r="K509" s="591"/>
      <c r="L509" s="591"/>
      <c r="M509" s="591"/>
      <c r="N509" s="591"/>
      <c r="O509" s="591"/>
      <c r="P509" s="591"/>
      <c r="Q509" s="590"/>
      <c r="R509" s="335">
        <f>S509+T509+V509+W509+X509+Y509+Z509+AA509</f>
        <v>4.9000000000000004</v>
      </c>
      <c r="S509" s="590">
        <v>4.9000000000000004</v>
      </c>
      <c r="T509" s="591"/>
      <c r="U509" s="591"/>
      <c r="V509" s="591"/>
      <c r="W509" s="591"/>
      <c r="X509" s="591"/>
      <c r="Y509" s="591"/>
      <c r="Z509" s="591"/>
      <c r="AA509" s="590"/>
      <c r="AB509" s="375" t="s">
        <v>348</v>
      </c>
      <c r="AC509" s="347" t="s">
        <v>618</v>
      </c>
      <c r="AD509" s="523" t="s">
        <v>153</v>
      </c>
      <c r="AE509" s="559">
        <v>3</v>
      </c>
      <c r="AF509" s="523">
        <v>3</v>
      </c>
      <c r="AG509" s="371"/>
    </row>
    <row r="510" spans="1:33" s="199" customFormat="1" ht="15" customHeight="1">
      <c r="A510" s="746"/>
      <c r="B510" s="778"/>
      <c r="C510" s="781"/>
      <c r="D510" s="751"/>
      <c r="E510" s="201" t="s">
        <v>11</v>
      </c>
      <c r="F510" s="206" t="s">
        <v>358</v>
      </c>
      <c r="G510" s="523" t="s">
        <v>145</v>
      </c>
      <c r="H510" s="335">
        <f>I510+J510+L510+M510+N510+O510+P510+Q510</f>
        <v>0.6</v>
      </c>
      <c r="I510" s="590"/>
      <c r="J510" s="591"/>
      <c r="K510" s="591"/>
      <c r="L510" s="591"/>
      <c r="M510" s="591"/>
      <c r="N510" s="591"/>
      <c r="O510" s="591"/>
      <c r="P510" s="591"/>
      <c r="Q510" s="590">
        <v>0.6</v>
      </c>
      <c r="R510" s="335">
        <f>S510+T510+V510+W510+X510+Y510+Z510+AA510</f>
        <v>0.6</v>
      </c>
      <c r="S510" s="590"/>
      <c r="T510" s="591"/>
      <c r="U510" s="591"/>
      <c r="V510" s="591"/>
      <c r="W510" s="591"/>
      <c r="X510" s="591"/>
      <c r="Y510" s="591"/>
      <c r="Z510" s="591"/>
      <c r="AA510" s="590">
        <v>0.6</v>
      </c>
      <c r="AB510" s="375" t="s">
        <v>348</v>
      </c>
      <c r="AC510" s="347" t="s">
        <v>359</v>
      </c>
      <c r="AD510" s="321" t="s">
        <v>153</v>
      </c>
      <c r="AE510" s="533">
        <v>1</v>
      </c>
      <c r="AF510" s="321">
        <v>1</v>
      </c>
      <c r="AG510" s="270"/>
    </row>
    <row r="511" spans="1:33" s="199" customFormat="1" ht="23.25" customHeight="1">
      <c r="A511" s="746"/>
      <c r="B511" s="778"/>
      <c r="C511" s="781"/>
      <c r="D511" s="767"/>
      <c r="E511" s="201" t="s">
        <v>12</v>
      </c>
      <c r="F511" s="542" t="s">
        <v>360</v>
      </c>
      <c r="G511" s="586" t="s">
        <v>145</v>
      </c>
      <c r="H511" s="335">
        <f>I511+J511+L511+M511+N511+O511+P511+Q511</f>
        <v>0.6</v>
      </c>
      <c r="I511" s="593"/>
      <c r="J511" s="594"/>
      <c r="K511" s="594"/>
      <c r="L511" s="594"/>
      <c r="M511" s="594"/>
      <c r="N511" s="594"/>
      <c r="O511" s="594"/>
      <c r="P511" s="594"/>
      <c r="Q511" s="593">
        <v>0.6</v>
      </c>
      <c r="R511" s="335">
        <f>S511+T511+V511+W511+X511+Y511+Z511+AA511</f>
        <v>0.6</v>
      </c>
      <c r="S511" s="593"/>
      <c r="T511" s="594"/>
      <c r="U511" s="594"/>
      <c r="V511" s="594"/>
      <c r="W511" s="594"/>
      <c r="X511" s="594"/>
      <c r="Y511" s="594"/>
      <c r="Z511" s="594"/>
      <c r="AA511" s="593">
        <v>0.6</v>
      </c>
      <c r="AB511" s="375" t="s">
        <v>348</v>
      </c>
      <c r="AC511" s="347" t="s">
        <v>622</v>
      </c>
      <c r="AD511" s="523" t="s">
        <v>153</v>
      </c>
      <c r="AE511" s="595">
        <v>3</v>
      </c>
      <c r="AF511" s="570">
        <v>3</v>
      </c>
      <c r="AG511" s="582"/>
    </row>
    <row r="512" spans="1:33" s="3" customFormat="1" ht="15.75" customHeight="1">
      <c r="A512" s="747"/>
      <c r="B512" s="779"/>
      <c r="C512" s="782"/>
      <c r="D512" s="756" t="s">
        <v>15</v>
      </c>
      <c r="E512" s="757"/>
      <c r="F512" s="757"/>
      <c r="G512" s="758"/>
      <c r="H512" s="592">
        <f>H509+H510+H511</f>
        <v>6.1</v>
      </c>
      <c r="I512" s="592">
        <f t="shared" ref="I512:P512" si="365">I509+I510+I511</f>
        <v>4.9000000000000004</v>
      </c>
      <c r="J512" s="592">
        <f t="shared" si="365"/>
        <v>0</v>
      </c>
      <c r="K512" s="592"/>
      <c r="L512" s="592">
        <f t="shared" si="365"/>
        <v>0</v>
      </c>
      <c r="M512" s="592">
        <f t="shared" si="365"/>
        <v>0</v>
      </c>
      <c r="N512" s="592">
        <f t="shared" si="365"/>
        <v>0</v>
      </c>
      <c r="O512" s="592">
        <f t="shared" si="365"/>
        <v>0</v>
      </c>
      <c r="P512" s="592">
        <f t="shared" si="365"/>
        <v>0</v>
      </c>
      <c r="Q512" s="592">
        <f>Q509+Q510+Q511</f>
        <v>1.2</v>
      </c>
      <c r="R512" s="592">
        <f>R509+R510+R511</f>
        <v>6.1</v>
      </c>
      <c r="S512" s="592">
        <f t="shared" ref="S512:T512" si="366">S509+S510+S511</f>
        <v>4.9000000000000004</v>
      </c>
      <c r="T512" s="592">
        <f t="shared" si="366"/>
        <v>0</v>
      </c>
      <c r="U512" s="592"/>
      <c r="V512" s="592">
        <f t="shared" ref="V512:Z512" si="367">V509+V510+V511</f>
        <v>0</v>
      </c>
      <c r="W512" s="592">
        <f t="shared" si="367"/>
        <v>0</v>
      </c>
      <c r="X512" s="592">
        <f t="shared" si="367"/>
        <v>0</v>
      </c>
      <c r="Y512" s="592">
        <f t="shared" si="367"/>
        <v>0</v>
      </c>
      <c r="Z512" s="592">
        <f t="shared" si="367"/>
        <v>0</v>
      </c>
      <c r="AA512" s="592">
        <f>AA509+AA510+AA511</f>
        <v>1.2</v>
      </c>
      <c r="AB512" s="695"/>
      <c r="AC512" s="696"/>
      <c r="AD512" s="696"/>
      <c r="AE512" s="696"/>
      <c r="AF512" s="696"/>
      <c r="AG512" s="697"/>
    </row>
    <row r="513" spans="1:33" s="199" customFormat="1" ht="34.5" customHeight="1">
      <c r="A513" s="745" t="s">
        <v>190</v>
      </c>
      <c r="B513" s="777" t="s">
        <v>150</v>
      </c>
      <c r="C513" s="780" t="s">
        <v>150</v>
      </c>
      <c r="D513" s="750" t="s">
        <v>174</v>
      </c>
      <c r="E513" s="752" t="s">
        <v>795</v>
      </c>
      <c r="F513" s="753"/>
      <c r="G513" s="331"/>
      <c r="H513" s="589"/>
      <c r="I513" s="589"/>
      <c r="J513" s="589"/>
      <c r="K513" s="589"/>
      <c r="L513" s="589"/>
      <c r="M513" s="589"/>
      <c r="N513" s="589"/>
      <c r="O513" s="589"/>
      <c r="P513" s="589"/>
      <c r="Q513" s="589"/>
      <c r="R513" s="589"/>
      <c r="S513" s="589"/>
      <c r="T513" s="589"/>
      <c r="U513" s="589"/>
      <c r="V513" s="589"/>
      <c r="W513" s="589"/>
      <c r="X513" s="589"/>
      <c r="Y513" s="589"/>
      <c r="Z513" s="589"/>
      <c r="AA513" s="589"/>
      <c r="AB513" s="663"/>
      <c r="AC513" s="663"/>
      <c r="AD513" s="663"/>
      <c r="AE513" s="663"/>
      <c r="AF513" s="663"/>
      <c r="AG513" s="664"/>
    </row>
    <row r="514" spans="1:33" s="199" customFormat="1" ht="24.75" customHeight="1">
      <c r="A514" s="746"/>
      <c r="B514" s="778"/>
      <c r="C514" s="781"/>
      <c r="D514" s="751"/>
      <c r="E514" s="201" t="s">
        <v>10</v>
      </c>
      <c r="F514" s="206" t="s">
        <v>796</v>
      </c>
      <c r="G514" s="523" t="s">
        <v>14</v>
      </c>
      <c r="H514" s="335">
        <f>I514+J514+L514+M514+N514+O514+P514+Q514</f>
        <v>4.7</v>
      </c>
      <c r="I514" s="590">
        <v>4.7</v>
      </c>
      <c r="J514" s="591"/>
      <c r="K514" s="591"/>
      <c r="L514" s="591"/>
      <c r="M514" s="591"/>
      <c r="N514" s="591"/>
      <c r="O514" s="591"/>
      <c r="P514" s="591"/>
      <c r="Q514" s="590"/>
      <c r="R514" s="335">
        <f>S514+T514+V514+W514+X514+Y514+Z514+AA514</f>
        <v>4.7</v>
      </c>
      <c r="S514" s="590">
        <v>4.7</v>
      </c>
      <c r="T514" s="591"/>
      <c r="U514" s="591"/>
      <c r="V514" s="591"/>
      <c r="W514" s="591"/>
      <c r="X514" s="591"/>
      <c r="Y514" s="591"/>
      <c r="Z514" s="591"/>
      <c r="AA514" s="590"/>
      <c r="AB514" s="375" t="s">
        <v>348</v>
      </c>
      <c r="AC514" s="347" t="s">
        <v>797</v>
      </c>
      <c r="AD514" s="523" t="s">
        <v>153</v>
      </c>
      <c r="AE514" s="559">
        <v>5</v>
      </c>
      <c r="AF514" s="523">
        <v>5</v>
      </c>
      <c r="AG514" s="371"/>
    </row>
    <row r="515" spans="1:33" s="199" customFormat="1" ht="34.5" customHeight="1">
      <c r="A515" s="746"/>
      <c r="B515" s="778"/>
      <c r="C515" s="781"/>
      <c r="D515" s="751"/>
      <c r="E515" s="201" t="s">
        <v>11</v>
      </c>
      <c r="F515" s="206" t="s">
        <v>798</v>
      </c>
      <c r="G515" s="523" t="s">
        <v>145</v>
      </c>
      <c r="H515" s="335">
        <f>I515+J515+L515+M515+N515+O515+P515+Q515</f>
        <v>0.5</v>
      </c>
      <c r="I515" s="590"/>
      <c r="J515" s="591"/>
      <c r="K515" s="591"/>
      <c r="L515" s="591"/>
      <c r="M515" s="591"/>
      <c r="N515" s="591"/>
      <c r="O515" s="591"/>
      <c r="P515" s="591"/>
      <c r="Q515" s="590">
        <v>0.5</v>
      </c>
      <c r="R515" s="335">
        <f>S515+T515+V515+W515+X515+Y515+Z515+AA515</f>
        <v>0.5</v>
      </c>
      <c r="S515" s="590"/>
      <c r="T515" s="591"/>
      <c r="U515" s="591"/>
      <c r="V515" s="591"/>
      <c r="W515" s="591"/>
      <c r="X515" s="591"/>
      <c r="Y515" s="591"/>
      <c r="Z515" s="591"/>
      <c r="AA515" s="590">
        <v>0.5</v>
      </c>
      <c r="AB515" s="375" t="s">
        <v>348</v>
      </c>
      <c r="AC515" s="347" t="s">
        <v>799</v>
      </c>
      <c r="AD515" s="523" t="s">
        <v>153</v>
      </c>
      <c r="AE515" s="559">
        <v>5</v>
      </c>
      <c r="AF515" s="523">
        <v>5</v>
      </c>
      <c r="AG515" s="371"/>
    </row>
    <row r="516" spans="1:33" s="3" customFormat="1" ht="15" customHeight="1">
      <c r="A516" s="747"/>
      <c r="B516" s="779"/>
      <c r="C516" s="782"/>
      <c r="D516" s="756" t="s">
        <v>15</v>
      </c>
      <c r="E516" s="757"/>
      <c r="F516" s="757"/>
      <c r="G516" s="758"/>
      <c r="H516" s="592">
        <f>H514+H515</f>
        <v>5.2</v>
      </c>
      <c r="I516" s="592">
        <f>I514+I515</f>
        <v>4.7</v>
      </c>
      <c r="J516" s="592">
        <f t="shared" ref="J516" si="368">J514+J515</f>
        <v>0</v>
      </c>
      <c r="K516" s="592"/>
      <c r="L516" s="592">
        <f t="shared" ref="L516:P516" si="369">L514+L515</f>
        <v>0</v>
      </c>
      <c r="M516" s="592">
        <f t="shared" si="369"/>
        <v>0</v>
      </c>
      <c r="N516" s="592">
        <f t="shared" si="369"/>
        <v>0</v>
      </c>
      <c r="O516" s="592">
        <f t="shared" si="369"/>
        <v>0</v>
      </c>
      <c r="P516" s="592">
        <f t="shared" si="369"/>
        <v>0</v>
      </c>
      <c r="Q516" s="592">
        <f>Q514+Q515</f>
        <v>0.5</v>
      </c>
      <c r="R516" s="592">
        <f>R514+R515</f>
        <v>5.2</v>
      </c>
      <c r="S516" s="592">
        <f>S514+S515</f>
        <v>4.7</v>
      </c>
      <c r="T516" s="592">
        <f t="shared" ref="T516" si="370">T514+T515</f>
        <v>0</v>
      </c>
      <c r="U516" s="592"/>
      <c r="V516" s="592">
        <f t="shared" ref="V516:Z516" si="371">V514+V515</f>
        <v>0</v>
      </c>
      <c r="W516" s="592">
        <f t="shared" si="371"/>
        <v>0</v>
      </c>
      <c r="X516" s="592">
        <f t="shared" si="371"/>
        <v>0</v>
      </c>
      <c r="Y516" s="592">
        <f t="shared" si="371"/>
        <v>0</v>
      </c>
      <c r="Z516" s="592">
        <f t="shared" si="371"/>
        <v>0</v>
      </c>
      <c r="AA516" s="592">
        <f>AA514+AA515</f>
        <v>0.5</v>
      </c>
      <c r="AB516" s="695"/>
      <c r="AC516" s="696"/>
      <c r="AD516" s="696"/>
      <c r="AE516" s="696"/>
      <c r="AF516" s="696"/>
      <c r="AG516" s="697"/>
    </row>
    <row r="517" spans="1:33" s="199" customFormat="1" ht="60.75" customHeight="1">
      <c r="A517" s="745" t="s">
        <v>190</v>
      </c>
      <c r="B517" s="777" t="s">
        <v>150</v>
      </c>
      <c r="C517" s="780" t="s">
        <v>150</v>
      </c>
      <c r="D517" s="750" t="s">
        <v>179</v>
      </c>
      <c r="E517" s="752" t="s">
        <v>361</v>
      </c>
      <c r="F517" s="753"/>
      <c r="G517" s="331"/>
      <c r="H517" s="589"/>
      <c r="I517" s="589"/>
      <c r="J517" s="589"/>
      <c r="K517" s="589"/>
      <c r="L517" s="589"/>
      <c r="M517" s="589"/>
      <c r="N517" s="589"/>
      <c r="O517" s="589"/>
      <c r="P517" s="589"/>
      <c r="Q517" s="589"/>
      <c r="R517" s="589"/>
      <c r="S517" s="589"/>
      <c r="T517" s="589"/>
      <c r="U517" s="589"/>
      <c r="V517" s="589"/>
      <c r="W517" s="589"/>
      <c r="X517" s="589"/>
      <c r="Y517" s="589"/>
      <c r="Z517" s="589"/>
      <c r="AA517" s="589"/>
      <c r="AB517" s="663"/>
      <c r="AC517" s="663"/>
      <c r="AD517" s="663"/>
      <c r="AE517" s="663"/>
      <c r="AF517" s="663"/>
      <c r="AG517" s="664"/>
    </row>
    <row r="518" spans="1:33" s="199" customFormat="1" ht="15" customHeight="1">
      <c r="A518" s="746"/>
      <c r="B518" s="778"/>
      <c r="C518" s="781"/>
      <c r="D518" s="751"/>
      <c r="E518" s="201" t="s">
        <v>10</v>
      </c>
      <c r="F518" s="206" t="s">
        <v>362</v>
      </c>
      <c r="G518" s="523" t="s">
        <v>14</v>
      </c>
      <c r="H518" s="335">
        <f>I518+J518+L518+M518+N518+O518+P518+Q518</f>
        <v>0.1</v>
      </c>
      <c r="I518" s="590">
        <v>0.1</v>
      </c>
      <c r="J518" s="591"/>
      <c r="K518" s="591"/>
      <c r="L518" s="591"/>
      <c r="M518" s="591"/>
      <c r="N518" s="591"/>
      <c r="O518" s="591"/>
      <c r="P518" s="591"/>
      <c r="Q518" s="590"/>
      <c r="R518" s="335">
        <f>S518+T518+V518+W518+X518+Y518+Z518+AA518</f>
        <v>0.1</v>
      </c>
      <c r="S518" s="590">
        <v>0.1</v>
      </c>
      <c r="T518" s="591"/>
      <c r="U518" s="591"/>
      <c r="V518" s="591"/>
      <c r="W518" s="591"/>
      <c r="X518" s="591"/>
      <c r="Y518" s="591"/>
      <c r="Z518" s="591"/>
      <c r="AA518" s="590"/>
      <c r="AB518" s="375" t="s">
        <v>348</v>
      </c>
      <c r="AC518" s="347" t="s">
        <v>630</v>
      </c>
      <c r="AD518" s="523" t="s">
        <v>153</v>
      </c>
      <c r="AE518" s="559">
        <v>3000</v>
      </c>
      <c r="AF518" s="523">
        <v>3000</v>
      </c>
      <c r="AG518" s="371"/>
    </row>
    <row r="519" spans="1:33" s="199" customFormat="1" ht="15" customHeight="1">
      <c r="A519" s="746"/>
      <c r="B519" s="778"/>
      <c r="C519" s="781"/>
      <c r="D519" s="751"/>
      <c r="E519" s="201" t="s">
        <v>11</v>
      </c>
      <c r="F519" s="206" t="s">
        <v>363</v>
      </c>
      <c r="G519" s="523" t="s">
        <v>14</v>
      </c>
      <c r="H519" s="335">
        <f>I519+J519+L519+M519+N519+O519+P519+Q519</f>
        <v>0.05</v>
      </c>
      <c r="I519" s="590">
        <v>0.05</v>
      </c>
      <c r="J519" s="591"/>
      <c r="K519" s="591"/>
      <c r="L519" s="591"/>
      <c r="M519" s="591"/>
      <c r="N519" s="591"/>
      <c r="O519" s="591"/>
      <c r="P519" s="591"/>
      <c r="Q519" s="590"/>
      <c r="R519" s="335">
        <f>S519+T519+V519+W519+X519+Y519+Z519+AA519</f>
        <v>0.05</v>
      </c>
      <c r="S519" s="590">
        <v>0.05</v>
      </c>
      <c r="T519" s="591"/>
      <c r="U519" s="591"/>
      <c r="V519" s="591"/>
      <c r="W519" s="591"/>
      <c r="X519" s="591"/>
      <c r="Y519" s="591"/>
      <c r="Z519" s="591"/>
      <c r="AA519" s="590"/>
      <c r="AB519" s="375" t="s">
        <v>348</v>
      </c>
      <c r="AC519" s="347" t="s">
        <v>629</v>
      </c>
      <c r="AD519" s="523" t="s">
        <v>153</v>
      </c>
      <c r="AE519" s="559">
        <v>500</v>
      </c>
      <c r="AF519" s="523">
        <v>500</v>
      </c>
      <c r="AG519" s="371"/>
    </row>
    <row r="520" spans="1:33" s="199" customFormat="1" ht="15" customHeight="1">
      <c r="A520" s="746"/>
      <c r="B520" s="778"/>
      <c r="C520" s="781"/>
      <c r="D520" s="767"/>
      <c r="E520" s="201" t="s">
        <v>12</v>
      </c>
      <c r="F520" s="542" t="s">
        <v>364</v>
      </c>
      <c r="G520" s="523" t="s">
        <v>14</v>
      </c>
      <c r="H520" s="335">
        <f>I520+J520+L520+M520+N520+O520+P520+Q520</f>
        <v>0.05</v>
      </c>
      <c r="I520" s="593">
        <v>0.05</v>
      </c>
      <c r="J520" s="593"/>
      <c r="K520" s="594"/>
      <c r="L520" s="594"/>
      <c r="M520" s="594"/>
      <c r="N520" s="594"/>
      <c r="O520" s="593"/>
      <c r="P520" s="593"/>
      <c r="Q520" s="593"/>
      <c r="R520" s="335">
        <f>S520+T520+V520+W520+X520+Y520+Z520+AA520</f>
        <v>0.05</v>
      </c>
      <c r="S520" s="593">
        <v>0.05</v>
      </c>
      <c r="T520" s="593"/>
      <c r="U520" s="594"/>
      <c r="V520" s="594"/>
      <c r="W520" s="594"/>
      <c r="X520" s="594"/>
      <c r="Y520" s="593"/>
      <c r="Z520" s="593"/>
      <c r="AA520" s="593"/>
      <c r="AB520" s="375" t="s">
        <v>348</v>
      </c>
      <c r="AC520" s="347" t="s">
        <v>628</v>
      </c>
      <c r="AD520" s="523" t="s">
        <v>153</v>
      </c>
      <c r="AE520" s="559">
        <v>4500</v>
      </c>
      <c r="AF520" s="523">
        <v>4500</v>
      </c>
      <c r="AG520" s="371"/>
    </row>
    <row r="521" spans="1:33" s="3" customFormat="1" ht="15" customHeight="1">
      <c r="A521" s="747"/>
      <c r="B521" s="779"/>
      <c r="C521" s="782"/>
      <c r="D521" s="756" t="s">
        <v>15</v>
      </c>
      <c r="E521" s="757"/>
      <c r="F521" s="757"/>
      <c r="G521" s="758"/>
      <c r="H521" s="592">
        <f t="shared" ref="H521:P521" si="372">H518+H519+H520</f>
        <v>0.2</v>
      </c>
      <c r="I521" s="592">
        <f t="shared" si="372"/>
        <v>0.2</v>
      </c>
      <c r="J521" s="592">
        <f t="shared" si="372"/>
        <v>0</v>
      </c>
      <c r="K521" s="592"/>
      <c r="L521" s="592">
        <f t="shared" si="372"/>
        <v>0</v>
      </c>
      <c r="M521" s="592">
        <f t="shared" si="372"/>
        <v>0</v>
      </c>
      <c r="N521" s="592">
        <f t="shared" si="372"/>
        <v>0</v>
      </c>
      <c r="O521" s="592">
        <f t="shared" si="372"/>
        <v>0</v>
      </c>
      <c r="P521" s="592">
        <f t="shared" si="372"/>
        <v>0</v>
      </c>
      <c r="Q521" s="592">
        <f>Q518+Q519+Q520</f>
        <v>0</v>
      </c>
      <c r="R521" s="592">
        <f t="shared" ref="R521:T521" si="373">R518+R519+R520</f>
        <v>0.2</v>
      </c>
      <c r="S521" s="592">
        <f t="shared" si="373"/>
        <v>0.2</v>
      </c>
      <c r="T521" s="592">
        <f t="shared" si="373"/>
        <v>0</v>
      </c>
      <c r="U521" s="592"/>
      <c r="V521" s="592">
        <f t="shared" ref="V521:Z521" si="374">V518+V519+V520</f>
        <v>0</v>
      </c>
      <c r="W521" s="592">
        <f t="shared" si="374"/>
        <v>0</v>
      </c>
      <c r="X521" s="592">
        <f t="shared" si="374"/>
        <v>0</v>
      </c>
      <c r="Y521" s="592">
        <f t="shared" si="374"/>
        <v>0</v>
      </c>
      <c r="Z521" s="592">
        <f t="shared" si="374"/>
        <v>0</v>
      </c>
      <c r="AA521" s="592">
        <f>AA518+AA519+AA520</f>
        <v>0</v>
      </c>
      <c r="AB521" s="695"/>
      <c r="AC521" s="696"/>
      <c r="AD521" s="696"/>
      <c r="AE521" s="696"/>
      <c r="AF521" s="696"/>
      <c r="AG521" s="697"/>
    </row>
    <row r="522" spans="1:33" s="199" customFormat="1" ht="63.75" customHeight="1">
      <c r="A522" s="745" t="s">
        <v>190</v>
      </c>
      <c r="B522" s="777" t="s">
        <v>150</v>
      </c>
      <c r="C522" s="780" t="s">
        <v>150</v>
      </c>
      <c r="D522" s="750" t="s">
        <v>213</v>
      </c>
      <c r="E522" s="752" t="s">
        <v>800</v>
      </c>
      <c r="F522" s="753"/>
      <c r="G522" s="331"/>
      <c r="H522" s="589"/>
      <c r="I522" s="589"/>
      <c r="J522" s="589"/>
      <c r="K522" s="589"/>
      <c r="L522" s="589"/>
      <c r="M522" s="589"/>
      <c r="N522" s="589"/>
      <c r="O522" s="589"/>
      <c r="P522" s="589"/>
      <c r="Q522" s="589"/>
      <c r="R522" s="589"/>
      <c r="S522" s="589"/>
      <c r="T522" s="589"/>
      <c r="U522" s="589"/>
      <c r="V522" s="589"/>
      <c r="W522" s="589"/>
      <c r="X522" s="589"/>
      <c r="Y522" s="589"/>
      <c r="Z522" s="589"/>
      <c r="AA522" s="589"/>
      <c r="AB522" s="663"/>
      <c r="AC522" s="663"/>
      <c r="AD522" s="663"/>
      <c r="AE522" s="663"/>
      <c r="AF522" s="663"/>
      <c r="AG522" s="664"/>
    </row>
    <row r="523" spans="1:33" s="199" customFormat="1" ht="25.5" customHeight="1">
      <c r="A523" s="746"/>
      <c r="B523" s="778"/>
      <c r="C523" s="781"/>
      <c r="D523" s="751"/>
      <c r="E523" s="201" t="s">
        <v>10</v>
      </c>
      <c r="F523" s="206" t="s">
        <v>365</v>
      </c>
      <c r="G523" s="523" t="s">
        <v>14</v>
      </c>
      <c r="H523" s="335">
        <f>I523+J523+L523+M523+N523+O523+P523+Q523</f>
        <v>0.15</v>
      </c>
      <c r="I523" s="590">
        <v>0.15</v>
      </c>
      <c r="J523" s="591"/>
      <c r="K523" s="591"/>
      <c r="L523" s="591"/>
      <c r="M523" s="591"/>
      <c r="N523" s="591"/>
      <c r="O523" s="591"/>
      <c r="P523" s="591"/>
      <c r="Q523" s="590"/>
      <c r="R523" s="335">
        <f>S523+T523+V523+W523+X523+Y523+Z523+AA523</f>
        <v>0.15</v>
      </c>
      <c r="S523" s="590">
        <v>0.15</v>
      </c>
      <c r="T523" s="591"/>
      <c r="U523" s="591"/>
      <c r="V523" s="591"/>
      <c r="W523" s="591"/>
      <c r="X523" s="591"/>
      <c r="Y523" s="591"/>
      <c r="Z523" s="591"/>
      <c r="AA523" s="590"/>
      <c r="AB523" s="375" t="s">
        <v>348</v>
      </c>
      <c r="AC523" s="347" t="s">
        <v>625</v>
      </c>
      <c r="AD523" s="523" t="s">
        <v>153</v>
      </c>
      <c r="AE523" s="559">
        <v>120</v>
      </c>
      <c r="AF523" s="523">
        <v>120</v>
      </c>
      <c r="AG523" s="371"/>
    </row>
    <row r="524" spans="1:33" s="199" customFormat="1" ht="15" customHeight="1">
      <c r="A524" s="746"/>
      <c r="B524" s="778"/>
      <c r="C524" s="781"/>
      <c r="D524" s="751"/>
      <c r="E524" s="201" t="s">
        <v>11</v>
      </c>
      <c r="F524" s="206" t="s">
        <v>366</v>
      </c>
      <c r="G524" s="523" t="s">
        <v>14</v>
      </c>
      <c r="H524" s="335">
        <f>I524+J524+L524+M524+N524+O524+P524+Q524</f>
        <v>0.15</v>
      </c>
      <c r="I524" s="590">
        <v>0.15</v>
      </c>
      <c r="J524" s="591"/>
      <c r="K524" s="591"/>
      <c r="L524" s="591"/>
      <c r="M524" s="591"/>
      <c r="N524" s="591"/>
      <c r="O524" s="591"/>
      <c r="P524" s="591"/>
      <c r="Q524" s="590"/>
      <c r="R524" s="335">
        <f>S524+T524+V524+W524+X524+Y524+Z524+AA524</f>
        <v>0.15</v>
      </c>
      <c r="S524" s="590">
        <v>0.15</v>
      </c>
      <c r="T524" s="591"/>
      <c r="U524" s="591"/>
      <c r="V524" s="591"/>
      <c r="W524" s="591"/>
      <c r="X524" s="591"/>
      <c r="Y524" s="591"/>
      <c r="Z524" s="591"/>
      <c r="AA524" s="590"/>
      <c r="AB524" s="375" t="s">
        <v>348</v>
      </c>
      <c r="AC524" s="347" t="s">
        <v>626</v>
      </c>
      <c r="AD524" s="523" t="s">
        <v>153</v>
      </c>
      <c r="AE524" s="559">
        <v>12</v>
      </c>
      <c r="AF524" s="523">
        <v>12</v>
      </c>
      <c r="AG524" s="371"/>
    </row>
    <row r="525" spans="1:33" s="199" customFormat="1" ht="36" customHeight="1">
      <c r="A525" s="746"/>
      <c r="B525" s="778"/>
      <c r="C525" s="781"/>
      <c r="D525" s="767"/>
      <c r="E525" s="201" t="s">
        <v>12</v>
      </c>
      <c r="F525" s="542" t="s">
        <v>367</v>
      </c>
      <c r="G525" s="586" t="s">
        <v>145</v>
      </c>
      <c r="H525" s="335">
        <f>I525+J525+L525+M525+N525+O525+P525+Q525</f>
        <v>0.5</v>
      </c>
      <c r="I525" s="593"/>
      <c r="J525" s="594"/>
      <c r="K525" s="594"/>
      <c r="L525" s="594"/>
      <c r="M525" s="594"/>
      <c r="N525" s="594"/>
      <c r="O525" s="594"/>
      <c r="P525" s="594"/>
      <c r="Q525" s="593">
        <v>0.5</v>
      </c>
      <c r="R525" s="335">
        <f>S525+T525+V525+W525+X525+Y525+Z525+AA525</f>
        <v>0.5</v>
      </c>
      <c r="S525" s="593"/>
      <c r="T525" s="594"/>
      <c r="U525" s="594"/>
      <c r="V525" s="594"/>
      <c r="W525" s="594"/>
      <c r="X525" s="594"/>
      <c r="Y525" s="594"/>
      <c r="Z525" s="594"/>
      <c r="AA525" s="593">
        <v>0.5</v>
      </c>
      <c r="AB525" s="375" t="s">
        <v>348</v>
      </c>
      <c r="AC525" s="347" t="s">
        <v>627</v>
      </c>
      <c r="AD525" s="523" t="s">
        <v>153</v>
      </c>
      <c r="AE525" s="559">
        <v>1000</v>
      </c>
      <c r="AF525" s="523">
        <v>1000</v>
      </c>
      <c r="AG525" s="371"/>
    </row>
    <row r="526" spans="1:33" s="3" customFormat="1" ht="15" customHeight="1">
      <c r="A526" s="747"/>
      <c r="B526" s="779"/>
      <c r="C526" s="782"/>
      <c r="D526" s="756" t="s">
        <v>15</v>
      </c>
      <c r="E526" s="757"/>
      <c r="F526" s="757"/>
      <c r="G526" s="758"/>
      <c r="H526" s="592">
        <f t="shared" ref="H526:P526" si="375">H523+H524+H525</f>
        <v>0.8</v>
      </c>
      <c r="I526" s="592">
        <f t="shared" si="375"/>
        <v>0.3</v>
      </c>
      <c r="J526" s="592">
        <f t="shared" si="375"/>
        <v>0</v>
      </c>
      <c r="K526" s="592"/>
      <c r="L526" s="592">
        <f t="shared" si="375"/>
        <v>0</v>
      </c>
      <c r="M526" s="592">
        <f t="shared" si="375"/>
        <v>0</v>
      </c>
      <c r="N526" s="592">
        <f t="shared" si="375"/>
        <v>0</v>
      </c>
      <c r="O526" s="592">
        <f t="shared" si="375"/>
        <v>0</v>
      </c>
      <c r="P526" s="592">
        <f t="shared" si="375"/>
        <v>0</v>
      </c>
      <c r="Q526" s="592">
        <f>Q523+Q524+Q525</f>
        <v>0.5</v>
      </c>
      <c r="R526" s="592">
        <f t="shared" ref="R526:T526" si="376">R523+R524+R525</f>
        <v>0.8</v>
      </c>
      <c r="S526" s="592">
        <f t="shared" si="376"/>
        <v>0.3</v>
      </c>
      <c r="T526" s="592">
        <f t="shared" si="376"/>
        <v>0</v>
      </c>
      <c r="U526" s="592"/>
      <c r="V526" s="592">
        <f t="shared" ref="V526:Z526" si="377">V523+V524+V525</f>
        <v>0</v>
      </c>
      <c r="W526" s="592">
        <f t="shared" si="377"/>
        <v>0</v>
      </c>
      <c r="X526" s="592">
        <f t="shared" si="377"/>
        <v>0</v>
      </c>
      <c r="Y526" s="592">
        <f t="shared" si="377"/>
        <v>0</v>
      </c>
      <c r="Z526" s="592">
        <f t="shared" si="377"/>
        <v>0</v>
      </c>
      <c r="AA526" s="592">
        <f>AA523+AA524+AA525</f>
        <v>0.5</v>
      </c>
      <c r="AB526" s="695"/>
      <c r="AC526" s="696"/>
      <c r="AD526" s="696"/>
      <c r="AE526" s="696"/>
      <c r="AF526" s="696"/>
      <c r="AG526" s="697"/>
    </row>
    <row r="527" spans="1:33" s="199" customFormat="1" ht="54.75" customHeight="1">
      <c r="A527" s="745" t="s">
        <v>190</v>
      </c>
      <c r="B527" s="777" t="s">
        <v>150</v>
      </c>
      <c r="C527" s="780" t="s">
        <v>150</v>
      </c>
      <c r="D527" s="750" t="s">
        <v>185</v>
      </c>
      <c r="E527" s="752" t="s">
        <v>368</v>
      </c>
      <c r="F527" s="753"/>
      <c r="G527" s="331"/>
      <c r="H527" s="589"/>
      <c r="I527" s="589"/>
      <c r="J527" s="589"/>
      <c r="K527" s="589"/>
      <c r="L527" s="589"/>
      <c r="M527" s="589"/>
      <c r="N527" s="589"/>
      <c r="O527" s="589"/>
      <c r="P527" s="589"/>
      <c r="Q527" s="589"/>
      <c r="R527" s="589"/>
      <c r="S527" s="589"/>
      <c r="T527" s="589"/>
      <c r="U527" s="589"/>
      <c r="V527" s="589"/>
      <c r="W527" s="589"/>
      <c r="X527" s="589"/>
      <c r="Y527" s="589"/>
      <c r="Z527" s="589"/>
      <c r="AA527" s="589"/>
      <c r="AB527" s="663"/>
      <c r="AC527" s="663"/>
      <c r="AD527" s="663"/>
      <c r="AE527" s="663"/>
      <c r="AF527" s="663"/>
      <c r="AG527" s="664"/>
    </row>
    <row r="528" spans="1:33" s="199" customFormat="1" ht="28.5" customHeight="1">
      <c r="A528" s="746"/>
      <c r="B528" s="778"/>
      <c r="C528" s="781"/>
      <c r="D528" s="751"/>
      <c r="E528" s="201" t="s">
        <v>10</v>
      </c>
      <c r="F528" s="206" t="s">
        <v>369</v>
      </c>
      <c r="G528" s="523" t="s">
        <v>14</v>
      </c>
      <c r="H528" s="335">
        <f>I528+J528+L528+M528+N528+O528+P528+Q528</f>
        <v>0.3</v>
      </c>
      <c r="I528" s="590">
        <v>0.3</v>
      </c>
      <c r="J528" s="591"/>
      <c r="K528" s="591"/>
      <c r="L528" s="591"/>
      <c r="M528" s="591"/>
      <c r="N528" s="591"/>
      <c r="O528" s="591"/>
      <c r="P528" s="591"/>
      <c r="Q528" s="590"/>
      <c r="R528" s="335">
        <f>S528+T528+V528+W528+X528+Y528+Z528+AA528</f>
        <v>0.3</v>
      </c>
      <c r="S528" s="590">
        <v>0.3</v>
      </c>
      <c r="T528" s="591"/>
      <c r="U528" s="591"/>
      <c r="V528" s="591"/>
      <c r="W528" s="591"/>
      <c r="X528" s="591"/>
      <c r="Y528" s="591"/>
      <c r="Z528" s="591"/>
      <c r="AA528" s="590"/>
      <c r="AB528" s="375" t="s">
        <v>348</v>
      </c>
      <c r="AC528" s="347" t="s">
        <v>644</v>
      </c>
      <c r="AD528" s="523" t="s">
        <v>153</v>
      </c>
      <c r="AE528" s="559">
        <v>5</v>
      </c>
      <c r="AF528" s="523">
        <v>5</v>
      </c>
      <c r="AG528" s="371"/>
    </row>
    <row r="529" spans="1:33" s="199" customFormat="1" ht="31.5" customHeight="1">
      <c r="A529" s="746"/>
      <c r="B529" s="778"/>
      <c r="C529" s="781"/>
      <c r="D529" s="751"/>
      <c r="E529" s="201" t="s">
        <v>11</v>
      </c>
      <c r="F529" s="206" t="s">
        <v>367</v>
      </c>
      <c r="G529" s="523" t="s">
        <v>145</v>
      </c>
      <c r="H529" s="335">
        <f>I529+J529+L529+M529+N529+O529+P529+Q529</f>
        <v>0</v>
      </c>
      <c r="I529" s="590"/>
      <c r="J529" s="591"/>
      <c r="K529" s="591"/>
      <c r="L529" s="591"/>
      <c r="M529" s="591"/>
      <c r="N529" s="591"/>
      <c r="O529" s="591"/>
      <c r="P529" s="591"/>
      <c r="Q529" s="590"/>
      <c r="R529" s="335">
        <f>S529+T529+V529+W529+X529+Y529+Z529+AA529</f>
        <v>0</v>
      </c>
      <c r="S529" s="590"/>
      <c r="T529" s="591"/>
      <c r="U529" s="591"/>
      <c r="V529" s="591"/>
      <c r="W529" s="591"/>
      <c r="X529" s="591"/>
      <c r="Y529" s="591"/>
      <c r="Z529" s="591"/>
      <c r="AA529" s="590"/>
      <c r="AB529" s="375" t="s">
        <v>348</v>
      </c>
      <c r="AC529" s="347" t="s">
        <v>631</v>
      </c>
      <c r="AD529" s="523" t="s">
        <v>153</v>
      </c>
      <c r="AE529" s="559">
        <v>1000</v>
      </c>
      <c r="AF529" s="523">
        <v>1000</v>
      </c>
      <c r="AG529" s="371"/>
    </row>
    <row r="530" spans="1:33" s="3" customFormat="1" ht="15" customHeight="1">
      <c r="A530" s="747"/>
      <c r="B530" s="779"/>
      <c r="C530" s="782"/>
      <c r="D530" s="756" t="s">
        <v>15</v>
      </c>
      <c r="E530" s="757"/>
      <c r="F530" s="757"/>
      <c r="G530" s="758"/>
      <c r="H530" s="592">
        <f>H528+H529</f>
        <v>0.3</v>
      </c>
      <c r="I530" s="592">
        <f t="shared" ref="I530:J530" si="378">I528+I529</f>
        <v>0.3</v>
      </c>
      <c r="J530" s="592">
        <f t="shared" si="378"/>
        <v>0</v>
      </c>
      <c r="K530" s="592"/>
      <c r="L530" s="592">
        <f t="shared" ref="L530:Q530" si="379">L528+L529</f>
        <v>0</v>
      </c>
      <c r="M530" s="592">
        <f t="shared" si="379"/>
        <v>0</v>
      </c>
      <c r="N530" s="592">
        <f t="shared" si="379"/>
        <v>0</v>
      </c>
      <c r="O530" s="592">
        <f t="shared" si="379"/>
        <v>0</v>
      </c>
      <c r="P530" s="592">
        <f t="shared" si="379"/>
        <v>0</v>
      </c>
      <c r="Q530" s="592">
        <f t="shared" si="379"/>
        <v>0</v>
      </c>
      <c r="R530" s="592">
        <f>R528+R529</f>
        <v>0.3</v>
      </c>
      <c r="S530" s="592">
        <f t="shared" ref="S530:T530" si="380">S528+S529</f>
        <v>0.3</v>
      </c>
      <c r="T530" s="592">
        <f t="shared" si="380"/>
        <v>0</v>
      </c>
      <c r="U530" s="592"/>
      <c r="V530" s="592">
        <f t="shared" ref="V530:AA530" si="381">V528+V529</f>
        <v>0</v>
      </c>
      <c r="W530" s="592">
        <f t="shared" si="381"/>
        <v>0</v>
      </c>
      <c r="X530" s="592">
        <f t="shared" si="381"/>
        <v>0</v>
      </c>
      <c r="Y530" s="592">
        <f t="shared" si="381"/>
        <v>0</v>
      </c>
      <c r="Z530" s="592">
        <f t="shared" si="381"/>
        <v>0</v>
      </c>
      <c r="AA530" s="592">
        <f t="shared" si="381"/>
        <v>0</v>
      </c>
      <c r="AB530" s="695"/>
      <c r="AC530" s="696"/>
      <c r="AD530" s="696"/>
      <c r="AE530" s="696"/>
      <c r="AF530" s="696"/>
      <c r="AG530" s="697"/>
    </row>
    <row r="531" spans="1:33" s="199" customFormat="1" ht="46.5" customHeight="1">
      <c r="A531" s="745" t="s">
        <v>190</v>
      </c>
      <c r="B531" s="748" t="s">
        <v>150</v>
      </c>
      <c r="C531" s="749" t="s">
        <v>150</v>
      </c>
      <c r="D531" s="750" t="s">
        <v>190</v>
      </c>
      <c r="E531" s="752" t="s">
        <v>370</v>
      </c>
      <c r="F531" s="753"/>
      <c r="G531" s="331"/>
      <c r="H531" s="589"/>
      <c r="I531" s="589"/>
      <c r="J531" s="589"/>
      <c r="K531" s="589"/>
      <c r="L531" s="589"/>
      <c r="M531" s="589"/>
      <c r="N531" s="589"/>
      <c r="O531" s="589"/>
      <c r="P531" s="589"/>
      <c r="Q531" s="589"/>
      <c r="R531" s="589"/>
      <c r="S531" s="589"/>
      <c r="T531" s="589"/>
      <c r="U531" s="589"/>
      <c r="V531" s="589"/>
      <c r="W531" s="589"/>
      <c r="X531" s="589"/>
      <c r="Y531" s="589"/>
      <c r="Z531" s="589"/>
      <c r="AA531" s="589"/>
      <c r="AB531" s="663"/>
      <c r="AC531" s="663"/>
      <c r="AD531" s="663"/>
      <c r="AE531" s="663"/>
      <c r="AF531" s="663"/>
      <c r="AG531" s="664"/>
    </row>
    <row r="532" spans="1:33" s="199" customFormat="1" ht="15" customHeight="1">
      <c r="A532" s="746"/>
      <c r="B532" s="748"/>
      <c r="C532" s="749"/>
      <c r="D532" s="751"/>
      <c r="E532" s="201" t="s">
        <v>10</v>
      </c>
      <c r="F532" s="206" t="s">
        <v>371</v>
      </c>
      <c r="G532" s="523" t="s">
        <v>14</v>
      </c>
      <c r="H532" s="335">
        <f>I532+J532+L532+M532+N532+O532+P532+Q532</f>
        <v>0.7</v>
      </c>
      <c r="I532" s="590">
        <v>0.7</v>
      </c>
      <c r="J532" s="591"/>
      <c r="K532" s="591"/>
      <c r="L532" s="591"/>
      <c r="M532" s="591"/>
      <c r="N532" s="591"/>
      <c r="O532" s="591"/>
      <c r="P532" s="591"/>
      <c r="Q532" s="590"/>
      <c r="R532" s="335">
        <f>S532+T532+V532+W532+X532+Y532+Z532+AA532</f>
        <v>0.7</v>
      </c>
      <c r="S532" s="590">
        <v>0.7</v>
      </c>
      <c r="T532" s="591"/>
      <c r="U532" s="591"/>
      <c r="V532" s="591"/>
      <c r="W532" s="591"/>
      <c r="X532" s="591"/>
      <c r="Y532" s="591"/>
      <c r="Z532" s="591"/>
      <c r="AA532" s="590"/>
      <c r="AB532" s="375" t="s">
        <v>348</v>
      </c>
      <c r="AC532" s="347" t="s">
        <v>296</v>
      </c>
      <c r="AD532" s="523" t="s">
        <v>153</v>
      </c>
      <c r="AE532" s="559">
        <v>2</v>
      </c>
      <c r="AF532" s="523">
        <v>2</v>
      </c>
      <c r="AG532" s="371"/>
    </row>
    <row r="533" spans="1:33" s="199" customFormat="1" ht="15" customHeight="1">
      <c r="A533" s="746"/>
      <c r="B533" s="748"/>
      <c r="C533" s="749"/>
      <c r="D533" s="751"/>
      <c r="E533" s="201" t="s">
        <v>11</v>
      </c>
      <c r="F533" s="206" t="s">
        <v>372</v>
      </c>
      <c r="G533" s="523" t="s">
        <v>14</v>
      </c>
      <c r="H533" s="335">
        <f>I533+J533+L533+M533+N533+O533+P533+Q533</f>
        <v>0.2</v>
      </c>
      <c r="I533" s="590">
        <v>0.2</v>
      </c>
      <c r="J533" s="591"/>
      <c r="K533" s="591"/>
      <c r="L533" s="591"/>
      <c r="M533" s="591"/>
      <c r="N533" s="591"/>
      <c r="O533" s="591"/>
      <c r="P533" s="591"/>
      <c r="Q533" s="590"/>
      <c r="R533" s="335">
        <f>S533+T533+V533+W533+X533+Y533+Z533+AA533</f>
        <v>0.2</v>
      </c>
      <c r="S533" s="590">
        <v>0.2</v>
      </c>
      <c r="T533" s="591"/>
      <c r="U533" s="591"/>
      <c r="V533" s="591"/>
      <c r="W533" s="591"/>
      <c r="X533" s="591"/>
      <c r="Y533" s="591"/>
      <c r="Z533" s="591"/>
      <c r="AA533" s="590"/>
      <c r="AB533" s="375" t="s">
        <v>348</v>
      </c>
      <c r="AC533" s="347" t="s">
        <v>645</v>
      </c>
      <c r="AD533" s="523" t="s">
        <v>153</v>
      </c>
      <c r="AE533" s="559">
        <v>2</v>
      </c>
      <c r="AF533" s="523">
        <v>2</v>
      </c>
      <c r="AG533" s="371"/>
    </row>
    <row r="534" spans="1:33" s="199" customFormat="1" ht="24" customHeight="1">
      <c r="A534" s="746"/>
      <c r="B534" s="748"/>
      <c r="C534" s="749"/>
      <c r="D534" s="767"/>
      <c r="E534" s="201" t="s">
        <v>12</v>
      </c>
      <c r="F534" s="542" t="s">
        <v>373</v>
      </c>
      <c r="G534" s="586" t="s">
        <v>145</v>
      </c>
      <c r="H534" s="335">
        <f>I534+J534+L534+M534+N534+O534+P534+Q534</f>
        <v>0.2</v>
      </c>
      <c r="I534" s="593"/>
      <c r="J534" s="594"/>
      <c r="K534" s="594"/>
      <c r="L534" s="594"/>
      <c r="M534" s="594"/>
      <c r="N534" s="594"/>
      <c r="O534" s="594"/>
      <c r="P534" s="594"/>
      <c r="Q534" s="593">
        <v>0.2</v>
      </c>
      <c r="R534" s="335">
        <f>S534+T534+V534+W534+X534+Y534+Z534+AA534</f>
        <v>0.2</v>
      </c>
      <c r="S534" s="593"/>
      <c r="T534" s="594"/>
      <c r="U534" s="594"/>
      <c r="V534" s="594"/>
      <c r="W534" s="594"/>
      <c r="X534" s="594"/>
      <c r="Y534" s="594"/>
      <c r="Z534" s="594"/>
      <c r="AA534" s="593">
        <v>0.2</v>
      </c>
      <c r="AB534" s="375" t="s">
        <v>348</v>
      </c>
      <c r="AC534" s="347" t="s">
        <v>632</v>
      </c>
      <c r="AD534" s="523" t="s">
        <v>153</v>
      </c>
      <c r="AE534" s="559">
        <v>2</v>
      </c>
      <c r="AF534" s="523">
        <v>2</v>
      </c>
      <c r="AG534" s="371"/>
    </row>
    <row r="535" spans="1:33" s="3" customFormat="1" ht="15" customHeight="1">
      <c r="A535" s="747"/>
      <c r="B535" s="748"/>
      <c r="C535" s="749"/>
      <c r="D535" s="756" t="s">
        <v>15</v>
      </c>
      <c r="E535" s="757"/>
      <c r="F535" s="757"/>
      <c r="G535" s="758"/>
      <c r="H535" s="592">
        <f>H532+H533+H534</f>
        <v>1.0999999999999999</v>
      </c>
      <c r="I535" s="592">
        <f t="shared" ref="I535:Q535" si="382">I532+I533+I534</f>
        <v>0.89999999999999991</v>
      </c>
      <c r="J535" s="592">
        <f t="shared" si="382"/>
        <v>0</v>
      </c>
      <c r="K535" s="592"/>
      <c r="L535" s="592">
        <f t="shared" si="382"/>
        <v>0</v>
      </c>
      <c r="M535" s="592">
        <f t="shared" si="382"/>
        <v>0</v>
      </c>
      <c r="N535" s="592">
        <f t="shared" si="382"/>
        <v>0</v>
      </c>
      <c r="O535" s="592">
        <f t="shared" si="382"/>
        <v>0</v>
      </c>
      <c r="P535" s="592">
        <f t="shared" si="382"/>
        <v>0</v>
      </c>
      <c r="Q535" s="592">
        <f t="shared" si="382"/>
        <v>0.2</v>
      </c>
      <c r="R535" s="592">
        <f>R532+R533+R534</f>
        <v>1.0999999999999999</v>
      </c>
      <c r="S535" s="592">
        <f t="shared" ref="S535:T535" si="383">S532+S533+S534</f>
        <v>0.89999999999999991</v>
      </c>
      <c r="T535" s="592">
        <f t="shared" si="383"/>
        <v>0</v>
      </c>
      <c r="U535" s="592"/>
      <c r="V535" s="592">
        <f t="shared" ref="V535:AA535" si="384">V532+V533+V534</f>
        <v>0</v>
      </c>
      <c r="W535" s="592">
        <f t="shared" si="384"/>
        <v>0</v>
      </c>
      <c r="X535" s="592">
        <f t="shared" si="384"/>
        <v>0</v>
      </c>
      <c r="Y535" s="592">
        <f t="shared" si="384"/>
        <v>0</v>
      </c>
      <c r="Z535" s="592">
        <f t="shared" si="384"/>
        <v>0</v>
      </c>
      <c r="AA535" s="592">
        <f t="shared" si="384"/>
        <v>0.2</v>
      </c>
      <c r="AB535" s="493"/>
      <c r="AC535" s="494"/>
      <c r="AD535" s="494"/>
      <c r="AE535" s="494"/>
      <c r="AF535" s="494"/>
      <c r="AG535" s="495"/>
    </row>
    <row r="536" spans="1:33" s="199" customFormat="1" ht="36.75" customHeight="1">
      <c r="A536" s="745" t="s">
        <v>190</v>
      </c>
      <c r="B536" s="748"/>
      <c r="C536" s="749" t="s">
        <v>150</v>
      </c>
      <c r="D536" s="750" t="s">
        <v>268</v>
      </c>
      <c r="E536" s="752" t="s">
        <v>374</v>
      </c>
      <c r="F536" s="753"/>
      <c r="G536" s="331"/>
      <c r="H536" s="589"/>
      <c r="I536" s="589"/>
      <c r="J536" s="589"/>
      <c r="K536" s="589"/>
      <c r="L536" s="589"/>
      <c r="M536" s="589"/>
      <c r="N536" s="589"/>
      <c r="O536" s="589"/>
      <c r="P536" s="589"/>
      <c r="Q536" s="589"/>
      <c r="R536" s="589"/>
      <c r="S536" s="589"/>
      <c r="T536" s="589"/>
      <c r="U536" s="589"/>
      <c r="V536" s="589"/>
      <c r="W536" s="589"/>
      <c r="X536" s="589"/>
      <c r="Y536" s="589"/>
      <c r="Z536" s="589"/>
      <c r="AA536" s="589"/>
      <c r="AB536" s="663"/>
      <c r="AC536" s="663"/>
      <c r="AD536" s="663"/>
      <c r="AE536" s="663"/>
      <c r="AF536" s="663"/>
      <c r="AG536" s="664"/>
    </row>
    <row r="537" spans="1:33" s="199" customFormat="1" ht="34.5" customHeight="1">
      <c r="A537" s="746"/>
      <c r="B537" s="748"/>
      <c r="C537" s="749"/>
      <c r="D537" s="751"/>
      <c r="E537" s="201" t="s">
        <v>10</v>
      </c>
      <c r="F537" s="206" t="s">
        <v>375</v>
      </c>
      <c r="G537" s="523" t="s">
        <v>14</v>
      </c>
      <c r="H537" s="335">
        <f>I537+J537+L537+M537+N537+O537+P537+Q537</f>
        <v>1</v>
      </c>
      <c r="I537" s="590">
        <v>1</v>
      </c>
      <c r="J537" s="591"/>
      <c r="K537" s="591"/>
      <c r="L537" s="591"/>
      <c r="M537" s="591"/>
      <c r="N537" s="591"/>
      <c r="O537" s="591"/>
      <c r="P537" s="591"/>
      <c r="Q537" s="590"/>
      <c r="R537" s="335">
        <f>S537+T537+V537+W537+X537+Y537+Z537+AA537</f>
        <v>1</v>
      </c>
      <c r="S537" s="590">
        <v>1</v>
      </c>
      <c r="T537" s="591"/>
      <c r="U537" s="591"/>
      <c r="V537" s="591"/>
      <c r="W537" s="591"/>
      <c r="X537" s="591"/>
      <c r="Y537" s="591"/>
      <c r="Z537" s="591"/>
      <c r="AA537" s="590"/>
      <c r="AB537" s="375" t="s">
        <v>348</v>
      </c>
      <c r="AC537" s="347" t="s">
        <v>633</v>
      </c>
      <c r="AD537" s="523" t="s">
        <v>153</v>
      </c>
      <c r="AE537" s="559">
        <v>2</v>
      </c>
      <c r="AF537" s="523">
        <v>1</v>
      </c>
      <c r="AG537" s="270" t="s">
        <v>1175</v>
      </c>
    </row>
    <row r="538" spans="1:33" s="199" customFormat="1" ht="28.5" customHeight="1">
      <c r="A538" s="746"/>
      <c r="B538" s="748"/>
      <c r="C538" s="749"/>
      <c r="D538" s="751"/>
      <c r="E538" s="201" t="s">
        <v>11</v>
      </c>
      <c r="F538" s="206" t="s">
        <v>376</v>
      </c>
      <c r="G538" s="523" t="s">
        <v>14</v>
      </c>
      <c r="H538" s="335">
        <f>I538+J538+L538+M538+N538+O538+P538+Q538</f>
        <v>5</v>
      </c>
      <c r="I538" s="590">
        <v>5</v>
      </c>
      <c r="J538" s="591"/>
      <c r="K538" s="591"/>
      <c r="L538" s="591"/>
      <c r="M538" s="591"/>
      <c r="N538" s="591"/>
      <c r="O538" s="591"/>
      <c r="P538" s="591"/>
      <c r="Q538" s="590"/>
      <c r="R538" s="335">
        <f>S538+T538+V538+W538+X538+Y538+Z538+AA538</f>
        <v>5</v>
      </c>
      <c r="S538" s="590">
        <v>5</v>
      </c>
      <c r="T538" s="591"/>
      <c r="U538" s="591"/>
      <c r="V538" s="591"/>
      <c r="W538" s="591"/>
      <c r="X538" s="591"/>
      <c r="Y538" s="591"/>
      <c r="Z538" s="591"/>
      <c r="AA538" s="590"/>
      <c r="AB538" s="375" t="s">
        <v>348</v>
      </c>
      <c r="AC538" s="347" t="s">
        <v>634</v>
      </c>
      <c r="AD538" s="523" t="s">
        <v>153</v>
      </c>
      <c r="AE538" s="559">
        <v>2</v>
      </c>
      <c r="AF538" s="523">
        <v>1</v>
      </c>
      <c r="AG538" s="371"/>
    </row>
    <row r="539" spans="1:33" s="199" customFormat="1" ht="15" customHeight="1">
      <c r="A539" s="746"/>
      <c r="B539" s="748"/>
      <c r="C539" s="749"/>
      <c r="D539" s="767"/>
      <c r="E539" s="201" t="s">
        <v>12</v>
      </c>
      <c r="F539" s="542" t="s">
        <v>377</v>
      </c>
      <c r="G539" s="586" t="s">
        <v>145</v>
      </c>
      <c r="H539" s="335">
        <f>I539+J539+L539+M539+N539+O539+P539+Q539</f>
        <v>1.5</v>
      </c>
      <c r="I539" s="593"/>
      <c r="J539" s="593"/>
      <c r="K539" s="594"/>
      <c r="L539" s="594"/>
      <c r="M539" s="594"/>
      <c r="N539" s="594"/>
      <c r="O539" s="593"/>
      <c r="P539" s="593"/>
      <c r="Q539" s="593">
        <v>1.5</v>
      </c>
      <c r="R539" s="335">
        <f>S539+T539+V539+W539+X539+Y539+Z539+AA539</f>
        <v>1.5</v>
      </c>
      <c r="S539" s="593"/>
      <c r="T539" s="593"/>
      <c r="U539" s="594"/>
      <c r="V539" s="594"/>
      <c r="W539" s="594"/>
      <c r="X539" s="594"/>
      <c r="Y539" s="593"/>
      <c r="Z539" s="593"/>
      <c r="AA539" s="593">
        <v>1.5</v>
      </c>
      <c r="AB539" s="375" t="s">
        <v>348</v>
      </c>
      <c r="AC539" s="347" t="s">
        <v>635</v>
      </c>
      <c r="AD539" s="523" t="s">
        <v>153</v>
      </c>
      <c r="AE539" s="559">
        <v>2</v>
      </c>
      <c r="AF539" s="523">
        <v>1</v>
      </c>
      <c r="AG539" s="371"/>
    </row>
    <row r="540" spans="1:33" s="3" customFormat="1" ht="15" customHeight="1">
      <c r="A540" s="747"/>
      <c r="B540" s="748"/>
      <c r="C540" s="749"/>
      <c r="D540" s="756" t="s">
        <v>15</v>
      </c>
      <c r="E540" s="757"/>
      <c r="F540" s="757"/>
      <c r="G540" s="758"/>
      <c r="H540" s="592">
        <f t="shared" ref="H540:T540" si="385">H537+H538+H539</f>
        <v>7.5</v>
      </c>
      <c r="I540" s="592">
        <f t="shared" si="385"/>
        <v>6</v>
      </c>
      <c r="J540" s="592">
        <f t="shared" si="385"/>
        <v>0</v>
      </c>
      <c r="K540" s="592"/>
      <c r="L540" s="592">
        <f t="shared" si="385"/>
        <v>0</v>
      </c>
      <c r="M540" s="592">
        <f t="shared" si="385"/>
        <v>0</v>
      </c>
      <c r="N540" s="592">
        <f t="shared" si="385"/>
        <v>0</v>
      </c>
      <c r="O540" s="592">
        <f t="shared" si="385"/>
        <v>0</v>
      </c>
      <c r="P540" s="592">
        <f t="shared" si="385"/>
        <v>0</v>
      </c>
      <c r="Q540" s="592">
        <f t="shared" si="385"/>
        <v>1.5</v>
      </c>
      <c r="R540" s="592">
        <f t="shared" si="385"/>
        <v>7.5</v>
      </c>
      <c r="S540" s="592">
        <f t="shared" si="385"/>
        <v>6</v>
      </c>
      <c r="T540" s="592">
        <f t="shared" si="385"/>
        <v>0</v>
      </c>
      <c r="U540" s="592"/>
      <c r="V540" s="592">
        <f t="shared" ref="V540:AA540" si="386">V537+V538+V539</f>
        <v>0</v>
      </c>
      <c r="W540" s="592">
        <f t="shared" si="386"/>
        <v>0</v>
      </c>
      <c r="X540" s="592">
        <f t="shared" si="386"/>
        <v>0</v>
      </c>
      <c r="Y540" s="592">
        <f t="shared" si="386"/>
        <v>0</v>
      </c>
      <c r="Z540" s="592">
        <f t="shared" si="386"/>
        <v>0</v>
      </c>
      <c r="AA540" s="592">
        <f t="shared" si="386"/>
        <v>1.5</v>
      </c>
      <c r="AB540" s="695"/>
      <c r="AC540" s="696"/>
      <c r="AD540" s="696"/>
      <c r="AE540" s="696"/>
      <c r="AF540" s="696"/>
      <c r="AG540" s="697"/>
    </row>
    <row r="541" spans="1:33" s="199" customFormat="1" ht="53.25" customHeight="1">
      <c r="A541" s="745" t="s">
        <v>190</v>
      </c>
      <c r="B541" s="748" t="s">
        <v>150</v>
      </c>
      <c r="C541" s="749" t="s">
        <v>150</v>
      </c>
      <c r="D541" s="750" t="s">
        <v>269</v>
      </c>
      <c r="E541" s="752" t="s">
        <v>378</v>
      </c>
      <c r="F541" s="753"/>
      <c r="G541" s="331"/>
      <c r="H541" s="589"/>
      <c r="I541" s="589"/>
      <c r="J541" s="589"/>
      <c r="K541" s="589"/>
      <c r="L541" s="589"/>
      <c r="M541" s="589"/>
      <c r="N541" s="589"/>
      <c r="O541" s="589"/>
      <c r="P541" s="589"/>
      <c r="Q541" s="589"/>
      <c r="R541" s="589"/>
      <c r="S541" s="589"/>
      <c r="T541" s="589"/>
      <c r="U541" s="589"/>
      <c r="V541" s="589"/>
      <c r="W541" s="589"/>
      <c r="X541" s="589"/>
      <c r="Y541" s="589"/>
      <c r="Z541" s="589"/>
      <c r="AA541" s="589"/>
      <c r="AB541" s="663"/>
      <c r="AC541" s="663"/>
      <c r="AD541" s="663"/>
      <c r="AE541" s="663"/>
      <c r="AF541" s="663"/>
      <c r="AG541" s="664"/>
    </row>
    <row r="542" spans="1:33" s="199" customFormat="1" ht="25.5" customHeight="1">
      <c r="A542" s="746"/>
      <c r="B542" s="748"/>
      <c r="C542" s="749"/>
      <c r="D542" s="751"/>
      <c r="E542" s="201" t="s">
        <v>10</v>
      </c>
      <c r="F542" s="206" t="s">
        <v>379</v>
      </c>
      <c r="G542" s="523" t="s">
        <v>14</v>
      </c>
      <c r="H542" s="335">
        <f>I542+J542+L542+M542+N542+O542+P542+Q542</f>
        <v>0.15</v>
      </c>
      <c r="I542" s="590">
        <v>0.15</v>
      </c>
      <c r="J542" s="591"/>
      <c r="K542" s="591"/>
      <c r="L542" s="591"/>
      <c r="M542" s="591"/>
      <c r="N542" s="591"/>
      <c r="O542" s="591"/>
      <c r="P542" s="591"/>
      <c r="Q542" s="590"/>
      <c r="R542" s="335">
        <f>S542+T542+V542+W542+X542+Y542+Z542+AA542</f>
        <v>0.15</v>
      </c>
      <c r="S542" s="590">
        <v>0.15</v>
      </c>
      <c r="T542" s="591"/>
      <c r="U542" s="591"/>
      <c r="V542" s="591"/>
      <c r="W542" s="591"/>
      <c r="X542" s="591"/>
      <c r="Y542" s="591"/>
      <c r="Z542" s="591"/>
      <c r="AA542" s="590"/>
      <c r="AB542" s="375" t="s">
        <v>348</v>
      </c>
      <c r="AC542" s="347" t="s">
        <v>801</v>
      </c>
      <c r="AD542" s="523" t="s">
        <v>153</v>
      </c>
      <c r="AE542" s="559">
        <v>10</v>
      </c>
      <c r="AF542" s="523">
        <v>10</v>
      </c>
      <c r="AG542" s="371"/>
    </row>
    <row r="543" spans="1:33" s="199" customFormat="1" ht="27" customHeight="1">
      <c r="A543" s="746"/>
      <c r="B543" s="748"/>
      <c r="C543" s="749"/>
      <c r="D543" s="751"/>
      <c r="E543" s="201" t="s">
        <v>11</v>
      </c>
      <c r="F543" s="206" t="s">
        <v>380</v>
      </c>
      <c r="G543" s="523" t="s">
        <v>14</v>
      </c>
      <c r="H543" s="335">
        <f>I543+J543+L543+M543+N543+O543+P543+Q543</f>
        <v>0.15</v>
      </c>
      <c r="I543" s="590">
        <v>0.15</v>
      </c>
      <c r="J543" s="591"/>
      <c r="K543" s="591"/>
      <c r="L543" s="591"/>
      <c r="M543" s="591"/>
      <c r="N543" s="591"/>
      <c r="O543" s="591"/>
      <c r="P543" s="591"/>
      <c r="Q543" s="590"/>
      <c r="R543" s="335">
        <f>S543+T543+V543+W543+X543+Y543+Z543+AA543</f>
        <v>0.15</v>
      </c>
      <c r="S543" s="590">
        <v>0.15</v>
      </c>
      <c r="T543" s="591"/>
      <c r="U543" s="591"/>
      <c r="V543" s="591"/>
      <c r="W543" s="591"/>
      <c r="X543" s="591"/>
      <c r="Y543" s="591"/>
      <c r="Z543" s="591"/>
      <c r="AA543" s="590"/>
      <c r="AB543" s="375" t="s">
        <v>348</v>
      </c>
      <c r="AC543" s="347" t="s">
        <v>636</v>
      </c>
      <c r="AD543" s="523" t="s">
        <v>153</v>
      </c>
      <c r="AE543" s="559">
        <v>4</v>
      </c>
      <c r="AF543" s="523">
        <v>4</v>
      </c>
      <c r="AG543" s="371"/>
    </row>
    <row r="544" spans="1:33" s="3" customFormat="1" ht="15" customHeight="1">
      <c r="A544" s="747"/>
      <c r="B544" s="748"/>
      <c r="C544" s="749"/>
      <c r="D544" s="756" t="s">
        <v>15</v>
      </c>
      <c r="E544" s="757"/>
      <c r="F544" s="757"/>
      <c r="G544" s="758"/>
      <c r="H544" s="592">
        <f>H542+H543</f>
        <v>0.3</v>
      </c>
      <c r="I544" s="592">
        <f t="shared" ref="I544:J544" si="387">I542+I543</f>
        <v>0.3</v>
      </c>
      <c r="J544" s="592">
        <f t="shared" si="387"/>
        <v>0</v>
      </c>
      <c r="K544" s="592"/>
      <c r="L544" s="592">
        <f t="shared" ref="L544:Q544" si="388">L542+L543</f>
        <v>0</v>
      </c>
      <c r="M544" s="592">
        <f t="shared" si="388"/>
        <v>0</v>
      </c>
      <c r="N544" s="592">
        <f t="shared" si="388"/>
        <v>0</v>
      </c>
      <c r="O544" s="592">
        <f t="shared" si="388"/>
        <v>0</v>
      </c>
      <c r="P544" s="592">
        <f t="shared" si="388"/>
        <v>0</v>
      </c>
      <c r="Q544" s="592">
        <f t="shared" si="388"/>
        <v>0</v>
      </c>
      <c r="R544" s="592">
        <f>R542+R543</f>
        <v>0.3</v>
      </c>
      <c r="S544" s="592">
        <f t="shared" ref="S544:T544" si="389">S542+S543</f>
        <v>0.3</v>
      </c>
      <c r="T544" s="592">
        <f t="shared" si="389"/>
        <v>0</v>
      </c>
      <c r="U544" s="592"/>
      <c r="V544" s="592">
        <f t="shared" ref="V544:AA544" si="390">V542+V543</f>
        <v>0</v>
      </c>
      <c r="W544" s="592">
        <f t="shared" si="390"/>
        <v>0</v>
      </c>
      <c r="X544" s="592">
        <f t="shared" si="390"/>
        <v>0</v>
      </c>
      <c r="Y544" s="592">
        <f t="shared" si="390"/>
        <v>0</v>
      </c>
      <c r="Z544" s="592">
        <f t="shared" si="390"/>
        <v>0</v>
      </c>
      <c r="AA544" s="592">
        <f t="shared" si="390"/>
        <v>0</v>
      </c>
      <c r="AB544" s="695"/>
      <c r="AC544" s="696"/>
      <c r="AD544" s="696"/>
      <c r="AE544" s="696"/>
      <c r="AF544" s="696"/>
      <c r="AG544" s="697"/>
    </row>
    <row r="545" spans="1:33" s="199" customFormat="1" ht="44.25" customHeight="1">
      <c r="A545" s="745" t="s">
        <v>190</v>
      </c>
      <c r="B545" s="748" t="s">
        <v>150</v>
      </c>
      <c r="C545" s="749" t="s">
        <v>150</v>
      </c>
      <c r="D545" s="750" t="s">
        <v>225</v>
      </c>
      <c r="E545" s="752" t="s">
        <v>381</v>
      </c>
      <c r="F545" s="753"/>
      <c r="G545" s="331"/>
      <c r="H545" s="589"/>
      <c r="I545" s="589"/>
      <c r="J545" s="589"/>
      <c r="K545" s="589"/>
      <c r="L545" s="589"/>
      <c r="M545" s="589"/>
      <c r="N545" s="589"/>
      <c r="O545" s="589"/>
      <c r="P545" s="589"/>
      <c r="Q545" s="589"/>
      <c r="R545" s="589"/>
      <c r="S545" s="589"/>
      <c r="T545" s="589"/>
      <c r="U545" s="589"/>
      <c r="V545" s="589"/>
      <c r="W545" s="589"/>
      <c r="X545" s="589"/>
      <c r="Y545" s="589"/>
      <c r="Z545" s="589"/>
      <c r="AA545" s="589"/>
      <c r="AB545" s="663"/>
      <c r="AC545" s="663"/>
      <c r="AD545" s="663"/>
      <c r="AE545" s="663"/>
      <c r="AF545" s="663"/>
      <c r="AG545" s="664"/>
    </row>
    <row r="546" spans="1:33" s="199" customFormat="1" ht="15" customHeight="1">
      <c r="A546" s="746"/>
      <c r="B546" s="748"/>
      <c r="C546" s="749"/>
      <c r="D546" s="751"/>
      <c r="E546" s="201" t="s">
        <v>10</v>
      </c>
      <c r="F546" s="206" t="s">
        <v>382</v>
      </c>
      <c r="G546" s="523" t="s">
        <v>14</v>
      </c>
      <c r="H546" s="335">
        <f>I546+J546+L546+M546+N546+O546+P546+Q546</f>
        <v>0.4</v>
      </c>
      <c r="I546" s="590">
        <v>0.4</v>
      </c>
      <c r="J546" s="591"/>
      <c r="K546" s="591"/>
      <c r="L546" s="591"/>
      <c r="M546" s="591"/>
      <c r="N546" s="591"/>
      <c r="O546" s="591"/>
      <c r="P546" s="591"/>
      <c r="Q546" s="590"/>
      <c r="R546" s="335">
        <f>S546+T546+V546+W546+X546+Y546+Z546+AA546</f>
        <v>0.4</v>
      </c>
      <c r="S546" s="590">
        <v>0.4</v>
      </c>
      <c r="T546" s="591"/>
      <c r="U546" s="591"/>
      <c r="V546" s="591"/>
      <c r="W546" s="591"/>
      <c r="X546" s="591"/>
      <c r="Y546" s="591"/>
      <c r="Z546" s="591"/>
      <c r="AA546" s="590"/>
      <c r="AB546" s="375" t="s">
        <v>348</v>
      </c>
      <c r="AC546" s="347" t="s">
        <v>637</v>
      </c>
      <c r="AD546" s="523" t="s">
        <v>153</v>
      </c>
      <c r="AE546" s="559">
        <v>4</v>
      </c>
      <c r="AF546" s="523">
        <v>4</v>
      </c>
      <c r="AG546" s="371"/>
    </row>
    <row r="547" spans="1:33" s="199" customFormat="1" ht="15" customHeight="1">
      <c r="A547" s="746"/>
      <c r="B547" s="748"/>
      <c r="C547" s="749"/>
      <c r="D547" s="751"/>
      <c r="E547" s="201" t="s">
        <v>11</v>
      </c>
      <c r="F547" s="206" t="s">
        <v>383</v>
      </c>
      <c r="G547" s="523" t="s">
        <v>145</v>
      </c>
      <c r="H547" s="335">
        <f>I547+J547+L547+M547+N547+O547+P547+Q547</f>
        <v>0.1</v>
      </c>
      <c r="I547" s="590"/>
      <c r="J547" s="590"/>
      <c r="K547" s="591"/>
      <c r="L547" s="591"/>
      <c r="M547" s="591"/>
      <c r="N547" s="591"/>
      <c r="O547" s="590"/>
      <c r="P547" s="590"/>
      <c r="Q547" s="590">
        <v>0.1</v>
      </c>
      <c r="R547" s="335">
        <f>S547+T547+V547+W547+X547+Y547+Z547+AA547</f>
        <v>0.1</v>
      </c>
      <c r="S547" s="590"/>
      <c r="T547" s="590"/>
      <c r="U547" s="591"/>
      <c r="V547" s="591"/>
      <c r="W547" s="591"/>
      <c r="X547" s="591"/>
      <c r="Y547" s="590"/>
      <c r="Z547" s="590"/>
      <c r="AA547" s="590">
        <v>0.1</v>
      </c>
      <c r="AB547" s="375" t="s">
        <v>348</v>
      </c>
      <c r="AC547" s="347" t="s">
        <v>643</v>
      </c>
      <c r="AD547" s="523" t="s">
        <v>153</v>
      </c>
      <c r="AE547" s="559">
        <v>2</v>
      </c>
      <c r="AF547" s="523">
        <v>2</v>
      </c>
      <c r="AG547" s="371"/>
    </row>
    <row r="548" spans="1:33" s="3" customFormat="1" ht="14.25" customHeight="1">
      <c r="A548" s="747"/>
      <c r="B548" s="748"/>
      <c r="C548" s="749"/>
      <c r="D548" s="756" t="s">
        <v>15</v>
      </c>
      <c r="E548" s="757"/>
      <c r="F548" s="757"/>
      <c r="G548" s="758"/>
      <c r="H548" s="592">
        <f>H546+H547</f>
        <v>0.5</v>
      </c>
      <c r="I548" s="592">
        <f t="shared" ref="I548:J548" si="391">I546+I547</f>
        <v>0.4</v>
      </c>
      <c r="J548" s="592">
        <f t="shared" si="391"/>
        <v>0</v>
      </c>
      <c r="K548" s="592"/>
      <c r="L548" s="592">
        <f t="shared" ref="L548:P548" si="392">L546+L547</f>
        <v>0</v>
      </c>
      <c r="M548" s="592">
        <f t="shared" si="392"/>
        <v>0</v>
      </c>
      <c r="N548" s="592">
        <f t="shared" si="392"/>
        <v>0</v>
      </c>
      <c r="O548" s="592">
        <f t="shared" si="392"/>
        <v>0</v>
      </c>
      <c r="P548" s="592">
        <f t="shared" si="392"/>
        <v>0</v>
      </c>
      <c r="Q548" s="592">
        <f>Q546+Q547</f>
        <v>0.1</v>
      </c>
      <c r="R548" s="592">
        <f>R546+R547</f>
        <v>0.5</v>
      </c>
      <c r="S548" s="592">
        <f t="shared" ref="S548:T548" si="393">S546+S547</f>
        <v>0.4</v>
      </c>
      <c r="T548" s="592">
        <f t="shared" si="393"/>
        <v>0</v>
      </c>
      <c r="U548" s="592"/>
      <c r="V548" s="592">
        <f t="shared" ref="V548:Z548" si="394">V546+V547</f>
        <v>0</v>
      </c>
      <c r="W548" s="592">
        <f t="shared" si="394"/>
        <v>0</v>
      </c>
      <c r="X548" s="592">
        <f t="shared" si="394"/>
        <v>0</v>
      </c>
      <c r="Y548" s="592">
        <f t="shared" si="394"/>
        <v>0</v>
      </c>
      <c r="Z548" s="592">
        <f t="shared" si="394"/>
        <v>0</v>
      </c>
      <c r="AA548" s="592">
        <f>AA546+AA547</f>
        <v>0.1</v>
      </c>
      <c r="AB548" s="695"/>
      <c r="AC548" s="696"/>
      <c r="AD548" s="696"/>
      <c r="AE548" s="696"/>
      <c r="AF548" s="696"/>
      <c r="AG548" s="697"/>
    </row>
    <row r="549" spans="1:33" s="199" customFormat="1" ht="41.25" customHeight="1">
      <c r="A549" s="745" t="s">
        <v>190</v>
      </c>
      <c r="B549" s="748" t="s">
        <v>150</v>
      </c>
      <c r="C549" s="749" t="s">
        <v>150</v>
      </c>
      <c r="D549" s="750" t="s">
        <v>274</v>
      </c>
      <c r="E549" s="752" t="s">
        <v>384</v>
      </c>
      <c r="F549" s="753"/>
      <c r="G549" s="331"/>
      <c r="H549" s="589"/>
      <c r="I549" s="589"/>
      <c r="J549" s="589"/>
      <c r="K549" s="589"/>
      <c r="L549" s="589"/>
      <c r="M549" s="589"/>
      <c r="N549" s="589"/>
      <c r="O549" s="589"/>
      <c r="P549" s="589"/>
      <c r="Q549" s="589"/>
      <c r="R549" s="589"/>
      <c r="S549" s="589"/>
      <c r="T549" s="589"/>
      <c r="U549" s="589"/>
      <c r="V549" s="589"/>
      <c r="W549" s="589"/>
      <c r="X549" s="589"/>
      <c r="Y549" s="589"/>
      <c r="Z549" s="589"/>
      <c r="AA549" s="589"/>
      <c r="AB549" s="266"/>
      <c r="AC549" s="334"/>
      <c r="AD549" s="360"/>
      <c r="AE549" s="456"/>
      <c r="AF549" s="360"/>
      <c r="AG549" s="370"/>
    </row>
    <row r="550" spans="1:33" s="199" customFormat="1" ht="15" customHeight="1">
      <c r="A550" s="746"/>
      <c r="B550" s="748"/>
      <c r="C550" s="749"/>
      <c r="D550" s="751"/>
      <c r="E550" s="201" t="s">
        <v>10</v>
      </c>
      <c r="F550" s="206" t="s">
        <v>382</v>
      </c>
      <c r="G550" s="523" t="s">
        <v>14</v>
      </c>
      <c r="H550" s="335">
        <f>I550+J550+L550+M550+N550+O550+P550+Q550</f>
        <v>0.3</v>
      </c>
      <c r="I550" s="590">
        <v>0.3</v>
      </c>
      <c r="J550" s="591"/>
      <c r="K550" s="591"/>
      <c r="L550" s="591"/>
      <c r="M550" s="591"/>
      <c r="N550" s="591"/>
      <c r="O550" s="591"/>
      <c r="P550" s="591"/>
      <c r="Q550" s="590"/>
      <c r="R550" s="335">
        <f>S550+T550+V550+W550+X550+Y550+Z550+AA550</f>
        <v>0.3</v>
      </c>
      <c r="S550" s="590">
        <v>0.3</v>
      </c>
      <c r="T550" s="591"/>
      <c r="U550" s="591"/>
      <c r="V550" s="591"/>
      <c r="W550" s="591"/>
      <c r="X550" s="591"/>
      <c r="Y550" s="591"/>
      <c r="Z550" s="591"/>
      <c r="AA550" s="590"/>
      <c r="AB550" s="375" t="s">
        <v>348</v>
      </c>
      <c r="AC550" s="347" t="s">
        <v>637</v>
      </c>
      <c r="AD550" s="523" t="s">
        <v>153</v>
      </c>
      <c r="AE550" s="559">
        <v>4</v>
      </c>
      <c r="AF550" s="523">
        <v>4</v>
      </c>
      <c r="AG550" s="371"/>
    </row>
    <row r="551" spans="1:33" s="199" customFormat="1" ht="15" customHeight="1">
      <c r="A551" s="746"/>
      <c r="B551" s="748"/>
      <c r="C551" s="749"/>
      <c r="D551" s="751"/>
      <c r="E551" s="201" t="s">
        <v>11</v>
      </c>
      <c r="F551" s="206" t="s">
        <v>383</v>
      </c>
      <c r="G551" s="523" t="s">
        <v>145</v>
      </c>
      <c r="H551" s="335">
        <f>I551+J551+L551+M551+N551+O551+P551+Q551</f>
        <v>0.6</v>
      </c>
      <c r="I551" s="590"/>
      <c r="J551" s="591"/>
      <c r="K551" s="591"/>
      <c r="L551" s="591"/>
      <c r="M551" s="591"/>
      <c r="N551" s="591"/>
      <c r="O551" s="591"/>
      <c r="P551" s="591"/>
      <c r="Q551" s="590">
        <v>0.6</v>
      </c>
      <c r="R551" s="335">
        <f>S551+T551+V551+W551+X551+Y551+Z551+AA551</f>
        <v>0.6</v>
      </c>
      <c r="S551" s="590"/>
      <c r="T551" s="591"/>
      <c r="U551" s="591"/>
      <c r="V551" s="591"/>
      <c r="W551" s="591"/>
      <c r="X551" s="591"/>
      <c r="Y551" s="591"/>
      <c r="Z551" s="591"/>
      <c r="AA551" s="590">
        <v>0.6</v>
      </c>
      <c r="AB551" s="375" t="s">
        <v>348</v>
      </c>
      <c r="AC551" s="347" t="s">
        <v>643</v>
      </c>
      <c r="AD551" s="523" t="s">
        <v>153</v>
      </c>
      <c r="AE551" s="559">
        <v>2</v>
      </c>
      <c r="AF551" s="523">
        <v>2</v>
      </c>
      <c r="AG551" s="371"/>
    </row>
    <row r="552" spans="1:33" s="3" customFormat="1" ht="15" customHeight="1">
      <c r="A552" s="747"/>
      <c r="B552" s="748"/>
      <c r="C552" s="749"/>
      <c r="D552" s="756" t="s">
        <v>15</v>
      </c>
      <c r="E552" s="757"/>
      <c r="F552" s="757"/>
      <c r="G552" s="758"/>
      <c r="H552" s="592">
        <f>H550+H551</f>
        <v>0.89999999999999991</v>
      </c>
      <c r="I552" s="592">
        <f t="shared" ref="I552:J552" si="395">I550+I551</f>
        <v>0.3</v>
      </c>
      <c r="J552" s="592">
        <f t="shared" si="395"/>
        <v>0</v>
      </c>
      <c r="K552" s="592"/>
      <c r="L552" s="592">
        <f t="shared" ref="L552:P552" si="396">L550+L551</f>
        <v>0</v>
      </c>
      <c r="M552" s="592">
        <f t="shared" si="396"/>
        <v>0</v>
      </c>
      <c r="N552" s="592">
        <f t="shared" si="396"/>
        <v>0</v>
      </c>
      <c r="O552" s="592">
        <f t="shared" si="396"/>
        <v>0</v>
      </c>
      <c r="P552" s="592">
        <f t="shared" si="396"/>
        <v>0</v>
      </c>
      <c r="Q552" s="592">
        <f>Q550+Q551</f>
        <v>0.6</v>
      </c>
      <c r="R552" s="592">
        <f>R550+R551</f>
        <v>0.89999999999999991</v>
      </c>
      <c r="S552" s="592">
        <f t="shared" ref="S552:T552" si="397">S550+S551</f>
        <v>0.3</v>
      </c>
      <c r="T552" s="592">
        <f t="shared" si="397"/>
        <v>0</v>
      </c>
      <c r="U552" s="592"/>
      <c r="V552" s="592">
        <f t="shared" ref="V552:Z552" si="398">V550+V551</f>
        <v>0</v>
      </c>
      <c r="W552" s="592">
        <f t="shared" si="398"/>
        <v>0</v>
      </c>
      <c r="X552" s="592">
        <f t="shared" si="398"/>
        <v>0</v>
      </c>
      <c r="Y552" s="592">
        <f t="shared" si="398"/>
        <v>0</v>
      </c>
      <c r="Z552" s="592">
        <f t="shared" si="398"/>
        <v>0</v>
      </c>
      <c r="AA552" s="592">
        <f>AA550+AA551</f>
        <v>0.6</v>
      </c>
      <c r="AB552" s="695"/>
      <c r="AC552" s="696"/>
      <c r="AD552" s="696"/>
      <c r="AE552" s="696"/>
      <c r="AF552" s="696"/>
      <c r="AG552" s="697"/>
    </row>
    <row r="553" spans="1:33" s="199" customFormat="1" ht="57" customHeight="1">
      <c r="A553" s="745" t="s">
        <v>190</v>
      </c>
      <c r="B553" s="748" t="s">
        <v>150</v>
      </c>
      <c r="C553" s="749" t="s">
        <v>150</v>
      </c>
      <c r="D553" s="750" t="s">
        <v>385</v>
      </c>
      <c r="E553" s="752" t="s">
        <v>623</v>
      </c>
      <c r="F553" s="753"/>
      <c r="G553" s="331"/>
      <c r="H553" s="589"/>
      <c r="I553" s="589"/>
      <c r="J553" s="589"/>
      <c r="K553" s="589"/>
      <c r="L553" s="589"/>
      <c r="M553" s="589"/>
      <c r="N553" s="589"/>
      <c r="O553" s="589"/>
      <c r="P553" s="589"/>
      <c r="Q553" s="589"/>
      <c r="R553" s="589"/>
      <c r="S553" s="589"/>
      <c r="T553" s="589"/>
      <c r="U553" s="589"/>
      <c r="V553" s="589"/>
      <c r="W553" s="589"/>
      <c r="X553" s="589"/>
      <c r="Y553" s="589"/>
      <c r="Z553" s="589"/>
      <c r="AA553" s="589"/>
      <c r="AB553" s="663"/>
      <c r="AC553" s="663"/>
      <c r="AD553" s="663"/>
      <c r="AE553" s="663"/>
      <c r="AF553" s="663"/>
      <c r="AG553" s="664"/>
    </row>
    <row r="554" spans="1:33" s="199" customFormat="1" ht="15" customHeight="1">
      <c r="A554" s="746"/>
      <c r="B554" s="748"/>
      <c r="C554" s="749"/>
      <c r="D554" s="751"/>
      <c r="E554" s="201" t="s">
        <v>10</v>
      </c>
      <c r="F554" s="206" t="s">
        <v>802</v>
      </c>
      <c r="G554" s="523" t="s">
        <v>145</v>
      </c>
      <c r="H554" s="335">
        <f>I554+J554+L554+M554+N554+O554+P554+Q554</f>
        <v>0.5</v>
      </c>
      <c r="I554" s="590"/>
      <c r="J554" s="590"/>
      <c r="K554" s="591"/>
      <c r="L554" s="591"/>
      <c r="M554" s="591"/>
      <c r="N554" s="591"/>
      <c r="O554" s="590"/>
      <c r="P554" s="590"/>
      <c r="Q554" s="590">
        <v>0.5</v>
      </c>
      <c r="R554" s="335">
        <f>S554+T554+V554+W554+X554+Y554+Z554+AA554</f>
        <v>0.5</v>
      </c>
      <c r="S554" s="590"/>
      <c r="T554" s="590"/>
      <c r="U554" s="591"/>
      <c r="V554" s="591"/>
      <c r="W554" s="591"/>
      <c r="X554" s="591"/>
      <c r="Y554" s="590"/>
      <c r="Z554" s="590"/>
      <c r="AA554" s="590">
        <v>0.5</v>
      </c>
      <c r="AB554" s="375" t="s">
        <v>348</v>
      </c>
      <c r="AC554" s="347" t="s">
        <v>643</v>
      </c>
      <c r="AD554" s="523" t="s">
        <v>153</v>
      </c>
      <c r="AE554" s="559">
        <v>1</v>
      </c>
      <c r="AF554" s="523">
        <v>1</v>
      </c>
      <c r="AG554" s="371"/>
    </row>
    <row r="555" spans="1:33" s="199" customFormat="1" ht="33.75" customHeight="1">
      <c r="A555" s="746"/>
      <c r="B555" s="748"/>
      <c r="C555" s="749"/>
      <c r="D555" s="751"/>
      <c r="E555" s="201" t="s">
        <v>11</v>
      </c>
      <c r="F555" s="206" t="s">
        <v>803</v>
      </c>
      <c r="G555" s="523" t="s">
        <v>145</v>
      </c>
      <c r="H555" s="335">
        <f>Q555</f>
        <v>0.5</v>
      </c>
      <c r="I555" s="590"/>
      <c r="J555" s="590"/>
      <c r="K555" s="591"/>
      <c r="L555" s="591"/>
      <c r="M555" s="591"/>
      <c r="N555" s="591"/>
      <c r="O555" s="590"/>
      <c r="P555" s="590"/>
      <c r="Q555" s="590">
        <v>0.5</v>
      </c>
      <c r="R555" s="335">
        <f>AA555</f>
        <v>0.5</v>
      </c>
      <c r="S555" s="590"/>
      <c r="T555" s="590"/>
      <c r="U555" s="591"/>
      <c r="V555" s="591"/>
      <c r="W555" s="591"/>
      <c r="X555" s="591"/>
      <c r="Y555" s="590"/>
      <c r="Z555" s="590"/>
      <c r="AA555" s="590">
        <v>0.5</v>
      </c>
      <c r="AB555" s="375"/>
      <c r="AC555" s="347" t="s">
        <v>804</v>
      </c>
      <c r="AD555" s="523" t="s">
        <v>153</v>
      </c>
      <c r="AE555" s="559">
        <v>5</v>
      </c>
      <c r="AF555" s="523">
        <v>5</v>
      </c>
      <c r="AG555" s="371"/>
    </row>
    <row r="556" spans="1:33" s="199" customFormat="1" ht="15" customHeight="1">
      <c r="A556" s="746"/>
      <c r="B556" s="748"/>
      <c r="C556" s="749"/>
      <c r="D556" s="751"/>
      <c r="E556" s="201" t="s">
        <v>12</v>
      </c>
      <c r="F556" s="206" t="s">
        <v>386</v>
      </c>
      <c r="G556" s="523" t="s">
        <v>14</v>
      </c>
      <c r="H556" s="335">
        <f>I556+J556+L556+M556+N556+O556+P556+Q556</f>
        <v>2.2000000000000002</v>
      </c>
      <c r="I556" s="590">
        <v>2.2000000000000002</v>
      </c>
      <c r="J556" s="591"/>
      <c r="K556" s="591"/>
      <c r="L556" s="591"/>
      <c r="M556" s="591"/>
      <c r="N556" s="591"/>
      <c r="O556" s="591"/>
      <c r="P556" s="591"/>
      <c r="Q556" s="590"/>
      <c r="R556" s="335">
        <f>S556+T556+V556+W556+X556+Y556+Z556+AA556</f>
        <v>2.2000000000000002</v>
      </c>
      <c r="S556" s="590">
        <v>2.2000000000000002</v>
      </c>
      <c r="T556" s="591"/>
      <c r="U556" s="591"/>
      <c r="V556" s="591"/>
      <c r="W556" s="591"/>
      <c r="X556" s="591"/>
      <c r="Y556" s="591"/>
      <c r="Z556" s="591"/>
      <c r="AA556" s="590"/>
      <c r="AB556" s="375" t="s">
        <v>348</v>
      </c>
      <c r="AC556" s="347" t="s">
        <v>642</v>
      </c>
      <c r="AD556" s="523" t="s">
        <v>153</v>
      </c>
      <c r="AE556" s="559">
        <v>3</v>
      </c>
      <c r="AF556" s="523">
        <v>3</v>
      </c>
      <c r="AG556" s="371"/>
    </row>
    <row r="557" spans="1:33" s="3" customFormat="1" ht="15" customHeight="1">
      <c r="A557" s="747"/>
      <c r="B557" s="748"/>
      <c r="C557" s="749"/>
      <c r="D557" s="756" t="s">
        <v>15</v>
      </c>
      <c r="E557" s="757"/>
      <c r="F557" s="757"/>
      <c r="G557" s="758"/>
      <c r="H557" s="592">
        <f>H554+H556+H555</f>
        <v>3.2</v>
      </c>
      <c r="I557" s="592">
        <f t="shared" ref="I557:J557" si="399">I554+I556</f>
        <v>2.2000000000000002</v>
      </c>
      <c r="J557" s="592">
        <f t="shared" si="399"/>
        <v>0</v>
      </c>
      <c r="K557" s="592"/>
      <c r="L557" s="592">
        <f t="shared" ref="L557:P557" si="400">L554+L556</f>
        <v>0</v>
      </c>
      <c r="M557" s="592">
        <f t="shared" si="400"/>
        <v>0</v>
      </c>
      <c r="N557" s="592">
        <f t="shared" si="400"/>
        <v>0</v>
      </c>
      <c r="O557" s="592">
        <f t="shared" si="400"/>
        <v>0</v>
      </c>
      <c r="P557" s="592">
        <f t="shared" si="400"/>
        <v>0</v>
      </c>
      <c r="Q557" s="592">
        <f>Q554+Q556+Q555</f>
        <v>1</v>
      </c>
      <c r="R557" s="592">
        <f>R554+R556+R555</f>
        <v>3.2</v>
      </c>
      <c r="S557" s="592">
        <f t="shared" ref="S557:T557" si="401">S554+S556</f>
        <v>2.2000000000000002</v>
      </c>
      <c r="T557" s="592">
        <f t="shared" si="401"/>
        <v>0</v>
      </c>
      <c r="U557" s="592"/>
      <c r="V557" s="592">
        <f t="shared" ref="V557:Z557" si="402">V554+V556</f>
        <v>0</v>
      </c>
      <c r="W557" s="592">
        <f t="shared" si="402"/>
        <v>0</v>
      </c>
      <c r="X557" s="592">
        <f t="shared" si="402"/>
        <v>0</v>
      </c>
      <c r="Y557" s="592">
        <f t="shared" si="402"/>
        <v>0</v>
      </c>
      <c r="Z557" s="592">
        <f t="shared" si="402"/>
        <v>0</v>
      </c>
      <c r="AA557" s="592">
        <f>AA554+AA556+AA555</f>
        <v>1</v>
      </c>
      <c r="AB557" s="695"/>
      <c r="AC557" s="696"/>
      <c r="AD557" s="696"/>
      <c r="AE557" s="696"/>
      <c r="AF557" s="696"/>
      <c r="AG557" s="697"/>
    </row>
    <row r="558" spans="1:33" s="199" customFormat="1" ht="56.25" customHeight="1">
      <c r="A558" s="745" t="s">
        <v>190</v>
      </c>
      <c r="B558" s="748" t="s">
        <v>150</v>
      </c>
      <c r="C558" s="749" t="s">
        <v>150</v>
      </c>
      <c r="D558" s="750" t="s">
        <v>387</v>
      </c>
      <c r="E558" s="752" t="s">
        <v>805</v>
      </c>
      <c r="F558" s="753"/>
      <c r="G558" s="331"/>
      <c r="H558" s="589"/>
      <c r="I558" s="589"/>
      <c r="J558" s="589"/>
      <c r="K558" s="589"/>
      <c r="L558" s="589"/>
      <c r="M558" s="589"/>
      <c r="N558" s="589"/>
      <c r="O558" s="589"/>
      <c r="P558" s="589"/>
      <c r="Q558" s="589"/>
      <c r="R558" s="589"/>
      <c r="S558" s="589"/>
      <c r="T558" s="589"/>
      <c r="U558" s="589"/>
      <c r="V558" s="589"/>
      <c r="W558" s="589"/>
      <c r="X558" s="589"/>
      <c r="Y558" s="589"/>
      <c r="Z558" s="589"/>
      <c r="AA558" s="589"/>
      <c r="AB558" s="589"/>
      <c r="AC558" s="589"/>
      <c r="AD558" s="589"/>
      <c r="AE558" s="589"/>
      <c r="AF558" s="589"/>
      <c r="AG558" s="665"/>
    </row>
    <row r="559" spans="1:33" s="199" customFormat="1" ht="27" customHeight="1">
      <c r="A559" s="746"/>
      <c r="B559" s="748"/>
      <c r="C559" s="749"/>
      <c r="D559" s="751"/>
      <c r="E559" s="201" t="s">
        <v>10</v>
      </c>
      <c r="F559" s="206" t="s">
        <v>388</v>
      </c>
      <c r="G559" s="523" t="s">
        <v>14</v>
      </c>
      <c r="H559" s="335">
        <f>I559+J559+L559+M559+N559+O559+P559+Q559</f>
        <v>0.3</v>
      </c>
      <c r="I559" s="590">
        <v>0.3</v>
      </c>
      <c r="J559" s="591"/>
      <c r="K559" s="591"/>
      <c r="L559" s="591"/>
      <c r="M559" s="591"/>
      <c r="N559" s="591"/>
      <c r="O559" s="591"/>
      <c r="P559" s="591"/>
      <c r="Q559" s="590"/>
      <c r="R559" s="335">
        <f>S559+T559+V559+W559+X559+Y559+Z559+AA559</f>
        <v>0.3</v>
      </c>
      <c r="S559" s="590">
        <v>0.3</v>
      </c>
      <c r="T559" s="591"/>
      <c r="U559" s="591"/>
      <c r="V559" s="591"/>
      <c r="W559" s="591"/>
      <c r="X559" s="591"/>
      <c r="Y559" s="591"/>
      <c r="Z559" s="591"/>
      <c r="AA559" s="590"/>
      <c r="AB559" s="375" t="s">
        <v>348</v>
      </c>
      <c r="AC559" s="347" t="s">
        <v>806</v>
      </c>
      <c r="AD559" s="523" t="s">
        <v>153</v>
      </c>
      <c r="AE559" s="559">
        <v>1</v>
      </c>
      <c r="AF559" s="523">
        <v>1</v>
      </c>
      <c r="AG559" s="371"/>
    </row>
    <row r="560" spans="1:33" s="199" customFormat="1" ht="28.5" customHeight="1">
      <c r="A560" s="746"/>
      <c r="B560" s="748"/>
      <c r="C560" s="749"/>
      <c r="D560" s="751"/>
      <c r="E560" s="201" t="s">
        <v>11</v>
      </c>
      <c r="F560" s="206" t="s">
        <v>389</v>
      </c>
      <c r="G560" s="523" t="s">
        <v>145</v>
      </c>
      <c r="H560" s="335">
        <f>I560+J560+L560+M560+N560+O560+P560+Q560</f>
        <v>0.5</v>
      </c>
      <c r="I560" s="590"/>
      <c r="J560" s="590"/>
      <c r="K560" s="591"/>
      <c r="L560" s="591"/>
      <c r="M560" s="591"/>
      <c r="N560" s="591"/>
      <c r="O560" s="590"/>
      <c r="P560" s="590"/>
      <c r="Q560" s="590">
        <v>0.5</v>
      </c>
      <c r="R560" s="335">
        <f>S560+T560+V560+W560+X560+Y560+Z560+AA560</f>
        <v>0.5</v>
      </c>
      <c r="S560" s="590"/>
      <c r="T560" s="590"/>
      <c r="U560" s="591"/>
      <c r="V560" s="591"/>
      <c r="W560" s="591"/>
      <c r="X560" s="591"/>
      <c r="Y560" s="590"/>
      <c r="Z560" s="590"/>
      <c r="AA560" s="590">
        <v>0.5</v>
      </c>
      <c r="AB560" s="375" t="s">
        <v>348</v>
      </c>
      <c r="AC560" s="347" t="s">
        <v>807</v>
      </c>
      <c r="AD560" s="523" t="s">
        <v>153</v>
      </c>
      <c r="AE560" s="559">
        <v>4</v>
      </c>
      <c r="AF560" s="523">
        <v>4</v>
      </c>
      <c r="AG560" s="371"/>
    </row>
    <row r="561" spans="1:33" s="3" customFormat="1" ht="15" customHeight="1">
      <c r="A561" s="747"/>
      <c r="B561" s="748"/>
      <c r="C561" s="749"/>
      <c r="D561" s="756" t="s">
        <v>15</v>
      </c>
      <c r="E561" s="757"/>
      <c r="F561" s="757"/>
      <c r="G561" s="758"/>
      <c r="H561" s="592">
        <f>H559+H560</f>
        <v>0.8</v>
      </c>
      <c r="I561" s="592">
        <f t="shared" ref="I561:J561" si="403">I559+I560</f>
        <v>0.3</v>
      </c>
      <c r="J561" s="592">
        <f t="shared" si="403"/>
        <v>0</v>
      </c>
      <c r="K561" s="592"/>
      <c r="L561" s="592">
        <f t="shared" ref="L561:P561" si="404">L559+L560</f>
        <v>0</v>
      </c>
      <c r="M561" s="592">
        <f t="shared" si="404"/>
        <v>0</v>
      </c>
      <c r="N561" s="592">
        <f t="shared" si="404"/>
        <v>0</v>
      </c>
      <c r="O561" s="592">
        <f t="shared" si="404"/>
        <v>0</v>
      </c>
      <c r="P561" s="592">
        <f t="shared" si="404"/>
        <v>0</v>
      </c>
      <c r="Q561" s="592">
        <f>Q559+Q560</f>
        <v>0.5</v>
      </c>
      <c r="R561" s="592">
        <f>R559+R560</f>
        <v>0.8</v>
      </c>
      <c r="S561" s="592">
        <f t="shared" ref="S561:T561" si="405">S559+S560</f>
        <v>0.3</v>
      </c>
      <c r="T561" s="592">
        <f t="shared" si="405"/>
        <v>0</v>
      </c>
      <c r="U561" s="592"/>
      <c r="V561" s="592">
        <f t="shared" ref="V561:Z561" si="406">V559+V560</f>
        <v>0</v>
      </c>
      <c r="W561" s="592">
        <f t="shared" si="406"/>
        <v>0</v>
      </c>
      <c r="X561" s="592">
        <f t="shared" si="406"/>
        <v>0</v>
      </c>
      <c r="Y561" s="592">
        <f t="shared" si="406"/>
        <v>0</v>
      </c>
      <c r="Z561" s="592">
        <f t="shared" si="406"/>
        <v>0</v>
      </c>
      <c r="AA561" s="592">
        <f>AA559+AA560</f>
        <v>0.5</v>
      </c>
      <c r="AB561" s="695"/>
      <c r="AC561" s="696"/>
      <c r="AD561" s="696"/>
      <c r="AE561" s="696"/>
      <c r="AF561" s="696"/>
      <c r="AG561" s="697"/>
    </row>
    <row r="562" spans="1:33" s="199" customFormat="1" ht="59.25" customHeight="1">
      <c r="A562" s="745" t="s">
        <v>190</v>
      </c>
      <c r="B562" s="748" t="s">
        <v>150</v>
      </c>
      <c r="C562" s="749" t="s">
        <v>150</v>
      </c>
      <c r="D562" s="750" t="s">
        <v>390</v>
      </c>
      <c r="E562" s="752" t="s">
        <v>391</v>
      </c>
      <c r="F562" s="753"/>
      <c r="G562" s="331"/>
      <c r="H562" s="589"/>
      <c r="I562" s="589"/>
      <c r="J562" s="589"/>
      <c r="K562" s="589"/>
      <c r="L562" s="589"/>
      <c r="M562" s="589"/>
      <c r="N562" s="589"/>
      <c r="O562" s="589"/>
      <c r="P562" s="589"/>
      <c r="Q562" s="589"/>
      <c r="R562" s="589"/>
      <c r="S562" s="589"/>
      <c r="T562" s="589"/>
      <c r="U562" s="589"/>
      <c r="V562" s="589"/>
      <c r="W562" s="589"/>
      <c r="X562" s="589"/>
      <c r="Y562" s="589"/>
      <c r="Z562" s="589"/>
      <c r="AA562" s="589"/>
      <c r="AB562" s="589"/>
      <c r="AC562" s="589"/>
      <c r="AD562" s="589"/>
      <c r="AE562" s="589"/>
      <c r="AF562" s="589"/>
      <c r="AG562" s="665"/>
    </row>
    <row r="563" spans="1:33" s="199" customFormat="1" ht="27.75" customHeight="1">
      <c r="A563" s="746"/>
      <c r="B563" s="748"/>
      <c r="C563" s="749"/>
      <c r="D563" s="751"/>
      <c r="E563" s="201" t="s">
        <v>10</v>
      </c>
      <c r="F563" s="206" t="s">
        <v>808</v>
      </c>
      <c r="G563" s="523" t="s">
        <v>14</v>
      </c>
      <c r="H563" s="335">
        <f>I563+J563+L563+M563+N563+O563+P563+Q563</f>
        <v>0.15</v>
      </c>
      <c r="I563" s="590">
        <v>0.15</v>
      </c>
      <c r="J563" s="591"/>
      <c r="K563" s="591"/>
      <c r="L563" s="591"/>
      <c r="M563" s="591"/>
      <c r="N563" s="591"/>
      <c r="O563" s="591"/>
      <c r="P563" s="591"/>
      <c r="Q563" s="590"/>
      <c r="R563" s="335">
        <f>S563+T563+V563+W563+X563+Y563+Z563+AA563</f>
        <v>0.15</v>
      </c>
      <c r="S563" s="590">
        <v>0.15</v>
      </c>
      <c r="T563" s="591"/>
      <c r="U563" s="591"/>
      <c r="V563" s="591"/>
      <c r="W563" s="591"/>
      <c r="X563" s="591"/>
      <c r="Y563" s="591"/>
      <c r="Z563" s="591"/>
      <c r="AA563" s="590"/>
      <c r="AB563" s="375" t="s">
        <v>348</v>
      </c>
      <c r="AC563" s="347" t="s">
        <v>641</v>
      </c>
      <c r="AD563" s="523" t="s">
        <v>153</v>
      </c>
      <c r="AE563" s="559">
        <v>30</v>
      </c>
      <c r="AF563" s="523">
        <v>30</v>
      </c>
      <c r="AG563" s="371"/>
    </row>
    <row r="564" spans="1:33" s="3" customFormat="1" ht="15" customHeight="1">
      <c r="A564" s="747"/>
      <c r="B564" s="748"/>
      <c r="C564" s="749"/>
      <c r="D564" s="756" t="s">
        <v>15</v>
      </c>
      <c r="E564" s="757"/>
      <c r="F564" s="757"/>
      <c r="G564" s="758"/>
      <c r="H564" s="592">
        <f>H563</f>
        <v>0.15</v>
      </c>
      <c r="I564" s="592">
        <f t="shared" ref="I564:P564" si="407">I563</f>
        <v>0.15</v>
      </c>
      <c r="J564" s="592">
        <f t="shared" si="407"/>
        <v>0</v>
      </c>
      <c r="K564" s="592">
        <f t="shared" si="407"/>
        <v>0</v>
      </c>
      <c r="L564" s="592">
        <f t="shared" si="407"/>
        <v>0</v>
      </c>
      <c r="M564" s="592">
        <f t="shared" si="407"/>
        <v>0</v>
      </c>
      <c r="N564" s="592">
        <f t="shared" si="407"/>
        <v>0</v>
      </c>
      <c r="O564" s="592">
        <f t="shared" si="407"/>
        <v>0</v>
      </c>
      <c r="P564" s="592">
        <f t="shared" si="407"/>
        <v>0</v>
      </c>
      <c r="Q564" s="592">
        <f>Q563</f>
        <v>0</v>
      </c>
      <c r="R564" s="592">
        <f>R563</f>
        <v>0.15</v>
      </c>
      <c r="S564" s="592">
        <f t="shared" ref="S564:Z564" si="408">S563</f>
        <v>0.15</v>
      </c>
      <c r="T564" s="592">
        <f t="shared" si="408"/>
        <v>0</v>
      </c>
      <c r="U564" s="592">
        <f t="shared" si="408"/>
        <v>0</v>
      </c>
      <c r="V564" s="592">
        <f t="shared" si="408"/>
        <v>0</v>
      </c>
      <c r="W564" s="592">
        <f t="shared" si="408"/>
        <v>0</v>
      </c>
      <c r="X564" s="592">
        <f t="shared" si="408"/>
        <v>0</v>
      </c>
      <c r="Y564" s="592">
        <f t="shared" si="408"/>
        <v>0</v>
      </c>
      <c r="Z564" s="592">
        <f t="shared" si="408"/>
        <v>0</v>
      </c>
      <c r="AA564" s="592">
        <f>AA563</f>
        <v>0</v>
      </c>
      <c r="AB564" s="695"/>
      <c r="AC564" s="696"/>
      <c r="AD564" s="696"/>
      <c r="AE564" s="696"/>
      <c r="AF564" s="696"/>
      <c r="AG564" s="697"/>
    </row>
    <row r="565" spans="1:33" s="199" customFormat="1" ht="45.75" customHeight="1">
      <c r="A565" s="745" t="s">
        <v>190</v>
      </c>
      <c r="B565" s="748" t="s">
        <v>150</v>
      </c>
      <c r="C565" s="749" t="s">
        <v>150</v>
      </c>
      <c r="D565" s="750" t="s">
        <v>228</v>
      </c>
      <c r="E565" s="752" t="s">
        <v>392</v>
      </c>
      <c r="F565" s="753"/>
      <c r="G565" s="331"/>
      <c r="H565" s="589"/>
      <c r="I565" s="589"/>
      <c r="J565" s="589"/>
      <c r="K565" s="589"/>
      <c r="L565" s="589"/>
      <c r="M565" s="589"/>
      <c r="N565" s="589"/>
      <c r="O565" s="589"/>
      <c r="P565" s="589"/>
      <c r="Q565" s="589"/>
      <c r="R565" s="589"/>
      <c r="S565" s="589"/>
      <c r="T565" s="589"/>
      <c r="U565" s="589"/>
      <c r="V565" s="589"/>
      <c r="W565" s="589"/>
      <c r="X565" s="589"/>
      <c r="Y565" s="589"/>
      <c r="Z565" s="589"/>
      <c r="AA565" s="589"/>
      <c r="AB565" s="663"/>
      <c r="AC565" s="663"/>
      <c r="AD565" s="663"/>
      <c r="AE565" s="663"/>
      <c r="AF565" s="663"/>
      <c r="AG565" s="664"/>
    </row>
    <row r="566" spans="1:33" s="199" customFormat="1" ht="40.5" customHeight="1">
      <c r="A566" s="746"/>
      <c r="B566" s="748"/>
      <c r="C566" s="749"/>
      <c r="D566" s="751"/>
      <c r="E566" s="201" t="s">
        <v>10</v>
      </c>
      <c r="F566" s="206" t="s">
        <v>809</v>
      </c>
      <c r="G566" s="523" t="s">
        <v>299</v>
      </c>
      <c r="H566" s="335">
        <f>I566+J566+L566+M566+N566+O566+P566+Q566</f>
        <v>1.5</v>
      </c>
      <c r="I566" s="590">
        <v>1</v>
      </c>
      <c r="J566" s="591"/>
      <c r="K566" s="591"/>
      <c r="L566" s="591"/>
      <c r="M566" s="591"/>
      <c r="N566" s="591"/>
      <c r="O566" s="591"/>
      <c r="P566" s="591"/>
      <c r="Q566" s="590">
        <v>0.5</v>
      </c>
      <c r="R566" s="335">
        <f>S566+T566+V566+W566+X566+Y566+Z566+AA566</f>
        <v>1.5</v>
      </c>
      <c r="S566" s="590">
        <v>1</v>
      </c>
      <c r="T566" s="591"/>
      <c r="U566" s="591"/>
      <c r="V566" s="591"/>
      <c r="W566" s="591"/>
      <c r="X566" s="591"/>
      <c r="Y566" s="591"/>
      <c r="Z566" s="591"/>
      <c r="AA566" s="590">
        <v>0.5</v>
      </c>
      <c r="AB566" s="375" t="s">
        <v>348</v>
      </c>
      <c r="AC566" s="347" t="s">
        <v>640</v>
      </c>
      <c r="AD566" s="523" t="s">
        <v>153</v>
      </c>
      <c r="AE566" s="559">
        <v>20</v>
      </c>
      <c r="AF566" s="523">
        <v>20</v>
      </c>
      <c r="AG566" s="371"/>
    </row>
    <row r="567" spans="1:33" s="3" customFormat="1" ht="15" customHeight="1">
      <c r="A567" s="747"/>
      <c r="B567" s="748"/>
      <c r="C567" s="749"/>
      <c r="D567" s="756" t="s">
        <v>15</v>
      </c>
      <c r="E567" s="757"/>
      <c r="F567" s="757"/>
      <c r="G567" s="758"/>
      <c r="H567" s="592">
        <f>H566</f>
        <v>1.5</v>
      </c>
      <c r="I567" s="592">
        <f t="shared" ref="I567:P567" si="409">I566</f>
        <v>1</v>
      </c>
      <c r="J567" s="592">
        <f t="shared" si="409"/>
        <v>0</v>
      </c>
      <c r="K567" s="592"/>
      <c r="L567" s="592">
        <f t="shared" si="409"/>
        <v>0</v>
      </c>
      <c r="M567" s="592">
        <f t="shared" si="409"/>
        <v>0</v>
      </c>
      <c r="N567" s="592">
        <f t="shared" si="409"/>
        <v>0</v>
      </c>
      <c r="O567" s="592">
        <f t="shared" si="409"/>
        <v>0</v>
      </c>
      <c r="P567" s="592">
        <f t="shared" si="409"/>
        <v>0</v>
      </c>
      <c r="Q567" s="592">
        <f>Q566</f>
        <v>0.5</v>
      </c>
      <c r="R567" s="592">
        <f>R566</f>
        <v>1.5</v>
      </c>
      <c r="S567" s="592">
        <f t="shared" ref="S567:T567" si="410">S566</f>
        <v>1</v>
      </c>
      <c r="T567" s="592">
        <f t="shared" si="410"/>
        <v>0</v>
      </c>
      <c r="U567" s="592"/>
      <c r="V567" s="592">
        <f t="shared" ref="V567:Z567" si="411">V566</f>
        <v>0</v>
      </c>
      <c r="W567" s="592">
        <f t="shared" si="411"/>
        <v>0</v>
      </c>
      <c r="X567" s="592">
        <f t="shared" si="411"/>
        <v>0</v>
      </c>
      <c r="Y567" s="592">
        <f t="shared" si="411"/>
        <v>0</v>
      </c>
      <c r="Z567" s="592">
        <f t="shared" si="411"/>
        <v>0</v>
      </c>
      <c r="AA567" s="592">
        <f>AA566</f>
        <v>0.5</v>
      </c>
      <c r="AB567" s="695"/>
      <c r="AC567" s="696"/>
      <c r="AD567" s="696"/>
      <c r="AE567" s="696"/>
      <c r="AF567" s="696"/>
      <c r="AG567" s="697"/>
    </row>
    <row r="568" spans="1:33" s="199" customFormat="1" ht="40.5" customHeight="1">
      <c r="A568" s="745" t="s">
        <v>190</v>
      </c>
      <c r="B568" s="759" t="s">
        <v>150</v>
      </c>
      <c r="C568" s="749" t="s">
        <v>150</v>
      </c>
      <c r="D568" s="750" t="s">
        <v>234</v>
      </c>
      <c r="E568" s="752" t="s">
        <v>393</v>
      </c>
      <c r="F568" s="753"/>
      <c r="G568" s="331"/>
      <c r="H568" s="589"/>
      <c r="I568" s="589"/>
      <c r="J568" s="589"/>
      <c r="K568" s="589"/>
      <c r="L568" s="589"/>
      <c r="M568" s="589"/>
      <c r="N568" s="589"/>
      <c r="O568" s="589"/>
      <c r="P568" s="589"/>
      <c r="Q568" s="589"/>
      <c r="R568" s="589"/>
      <c r="S568" s="589"/>
      <c r="T568" s="589"/>
      <c r="U568" s="589"/>
      <c r="V568" s="589"/>
      <c r="W568" s="589"/>
      <c r="X568" s="589"/>
      <c r="Y568" s="589"/>
      <c r="Z568" s="589"/>
      <c r="AA568" s="589"/>
      <c r="AB568" s="663"/>
      <c r="AC568" s="663"/>
      <c r="AD568" s="663"/>
      <c r="AE568" s="663"/>
      <c r="AF568" s="663"/>
      <c r="AG568" s="664"/>
    </row>
    <row r="569" spans="1:33" s="199" customFormat="1" ht="25.5" customHeight="1">
      <c r="A569" s="746"/>
      <c r="B569" s="759"/>
      <c r="C569" s="749"/>
      <c r="D569" s="751"/>
      <c r="E569" s="201" t="s">
        <v>10</v>
      </c>
      <c r="F569" s="206" t="s">
        <v>394</v>
      </c>
      <c r="G569" s="523" t="s">
        <v>14</v>
      </c>
      <c r="H569" s="335">
        <f>I569+J569+L569+M569+N569+O569+P569+Q569</f>
        <v>0.01</v>
      </c>
      <c r="I569" s="590">
        <v>0.01</v>
      </c>
      <c r="J569" s="591"/>
      <c r="K569" s="591"/>
      <c r="L569" s="591"/>
      <c r="M569" s="591"/>
      <c r="N569" s="591"/>
      <c r="O569" s="591"/>
      <c r="P569" s="591"/>
      <c r="Q569" s="590"/>
      <c r="R569" s="335">
        <f>S569+T569+V569+W569+X569+Y569+Z569+AA569</f>
        <v>0.01</v>
      </c>
      <c r="S569" s="590">
        <v>0.01</v>
      </c>
      <c r="T569" s="591"/>
      <c r="U569" s="591"/>
      <c r="V569" s="591"/>
      <c r="W569" s="591"/>
      <c r="X569" s="591"/>
      <c r="Y569" s="591"/>
      <c r="Z569" s="591"/>
      <c r="AA569" s="590"/>
      <c r="AB569" s="375" t="s">
        <v>348</v>
      </c>
      <c r="AC569" s="347" t="s">
        <v>639</v>
      </c>
      <c r="AD569" s="523" t="s">
        <v>153</v>
      </c>
      <c r="AE569" s="559">
        <v>8</v>
      </c>
      <c r="AF569" s="523">
        <v>8</v>
      </c>
      <c r="AG569" s="371"/>
    </row>
    <row r="570" spans="1:33" s="199" customFormat="1" ht="31.5" customHeight="1">
      <c r="A570" s="746"/>
      <c r="B570" s="759"/>
      <c r="C570" s="749"/>
      <c r="D570" s="751"/>
      <c r="E570" s="201" t="s">
        <v>11</v>
      </c>
      <c r="F570" s="206" t="s">
        <v>395</v>
      </c>
      <c r="G570" s="523" t="s">
        <v>14</v>
      </c>
      <c r="H570" s="335">
        <f>I570+J570+L570+M570+N570+O570+P570+Q570</f>
        <v>0.04</v>
      </c>
      <c r="I570" s="590">
        <v>0.04</v>
      </c>
      <c r="J570" s="591"/>
      <c r="K570" s="591"/>
      <c r="L570" s="591"/>
      <c r="M570" s="591"/>
      <c r="N570" s="591"/>
      <c r="O570" s="591"/>
      <c r="P570" s="591"/>
      <c r="Q570" s="590"/>
      <c r="R570" s="335">
        <f>S570+T570+V570+W570+X570+Y570+Z570+AA570</f>
        <v>0.04</v>
      </c>
      <c r="S570" s="590">
        <v>0.04</v>
      </c>
      <c r="T570" s="591"/>
      <c r="U570" s="591"/>
      <c r="V570" s="591"/>
      <c r="W570" s="591"/>
      <c r="X570" s="591"/>
      <c r="Y570" s="591"/>
      <c r="Z570" s="591"/>
      <c r="AA570" s="590"/>
      <c r="AB570" s="375" t="s">
        <v>348</v>
      </c>
      <c r="AC570" s="347" t="s">
        <v>638</v>
      </c>
      <c r="AD570" s="523" t="s">
        <v>153</v>
      </c>
      <c r="AE570" s="559">
        <v>8</v>
      </c>
      <c r="AF570" s="523">
        <v>8</v>
      </c>
      <c r="AG570" s="371"/>
    </row>
    <row r="571" spans="1:33" s="3" customFormat="1" ht="15" customHeight="1">
      <c r="A571" s="747"/>
      <c r="B571" s="759"/>
      <c r="C571" s="749"/>
      <c r="D571" s="756" t="s">
        <v>15</v>
      </c>
      <c r="E571" s="757"/>
      <c r="F571" s="757"/>
      <c r="G571" s="758"/>
      <c r="H571" s="592">
        <f>H569+H570</f>
        <v>0.05</v>
      </c>
      <c r="I571" s="592">
        <f t="shared" ref="I571:J571" si="412">I569+I570</f>
        <v>0.05</v>
      </c>
      <c r="J571" s="592">
        <f t="shared" si="412"/>
        <v>0</v>
      </c>
      <c r="K571" s="592"/>
      <c r="L571" s="592">
        <f t="shared" ref="L571:Q571" si="413">L569+L570</f>
        <v>0</v>
      </c>
      <c r="M571" s="592">
        <f t="shared" si="413"/>
        <v>0</v>
      </c>
      <c r="N571" s="592">
        <f t="shared" si="413"/>
        <v>0</v>
      </c>
      <c r="O571" s="592">
        <f t="shared" si="413"/>
        <v>0</v>
      </c>
      <c r="P571" s="592">
        <f t="shared" si="413"/>
        <v>0</v>
      </c>
      <c r="Q571" s="592">
        <f t="shared" si="413"/>
        <v>0</v>
      </c>
      <c r="R571" s="592">
        <f>R569+R570</f>
        <v>0.05</v>
      </c>
      <c r="S571" s="592">
        <f t="shared" ref="S571:T571" si="414">S569+S570</f>
        <v>0.05</v>
      </c>
      <c r="T571" s="592">
        <f t="shared" si="414"/>
        <v>0</v>
      </c>
      <c r="U571" s="592"/>
      <c r="V571" s="592">
        <f t="shared" ref="V571:AA571" si="415">V569+V570</f>
        <v>0</v>
      </c>
      <c r="W571" s="592">
        <f t="shared" si="415"/>
        <v>0</v>
      </c>
      <c r="X571" s="592">
        <f t="shared" si="415"/>
        <v>0</v>
      </c>
      <c r="Y571" s="592">
        <f t="shared" si="415"/>
        <v>0</v>
      </c>
      <c r="Z571" s="592">
        <f t="shared" si="415"/>
        <v>0</v>
      </c>
      <c r="AA571" s="592">
        <f t="shared" si="415"/>
        <v>0</v>
      </c>
      <c r="AB571" s="695"/>
      <c r="AC571" s="696"/>
      <c r="AD571" s="696"/>
      <c r="AE571" s="696"/>
      <c r="AF571" s="696"/>
      <c r="AG571" s="697"/>
    </row>
    <row r="572" spans="1:33" s="3" customFormat="1" ht="46.5" customHeight="1">
      <c r="A572" s="745" t="s">
        <v>190</v>
      </c>
      <c r="B572" s="759" t="s">
        <v>150</v>
      </c>
      <c r="C572" s="749" t="s">
        <v>150</v>
      </c>
      <c r="D572" s="750" t="s">
        <v>717</v>
      </c>
      <c r="E572" s="752" t="s">
        <v>810</v>
      </c>
      <c r="F572" s="753"/>
      <c r="G572" s="331"/>
      <c r="H572" s="589"/>
      <c r="I572" s="589"/>
      <c r="J572" s="589"/>
      <c r="K572" s="589"/>
      <c r="L572" s="589"/>
      <c r="M572" s="589"/>
      <c r="N572" s="589"/>
      <c r="O572" s="589"/>
      <c r="P572" s="589"/>
      <c r="Q572" s="589"/>
      <c r="R572" s="589"/>
      <c r="S572" s="589"/>
      <c r="T572" s="589"/>
      <c r="U572" s="589"/>
      <c r="V572" s="589"/>
      <c r="W572" s="589"/>
      <c r="X572" s="589"/>
      <c r="Y572" s="589"/>
      <c r="Z572" s="589"/>
      <c r="AA572" s="589"/>
      <c r="AB572" s="663"/>
      <c r="AC572" s="663"/>
      <c r="AD572" s="663"/>
      <c r="AE572" s="663"/>
      <c r="AF572" s="663"/>
      <c r="AG572" s="664"/>
    </row>
    <row r="573" spans="1:33" s="3" customFormat="1" ht="15" customHeight="1">
      <c r="A573" s="746"/>
      <c r="B573" s="759"/>
      <c r="C573" s="749"/>
      <c r="D573" s="751"/>
      <c r="E573" s="201" t="s">
        <v>10</v>
      </c>
      <c r="F573" s="206" t="s">
        <v>811</v>
      </c>
      <c r="G573" s="523" t="s">
        <v>729</v>
      </c>
      <c r="H573" s="335">
        <f>I573+J573+L573+M573+N573+O573+P573+Q573</f>
        <v>1.9</v>
      </c>
      <c r="I573" s="590">
        <v>1.4</v>
      </c>
      <c r="J573" s="591"/>
      <c r="K573" s="591"/>
      <c r="L573" s="591"/>
      <c r="M573" s="591"/>
      <c r="N573" s="591"/>
      <c r="O573" s="591"/>
      <c r="P573" s="591"/>
      <c r="Q573" s="590">
        <v>0.5</v>
      </c>
      <c r="R573" s="335">
        <f>S573+T573+V573+W573+X573+Y573+Z573+AA573</f>
        <v>1.9</v>
      </c>
      <c r="S573" s="590">
        <v>1.4</v>
      </c>
      <c r="T573" s="591"/>
      <c r="U573" s="591"/>
      <c r="V573" s="591"/>
      <c r="W573" s="591"/>
      <c r="X573" s="591"/>
      <c r="Y573" s="591"/>
      <c r="Z573" s="591"/>
      <c r="AA573" s="590">
        <v>0.5</v>
      </c>
      <c r="AB573" s="375" t="s">
        <v>348</v>
      </c>
      <c r="AC573" s="347" t="s">
        <v>672</v>
      </c>
      <c r="AD573" s="523" t="s">
        <v>153</v>
      </c>
      <c r="AE573" s="559">
        <v>1</v>
      </c>
      <c r="AF573" s="523">
        <v>1</v>
      </c>
      <c r="AG573" s="371"/>
    </row>
    <row r="574" spans="1:33" s="3" customFormat="1" ht="15" customHeight="1">
      <c r="A574" s="747"/>
      <c r="B574" s="759"/>
      <c r="C574" s="749"/>
      <c r="D574" s="756" t="s">
        <v>15</v>
      </c>
      <c r="E574" s="757"/>
      <c r="F574" s="757"/>
      <c r="G574" s="758"/>
      <c r="H574" s="592">
        <f t="shared" ref="H574:P574" si="416">SUM(H573)</f>
        <v>1.9</v>
      </c>
      <c r="I574" s="592">
        <f t="shared" si="416"/>
        <v>1.4</v>
      </c>
      <c r="J574" s="592">
        <f t="shared" si="416"/>
        <v>0</v>
      </c>
      <c r="K574" s="592"/>
      <c r="L574" s="592">
        <f t="shared" si="416"/>
        <v>0</v>
      </c>
      <c r="M574" s="592">
        <f t="shared" si="416"/>
        <v>0</v>
      </c>
      <c r="N574" s="592">
        <f t="shared" si="416"/>
        <v>0</v>
      </c>
      <c r="O574" s="592">
        <f t="shared" si="416"/>
        <v>0</v>
      </c>
      <c r="P574" s="592">
        <f t="shared" si="416"/>
        <v>0</v>
      </c>
      <c r="Q574" s="592">
        <f>SUM(Q573)</f>
        <v>0.5</v>
      </c>
      <c r="R574" s="592">
        <f t="shared" ref="R574:T574" si="417">SUM(R573)</f>
        <v>1.9</v>
      </c>
      <c r="S574" s="592">
        <f t="shared" si="417"/>
        <v>1.4</v>
      </c>
      <c r="T574" s="592">
        <f t="shared" si="417"/>
        <v>0</v>
      </c>
      <c r="U574" s="592"/>
      <c r="V574" s="592">
        <f t="shared" ref="V574:Z574" si="418">SUM(V573)</f>
        <v>0</v>
      </c>
      <c r="W574" s="592">
        <f t="shared" si="418"/>
        <v>0</v>
      </c>
      <c r="X574" s="592">
        <f t="shared" si="418"/>
        <v>0</v>
      </c>
      <c r="Y574" s="592">
        <f t="shared" si="418"/>
        <v>0</v>
      </c>
      <c r="Z574" s="592">
        <f t="shared" si="418"/>
        <v>0</v>
      </c>
      <c r="AA574" s="592">
        <f>SUM(AA573)</f>
        <v>0.5</v>
      </c>
      <c r="AB574" s="695"/>
      <c r="AC574" s="696"/>
      <c r="AD574" s="696"/>
      <c r="AE574" s="696"/>
      <c r="AF574" s="696"/>
      <c r="AG574" s="697"/>
    </row>
    <row r="575" spans="1:33" s="3" customFormat="1" ht="30" customHeight="1">
      <c r="A575" s="745" t="s">
        <v>190</v>
      </c>
      <c r="B575" s="759" t="s">
        <v>150</v>
      </c>
      <c r="C575" s="749" t="s">
        <v>150</v>
      </c>
      <c r="D575" s="750" t="s">
        <v>812</v>
      </c>
      <c r="E575" s="752" t="s">
        <v>813</v>
      </c>
      <c r="F575" s="753"/>
      <c r="G575" s="331"/>
      <c r="H575" s="589"/>
      <c r="I575" s="589"/>
      <c r="J575" s="589"/>
      <c r="K575" s="589"/>
      <c r="L575" s="589"/>
      <c r="M575" s="589"/>
      <c r="N575" s="589"/>
      <c r="O575" s="589"/>
      <c r="P575" s="589"/>
      <c r="Q575" s="589"/>
      <c r="R575" s="589"/>
      <c r="S575" s="589"/>
      <c r="T575" s="589"/>
      <c r="U575" s="589"/>
      <c r="V575" s="589"/>
      <c r="W575" s="589"/>
      <c r="X575" s="589"/>
      <c r="Y575" s="589"/>
      <c r="Z575" s="589"/>
      <c r="AA575" s="589"/>
      <c r="AB575" s="266"/>
      <c r="AC575" s="334"/>
      <c r="AD575" s="360"/>
      <c r="AE575" s="456"/>
      <c r="AF575" s="360"/>
      <c r="AG575" s="370"/>
    </row>
    <row r="576" spans="1:33" s="3" customFormat="1" ht="29.25" customHeight="1">
      <c r="A576" s="746"/>
      <c r="B576" s="759"/>
      <c r="C576" s="749"/>
      <c r="D576" s="751"/>
      <c r="E576" s="201" t="s">
        <v>10</v>
      </c>
      <c r="F576" s="206" t="s">
        <v>814</v>
      </c>
      <c r="G576" s="523" t="s">
        <v>299</v>
      </c>
      <c r="H576" s="335">
        <f>I576+J576+L576+M576+N576+O576+P576+Q576</f>
        <v>4.2</v>
      </c>
      <c r="I576" s="590">
        <v>3.2</v>
      </c>
      <c r="J576" s="591"/>
      <c r="K576" s="591"/>
      <c r="L576" s="591"/>
      <c r="M576" s="591"/>
      <c r="N576" s="591"/>
      <c r="O576" s="591"/>
      <c r="P576" s="591"/>
      <c r="Q576" s="590">
        <v>1</v>
      </c>
      <c r="R576" s="335">
        <f>S576+T576+V576+W576+X576+Y576+Z576+AA576</f>
        <v>4.2</v>
      </c>
      <c r="S576" s="590">
        <v>3.2</v>
      </c>
      <c r="T576" s="591"/>
      <c r="U576" s="591"/>
      <c r="V576" s="591"/>
      <c r="W576" s="591"/>
      <c r="X576" s="591"/>
      <c r="Y576" s="591"/>
      <c r="Z576" s="591"/>
      <c r="AA576" s="590">
        <v>1</v>
      </c>
      <c r="AB576" s="375" t="s">
        <v>348</v>
      </c>
      <c r="AC576" s="347" t="s">
        <v>815</v>
      </c>
      <c r="AD576" s="523" t="s">
        <v>153</v>
      </c>
      <c r="AE576" s="559">
        <v>4</v>
      </c>
      <c r="AF576" s="523">
        <v>4</v>
      </c>
      <c r="AG576" s="371"/>
    </row>
    <row r="577" spans="1:33" s="3" customFormat="1" ht="15" customHeight="1">
      <c r="A577" s="747"/>
      <c r="B577" s="759"/>
      <c r="C577" s="749"/>
      <c r="D577" s="756" t="s">
        <v>15</v>
      </c>
      <c r="E577" s="757"/>
      <c r="F577" s="757"/>
      <c r="G577" s="758"/>
      <c r="H577" s="592">
        <f>SUM(H576)</f>
        <v>4.2</v>
      </c>
      <c r="I577" s="592">
        <f t="shared" ref="I577:Q577" si="419">SUM(I576)</f>
        <v>3.2</v>
      </c>
      <c r="J577" s="592">
        <f t="shared" si="419"/>
        <v>0</v>
      </c>
      <c r="K577" s="592"/>
      <c r="L577" s="592">
        <f t="shared" si="419"/>
        <v>0</v>
      </c>
      <c r="M577" s="592">
        <f t="shared" si="419"/>
        <v>0</v>
      </c>
      <c r="N577" s="592">
        <f t="shared" si="419"/>
        <v>0</v>
      </c>
      <c r="O577" s="592">
        <f t="shared" si="419"/>
        <v>0</v>
      </c>
      <c r="P577" s="592">
        <f t="shared" si="419"/>
        <v>0</v>
      </c>
      <c r="Q577" s="592">
        <f t="shared" si="419"/>
        <v>1</v>
      </c>
      <c r="R577" s="592">
        <f>SUM(R576)</f>
        <v>4.2</v>
      </c>
      <c r="S577" s="592">
        <f t="shared" ref="S577:T577" si="420">SUM(S576)</f>
        <v>3.2</v>
      </c>
      <c r="T577" s="592">
        <f t="shared" si="420"/>
        <v>0</v>
      </c>
      <c r="U577" s="592"/>
      <c r="V577" s="592">
        <f t="shared" ref="V577:AA577" si="421">SUM(V576)</f>
        <v>0</v>
      </c>
      <c r="W577" s="592">
        <f t="shared" si="421"/>
        <v>0</v>
      </c>
      <c r="X577" s="592">
        <f t="shared" si="421"/>
        <v>0</v>
      </c>
      <c r="Y577" s="592">
        <f t="shared" si="421"/>
        <v>0</v>
      </c>
      <c r="Z577" s="592">
        <f t="shared" si="421"/>
        <v>0</v>
      </c>
      <c r="AA577" s="592">
        <f t="shared" si="421"/>
        <v>1</v>
      </c>
      <c r="AB577" s="695"/>
      <c r="AC577" s="696"/>
      <c r="AD577" s="696"/>
      <c r="AE577" s="696"/>
      <c r="AF577" s="696"/>
      <c r="AG577" s="697"/>
    </row>
    <row r="578" spans="1:33" s="3" customFormat="1" ht="33.75" customHeight="1">
      <c r="A578" s="745" t="s">
        <v>190</v>
      </c>
      <c r="B578" s="759" t="s">
        <v>150</v>
      </c>
      <c r="C578" s="749" t="s">
        <v>150</v>
      </c>
      <c r="D578" s="750" t="s">
        <v>275</v>
      </c>
      <c r="E578" s="752" t="s">
        <v>816</v>
      </c>
      <c r="F578" s="753"/>
      <c r="G578" s="331"/>
      <c r="H578" s="589"/>
      <c r="I578" s="589"/>
      <c r="J578" s="589"/>
      <c r="K578" s="589"/>
      <c r="L578" s="589"/>
      <c r="M578" s="589"/>
      <c r="N578" s="589"/>
      <c r="O578" s="589"/>
      <c r="P578" s="589"/>
      <c r="Q578" s="589"/>
      <c r="R578" s="589"/>
      <c r="S578" s="589"/>
      <c r="T578" s="589"/>
      <c r="U578" s="589"/>
      <c r="V578" s="589"/>
      <c r="W578" s="589"/>
      <c r="X578" s="589"/>
      <c r="Y578" s="589"/>
      <c r="Z578" s="589"/>
      <c r="AA578" s="589"/>
      <c r="AB578" s="663"/>
      <c r="AC578" s="663"/>
      <c r="AD578" s="663"/>
      <c r="AE578" s="663"/>
      <c r="AF578" s="663"/>
      <c r="AG578" s="664"/>
    </row>
    <row r="579" spans="1:33" s="3" customFormat="1" ht="15" customHeight="1">
      <c r="A579" s="746"/>
      <c r="B579" s="759"/>
      <c r="C579" s="749"/>
      <c r="D579" s="751"/>
      <c r="E579" s="201" t="s">
        <v>10</v>
      </c>
      <c r="F579" s="206" t="s">
        <v>817</v>
      </c>
      <c r="G579" s="523" t="s">
        <v>299</v>
      </c>
      <c r="H579" s="335">
        <f>I579+J579+L579+M579+N579+O579+P579+Q579</f>
        <v>1.6</v>
      </c>
      <c r="I579" s="590">
        <v>1.1000000000000001</v>
      </c>
      <c r="J579" s="591"/>
      <c r="K579" s="591"/>
      <c r="L579" s="591"/>
      <c r="M579" s="591"/>
      <c r="N579" s="591"/>
      <c r="O579" s="591"/>
      <c r="P579" s="591"/>
      <c r="Q579" s="590">
        <v>0.5</v>
      </c>
      <c r="R579" s="335">
        <f>S579+T579+V579+W579+X579+Y579+Z579+AA579</f>
        <v>1.6</v>
      </c>
      <c r="S579" s="590">
        <v>1.1000000000000001</v>
      </c>
      <c r="T579" s="591"/>
      <c r="U579" s="591"/>
      <c r="V579" s="591"/>
      <c r="W579" s="591"/>
      <c r="X579" s="591"/>
      <c r="Y579" s="591"/>
      <c r="Z579" s="591"/>
      <c r="AA579" s="590">
        <v>0.5</v>
      </c>
      <c r="AB579" s="375" t="s">
        <v>348</v>
      </c>
      <c r="AC579" s="347" t="s">
        <v>818</v>
      </c>
      <c r="AD579" s="523" t="s">
        <v>153</v>
      </c>
      <c r="AE579" s="559">
        <v>23</v>
      </c>
      <c r="AF579" s="523">
        <v>23</v>
      </c>
      <c r="AG579" s="371"/>
    </row>
    <row r="580" spans="1:33" s="3" customFormat="1" ht="15" customHeight="1">
      <c r="A580" s="747"/>
      <c r="B580" s="759"/>
      <c r="C580" s="749"/>
      <c r="D580" s="756" t="s">
        <v>15</v>
      </c>
      <c r="E580" s="757"/>
      <c r="F580" s="757"/>
      <c r="G580" s="758"/>
      <c r="H580" s="592">
        <f>SUM(H579)</f>
        <v>1.6</v>
      </c>
      <c r="I580" s="592">
        <f>SUM(I579)</f>
        <v>1.1000000000000001</v>
      </c>
      <c r="J580" s="592">
        <f t="shared" ref="J580:Q580" si="422">SUM(J579)</f>
        <v>0</v>
      </c>
      <c r="K580" s="592"/>
      <c r="L580" s="592">
        <f t="shared" si="422"/>
        <v>0</v>
      </c>
      <c r="M580" s="592">
        <f t="shared" si="422"/>
        <v>0</v>
      </c>
      <c r="N580" s="592">
        <f t="shared" si="422"/>
        <v>0</v>
      </c>
      <c r="O580" s="592">
        <f t="shared" si="422"/>
        <v>0</v>
      </c>
      <c r="P580" s="592">
        <f t="shared" si="422"/>
        <v>0</v>
      </c>
      <c r="Q580" s="592">
        <f t="shared" si="422"/>
        <v>0.5</v>
      </c>
      <c r="R580" s="592">
        <f>SUM(R579)</f>
        <v>1.6</v>
      </c>
      <c r="S580" s="592">
        <f>SUM(S579)</f>
        <v>1.1000000000000001</v>
      </c>
      <c r="T580" s="592">
        <f t="shared" ref="T580" si="423">SUM(T579)</f>
        <v>0</v>
      </c>
      <c r="U580" s="592"/>
      <c r="V580" s="592">
        <f t="shared" ref="V580:AA580" si="424">SUM(V579)</f>
        <v>0</v>
      </c>
      <c r="W580" s="592">
        <f t="shared" si="424"/>
        <v>0</v>
      </c>
      <c r="X580" s="592">
        <f t="shared" si="424"/>
        <v>0</v>
      </c>
      <c r="Y580" s="592">
        <f t="shared" si="424"/>
        <v>0</v>
      </c>
      <c r="Z580" s="592">
        <f t="shared" si="424"/>
        <v>0</v>
      </c>
      <c r="AA580" s="592">
        <f t="shared" si="424"/>
        <v>0.5</v>
      </c>
      <c r="AB580" s="695"/>
      <c r="AC580" s="696"/>
      <c r="AD580" s="696"/>
      <c r="AE580" s="696"/>
      <c r="AF580" s="696"/>
      <c r="AG580" s="697"/>
    </row>
    <row r="581" spans="1:33" s="3" customFormat="1" ht="15" customHeight="1">
      <c r="A581" s="202" t="s">
        <v>190</v>
      </c>
      <c r="B581" s="596" t="s">
        <v>150</v>
      </c>
      <c r="C581" s="597" t="s">
        <v>150</v>
      </c>
      <c r="D581" s="768" t="s">
        <v>16</v>
      </c>
      <c r="E581" s="769"/>
      <c r="F581" s="769"/>
      <c r="G581" s="770"/>
      <c r="H581" s="598">
        <f>H580+H577+H574+H571+H567+H564+H561+H557+H552+H548+H544+H540+H535+H530+H526+H521+H516+H512+H507+H504+H497</f>
        <v>37</v>
      </c>
      <c r="I581" s="598">
        <f>I580+I577+I574+I571+I567+I564+I561+I552+I557+I548+I544+I540+I535+I530+I526+I521+I516+I512+I507+I504+I497</f>
        <v>28.400000000000006</v>
      </c>
      <c r="J581" s="598">
        <f t="shared" ref="J581:Q581" si="425">J580+J577+J574+J571+J567+J564+J561+J552+J557+J548+J544+J540+J535+J530+J526+J521+J516+J512+J507+J504+J497</f>
        <v>0</v>
      </c>
      <c r="K581" s="598"/>
      <c r="L581" s="598">
        <f t="shared" si="425"/>
        <v>0</v>
      </c>
      <c r="M581" s="598">
        <f t="shared" si="425"/>
        <v>0</v>
      </c>
      <c r="N581" s="598">
        <f t="shared" si="425"/>
        <v>0</v>
      </c>
      <c r="O581" s="598">
        <f t="shared" si="425"/>
        <v>0</v>
      </c>
      <c r="P581" s="598">
        <f t="shared" si="425"/>
        <v>0</v>
      </c>
      <c r="Q581" s="598">
        <f t="shared" si="425"/>
        <v>8.6</v>
      </c>
      <c r="R581" s="598">
        <f>R580+R577+R574+R571+R567+R564+R561+R557+R552+R548+R544+R540+R535+R530+R526+R521+R516+R512+R507+R504+R497</f>
        <v>37</v>
      </c>
      <c r="S581" s="598">
        <f>S580+S577+S574+S571+S567+S564+S561+S552+S557+S548+S544+S540+S535+S530+S526+S521+S516+S512+S507+S504+S497</f>
        <v>28.400000000000006</v>
      </c>
      <c r="T581" s="598">
        <f t="shared" ref="T581" si="426">T580+T577+T574+T571+T567+T564+T561+T552+T557+T548+T544+T540+T535+T530+T526+T521+T516+T512+T507+T504+T497</f>
        <v>0</v>
      </c>
      <c r="U581" s="598"/>
      <c r="V581" s="598">
        <f t="shared" ref="V581:AA581" si="427">V580+V577+V574+V571+V567+V564+V561+V552+V557+V548+V544+V540+V535+V530+V526+V521+V516+V512+V507+V504+V497</f>
        <v>0</v>
      </c>
      <c r="W581" s="598">
        <f t="shared" si="427"/>
        <v>0</v>
      </c>
      <c r="X581" s="598">
        <f t="shared" si="427"/>
        <v>0</v>
      </c>
      <c r="Y581" s="598">
        <f t="shared" si="427"/>
        <v>0</v>
      </c>
      <c r="Z581" s="598">
        <f t="shared" si="427"/>
        <v>0</v>
      </c>
      <c r="AA581" s="598">
        <f t="shared" si="427"/>
        <v>8.6</v>
      </c>
      <c r="AB581" s="710"/>
      <c r="AC581" s="711"/>
      <c r="AD581" s="711"/>
      <c r="AE581" s="711"/>
      <c r="AF581" s="711"/>
      <c r="AG581" s="712"/>
    </row>
    <row r="582" spans="1:33" s="3" customFormat="1" ht="15" customHeight="1">
      <c r="A582" s="202" t="s">
        <v>190</v>
      </c>
      <c r="B582" s="596" t="s">
        <v>150</v>
      </c>
      <c r="C582" s="597" t="s">
        <v>151</v>
      </c>
      <c r="D582" s="710"/>
      <c r="E582" s="711"/>
      <c r="F582" s="711"/>
      <c r="G582" s="711"/>
      <c r="H582" s="711"/>
      <c r="I582" s="711"/>
      <c r="J582" s="711"/>
      <c r="K582" s="711"/>
      <c r="L582" s="711"/>
      <c r="M582" s="711"/>
      <c r="N582" s="711"/>
      <c r="O582" s="711"/>
      <c r="P582" s="711"/>
      <c r="Q582" s="711"/>
      <c r="R582" s="711"/>
      <c r="S582" s="711"/>
      <c r="T582" s="711"/>
      <c r="U582" s="711"/>
      <c r="V582" s="711"/>
      <c r="W582" s="711"/>
      <c r="X582" s="711"/>
      <c r="Y582" s="711"/>
      <c r="Z582" s="711"/>
      <c r="AA582" s="711"/>
      <c r="AB582" s="711"/>
      <c r="AC582" s="711"/>
      <c r="AD582" s="711"/>
      <c r="AE582" s="711"/>
      <c r="AF582" s="711"/>
      <c r="AG582" s="712"/>
    </row>
    <row r="583" spans="1:33" s="3" customFormat="1" ht="15" customHeight="1">
      <c r="A583" s="745" t="s">
        <v>190</v>
      </c>
      <c r="B583" s="771" t="s">
        <v>150</v>
      </c>
      <c r="C583" s="774" t="s">
        <v>151</v>
      </c>
      <c r="D583" s="750" t="s">
        <v>231</v>
      </c>
      <c r="E583" s="752" t="s">
        <v>396</v>
      </c>
      <c r="F583" s="753"/>
      <c r="G583" s="331"/>
      <c r="H583" s="589"/>
      <c r="I583" s="589"/>
      <c r="J583" s="589"/>
      <c r="K583" s="589"/>
      <c r="L583" s="589"/>
      <c r="M583" s="589"/>
      <c r="N583" s="589"/>
      <c r="O583" s="589"/>
      <c r="P583" s="589"/>
      <c r="Q583" s="589"/>
      <c r="R583" s="589"/>
      <c r="S583" s="589"/>
      <c r="T583" s="589"/>
      <c r="U583" s="589"/>
      <c r="V583" s="589"/>
      <c r="W583" s="589"/>
      <c r="X583" s="589"/>
      <c r="Y583" s="589"/>
      <c r="Z583" s="589"/>
      <c r="AA583" s="589"/>
      <c r="AB583" s="663"/>
      <c r="AC583" s="663"/>
      <c r="AD583" s="663"/>
      <c r="AE583" s="663"/>
      <c r="AF583" s="663"/>
      <c r="AG583" s="664"/>
    </row>
    <row r="584" spans="1:33" s="3" customFormat="1" ht="15" customHeight="1">
      <c r="A584" s="746"/>
      <c r="B584" s="772"/>
      <c r="C584" s="775"/>
      <c r="D584" s="751"/>
      <c r="E584" s="201" t="s">
        <v>10</v>
      </c>
      <c r="F584" s="206" t="s">
        <v>819</v>
      </c>
      <c r="G584" s="599" t="s">
        <v>14</v>
      </c>
      <c r="H584" s="335">
        <f>I584+J584+L584+M584+N584+O584+P584+Q584</f>
        <v>0.3</v>
      </c>
      <c r="I584" s="590">
        <v>0.3</v>
      </c>
      <c r="J584" s="590"/>
      <c r="K584" s="590"/>
      <c r="L584" s="590"/>
      <c r="M584" s="590"/>
      <c r="N584" s="590"/>
      <c r="O584" s="590"/>
      <c r="P584" s="590"/>
      <c r="Q584" s="590"/>
      <c r="R584" s="335">
        <f>S584+T584+V584+W584+X584+Y584+Z584+AA584</f>
        <v>0.3</v>
      </c>
      <c r="S584" s="590">
        <v>0.3</v>
      </c>
      <c r="T584" s="590"/>
      <c r="U584" s="590"/>
      <c r="V584" s="590"/>
      <c r="W584" s="590"/>
      <c r="X584" s="590"/>
      <c r="Y584" s="590"/>
      <c r="Z584" s="590"/>
      <c r="AA584" s="590"/>
      <c r="AB584" s="600" t="s">
        <v>348</v>
      </c>
      <c r="AC584" s="206" t="s">
        <v>856</v>
      </c>
      <c r="AD584" s="599" t="s">
        <v>153</v>
      </c>
      <c r="AE584" s="601">
        <v>2</v>
      </c>
      <c r="AF584" s="599">
        <v>2</v>
      </c>
      <c r="AG584" s="386"/>
    </row>
    <row r="585" spans="1:33" s="199" customFormat="1" ht="19.5" customHeight="1">
      <c r="A585" s="747"/>
      <c r="B585" s="773"/>
      <c r="C585" s="776"/>
      <c r="D585" s="761" t="s">
        <v>15</v>
      </c>
      <c r="E585" s="762"/>
      <c r="F585" s="762"/>
      <c r="G585" s="763"/>
      <c r="H585" s="602">
        <f>H584</f>
        <v>0.3</v>
      </c>
      <c r="I585" s="602">
        <f t="shared" ref="I585:Q585" si="428">I584</f>
        <v>0.3</v>
      </c>
      <c r="J585" s="602">
        <f t="shared" si="428"/>
        <v>0</v>
      </c>
      <c r="K585" s="602"/>
      <c r="L585" s="602">
        <f t="shared" si="428"/>
        <v>0</v>
      </c>
      <c r="M585" s="602">
        <f t="shared" si="428"/>
        <v>0</v>
      </c>
      <c r="N585" s="602">
        <f t="shared" si="428"/>
        <v>0</v>
      </c>
      <c r="O585" s="602">
        <f t="shared" si="428"/>
        <v>0</v>
      </c>
      <c r="P585" s="602">
        <f t="shared" si="428"/>
        <v>0</v>
      </c>
      <c r="Q585" s="602">
        <f t="shared" si="428"/>
        <v>0</v>
      </c>
      <c r="R585" s="602">
        <f>R584</f>
        <v>0.3</v>
      </c>
      <c r="S585" s="602">
        <f t="shared" ref="S585:T585" si="429">S584</f>
        <v>0.3</v>
      </c>
      <c r="T585" s="602">
        <f t="shared" si="429"/>
        <v>0</v>
      </c>
      <c r="U585" s="602"/>
      <c r="V585" s="602">
        <f t="shared" ref="V585:AA585" si="430">V584</f>
        <v>0</v>
      </c>
      <c r="W585" s="602">
        <f t="shared" si="430"/>
        <v>0</v>
      </c>
      <c r="X585" s="602">
        <f t="shared" si="430"/>
        <v>0</v>
      </c>
      <c r="Y585" s="602">
        <f t="shared" si="430"/>
        <v>0</v>
      </c>
      <c r="Z585" s="602">
        <f t="shared" si="430"/>
        <v>0</v>
      </c>
      <c r="AA585" s="602">
        <f t="shared" si="430"/>
        <v>0</v>
      </c>
      <c r="AB585" s="764"/>
      <c r="AC585" s="765"/>
      <c r="AD585" s="765"/>
      <c r="AE585" s="765"/>
      <c r="AF585" s="765"/>
      <c r="AG585" s="766"/>
    </row>
    <row r="586" spans="1:33" s="199" customFormat="1" ht="19.5" customHeight="1">
      <c r="A586" s="755" t="s">
        <v>190</v>
      </c>
      <c r="B586" s="759" t="s">
        <v>150</v>
      </c>
      <c r="C586" s="760" t="s">
        <v>151</v>
      </c>
      <c r="D586" s="750" t="s">
        <v>151</v>
      </c>
      <c r="E586" s="752" t="s">
        <v>820</v>
      </c>
      <c r="F586" s="753"/>
      <c r="G586" s="331"/>
      <c r="H586" s="589"/>
      <c r="I586" s="589"/>
      <c r="J586" s="589"/>
      <c r="K586" s="589"/>
      <c r="L586" s="589"/>
      <c r="M586" s="589"/>
      <c r="N586" s="589"/>
      <c r="O586" s="589"/>
      <c r="P586" s="589"/>
      <c r="Q586" s="589"/>
      <c r="R586" s="589"/>
      <c r="S586" s="589"/>
      <c r="T586" s="589"/>
      <c r="U586" s="589"/>
      <c r="V586" s="589"/>
      <c r="W586" s="589"/>
      <c r="X586" s="589"/>
      <c r="Y586" s="589"/>
      <c r="Z586" s="589"/>
      <c r="AA586" s="589"/>
      <c r="AB586" s="663"/>
      <c r="AC586" s="663"/>
      <c r="AD586" s="663"/>
      <c r="AE586" s="663"/>
      <c r="AF586" s="663"/>
      <c r="AG586" s="664"/>
    </row>
    <row r="587" spans="1:33" s="199" customFormat="1" ht="33.75" customHeight="1">
      <c r="A587" s="755"/>
      <c r="B587" s="759"/>
      <c r="C587" s="760"/>
      <c r="D587" s="751"/>
      <c r="E587" s="201" t="s">
        <v>10</v>
      </c>
      <c r="F587" s="206" t="s">
        <v>821</v>
      </c>
      <c r="G587" s="599" t="s">
        <v>729</v>
      </c>
      <c r="H587" s="335">
        <f>I587+J587+L587+M587+N587+O587+P587+Q587</f>
        <v>1.3</v>
      </c>
      <c r="I587" s="590">
        <v>0.3</v>
      </c>
      <c r="J587" s="590"/>
      <c r="K587" s="590"/>
      <c r="L587" s="590"/>
      <c r="M587" s="590"/>
      <c r="N587" s="590"/>
      <c r="O587" s="590"/>
      <c r="P587" s="590"/>
      <c r="Q587" s="590">
        <v>1</v>
      </c>
      <c r="R587" s="335">
        <f>S587+T587+V587+W587+X587+Y587+Z587+AA587</f>
        <v>1.3</v>
      </c>
      <c r="S587" s="590">
        <v>0.3</v>
      </c>
      <c r="T587" s="590"/>
      <c r="U587" s="590"/>
      <c r="V587" s="590"/>
      <c r="W587" s="590"/>
      <c r="X587" s="590"/>
      <c r="Y587" s="590"/>
      <c r="Z587" s="590"/>
      <c r="AA587" s="590">
        <v>1</v>
      </c>
      <c r="AB587" s="600" t="s">
        <v>348</v>
      </c>
      <c r="AC587" s="206" t="s">
        <v>822</v>
      </c>
      <c r="AD587" s="599" t="s">
        <v>153</v>
      </c>
      <c r="AE587" s="601">
        <v>1</v>
      </c>
      <c r="AF587" s="599">
        <v>1</v>
      </c>
      <c r="AG587" s="386"/>
    </row>
    <row r="588" spans="1:33" s="199" customFormat="1" ht="19.5" customHeight="1">
      <c r="A588" s="755"/>
      <c r="B588" s="759"/>
      <c r="C588" s="760"/>
      <c r="D588" s="761" t="s">
        <v>15</v>
      </c>
      <c r="E588" s="762"/>
      <c r="F588" s="762"/>
      <c r="G588" s="763"/>
      <c r="H588" s="602">
        <f>H587</f>
        <v>1.3</v>
      </c>
      <c r="I588" s="602">
        <f t="shared" ref="I588:Q588" si="431">I587</f>
        <v>0.3</v>
      </c>
      <c r="J588" s="602">
        <f t="shared" si="431"/>
        <v>0</v>
      </c>
      <c r="K588" s="602"/>
      <c r="L588" s="602">
        <f t="shared" si="431"/>
        <v>0</v>
      </c>
      <c r="M588" s="602">
        <f t="shared" si="431"/>
        <v>0</v>
      </c>
      <c r="N588" s="602">
        <f t="shared" si="431"/>
        <v>0</v>
      </c>
      <c r="O588" s="602">
        <f t="shared" si="431"/>
        <v>0</v>
      </c>
      <c r="P588" s="602">
        <f t="shared" si="431"/>
        <v>0</v>
      </c>
      <c r="Q588" s="602">
        <f t="shared" si="431"/>
        <v>1</v>
      </c>
      <c r="R588" s="602">
        <f>R587</f>
        <v>1.3</v>
      </c>
      <c r="S588" s="602">
        <f t="shared" ref="S588:T588" si="432">S587</f>
        <v>0.3</v>
      </c>
      <c r="T588" s="602">
        <f t="shared" si="432"/>
        <v>0</v>
      </c>
      <c r="U588" s="602"/>
      <c r="V588" s="602">
        <f t="shared" ref="V588:AA588" si="433">V587</f>
        <v>0</v>
      </c>
      <c r="W588" s="602">
        <f t="shared" si="433"/>
        <v>0</v>
      </c>
      <c r="X588" s="602">
        <f t="shared" si="433"/>
        <v>0</v>
      </c>
      <c r="Y588" s="602">
        <f t="shared" si="433"/>
        <v>0</v>
      </c>
      <c r="Z588" s="602">
        <f t="shared" si="433"/>
        <v>0</v>
      </c>
      <c r="AA588" s="602">
        <f t="shared" si="433"/>
        <v>1</v>
      </c>
      <c r="AB588" s="764"/>
      <c r="AC588" s="765"/>
      <c r="AD588" s="765"/>
      <c r="AE588" s="765"/>
      <c r="AF588" s="765"/>
      <c r="AG588" s="766"/>
    </row>
    <row r="589" spans="1:33" s="199" customFormat="1" ht="34.5" customHeight="1">
      <c r="A589" s="755" t="s">
        <v>190</v>
      </c>
      <c r="B589" s="759" t="s">
        <v>150</v>
      </c>
      <c r="C589" s="760" t="s">
        <v>151</v>
      </c>
      <c r="D589" s="750" t="s">
        <v>154</v>
      </c>
      <c r="E589" s="752" t="s">
        <v>823</v>
      </c>
      <c r="F589" s="753"/>
      <c r="G589" s="331"/>
      <c r="H589" s="589"/>
      <c r="I589" s="589"/>
      <c r="J589" s="589"/>
      <c r="K589" s="589"/>
      <c r="L589" s="589"/>
      <c r="M589" s="589"/>
      <c r="N589" s="589"/>
      <c r="O589" s="589"/>
      <c r="P589" s="589"/>
      <c r="Q589" s="589"/>
      <c r="R589" s="589"/>
      <c r="S589" s="589"/>
      <c r="T589" s="589"/>
      <c r="U589" s="589"/>
      <c r="V589" s="589"/>
      <c r="W589" s="589"/>
      <c r="X589" s="589"/>
      <c r="Y589" s="589"/>
      <c r="Z589" s="589"/>
      <c r="AA589" s="589"/>
      <c r="AB589" s="663"/>
      <c r="AC589" s="663"/>
      <c r="AD589" s="663"/>
      <c r="AE589" s="663"/>
      <c r="AF589" s="663"/>
      <c r="AG589" s="664"/>
    </row>
    <row r="590" spans="1:33" s="199" customFormat="1" ht="30" customHeight="1">
      <c r="A590" s="755"/>
      <c r="B590" s="759"/>
      <c r="C590" s="760"/>
      <c r="D590" s="751"/>
      <c r="E590" s="201" t="s">
        <v>10</v>
      </c>
      <c r="F590" s="206" t="s">
        <v>824</v>
      </c>
      <c r="G590" s="599" t="s">
        <v>729</v>
      </c>
      <c r="H590" s="335">
        <f>I590+J590+L590+M590+N590+O590+P590+Q590</f>
        <v>2</v>
      </c>
      <c r="I590" s="590">
        <v>1</v>
      </c>
      <c r="J590" s="590"/>
      <c r="K590" s="590"/>
      <c r="L590" s="590"/>
      <c r="M590" s="590"/>
      <c r="N590" s="590"/>
      <c r="O590" s="590"/>
      <c r="P590" s="590"/>
      <c r="Q590" s="590">
        <v>1</v>
      </c>
      <c r="R590" s="335">
        <f>S590+T590+V590+W590+X590+Y590+Z590+AA590</f>
        <v>2</v>
      </c>
      <c r="S590" s="590">
        <v>1</v>
      </c>
      <c r="T590" s="590"/>
      <c r="U590" s="590"/>
      <c r="V590" s="590"/>
      <c r="W590" s="590"/>
      <c r="X590" s="590"/>
      <c r="Y590" s="590"/>
      <c r="Z590" s="590"/>
      <c r="AA590" s="590">
        <v>1</v>
      </c>
      <c r="AB590" s="600" t="s">
        <v>348</v>
      </c>
      <c r="AC590" s="341" t="s">
        <v>825</v>
      </c>
      <c r="AD590" s="599" t="s">
        <v>153</v>
      </c>
      <c r="AE590" s="601">
        <v>5</v>
      </c>
      <c r="AF590" s="599">
        <v>5</v>
      </c>
      <c r="AG590" s="386"/>
    </row>
    <row r="591" spans="1:33" s="199" customFormat="1" ht="19.5" customHeight="1">
      <c r="A591" s="755"/>
      <c r="B591" s="759"/>
      <c r="C591" s="760"/>
      <c r="D591" s="761" t="s">
        <v>15</v>
      </c>
      <c r="E591" s="762"/>
      <c r="F591" s="762"/>
      <c r="G591" s="763"/>
      <c r="H591" s="602">
        <f>H590</f>
        <v>2</v>
      </c>
      <c r="I591" s="602">
        <f t="shared" ref="I591:Q591" si="434">I590</f>
        <v>1</v>
      </c>
      <c r="J591" s="602">
        <f t="shared" si="434"/>
        <v>0</v>
      </c>
      <c r="K591" s="602"/>
      <c r="L591" s="602">
        <f t="shared" si="434"/>
        <v>0</v>
      </c>
      <c r="M591" s="602">
        <f t="shared" si="434"/>
        <v>0</v>
      </c>
      <c r="N591" s="602">
        <f t="shared" si="434"/>
        <v>0</v>
      </c>
      <c r="O591" s="602">
        <f t="shared" si="434"/>
        <v>0</v>
      </c>
      <c r="P591" s="602">
        <f t="shared" si="434"/>
        <v>0</v>
      </c>
      <c r="Q591" s="602">
        <f t="shared" si="434"/>
        <v>1</v>
      </c>
      <c r="R591" s="602">
        <f>R590</f>
        <v>2</v>
      </c>
      <c r="S591" s="602">
        <f t="shared" ref="S591:T591" si="435">S590</f>
        <v>1</v>
      </c>
      <c r="T591" s="602">
        <f t="shared" si="435"/>
        <v>0</v>
      </c>
      <c r="U591" s="602"/>
      <c r="V591" s="602">
        <f t="shared" ref="V591:AA591" si="436">V590</f>
        <v>0</v>
      </c>
      <c r="W591" s="602">
        <f t="shared" si="436"/>
        <v>0</v>
      </c>
      <c r="X591" s="602">
        <f t="shared" si="436"/>
        <v>0</v>
      </c>
      <c r="Y591" s="602">
        <f t="shared" si="436"/>
        <v>0</v>
      </c>
      <c r="Z591" s="602">
        <f t="shared" si="436"/>
        <v>0</v>
      </c>
      <c r="AA591" s="602">
        <f t="shared" si="436"/>
        <v>1</v>
      </c>
      <c r="AB591" s="764"/>
      <c r="AC591" s="765"/>
      <c r="AD591" s="765"/>
      <c r="AE591" s="765"/>
      <c r="AF591" s="765"/>
      <c r="AG591" s="766"/>
    </row>
    <row r="592" spans="1:33" s="199" customFormat="1" ht="23.25" customHeight="1">
      <c r="A592" s="524"/>
      <c r="B592" s="292" t="s">
        <v>150</v>
      </c>
      <c r="C592" s="293" t="s">
        <v>151</v>
      </c>
      <c r="D592" s="707" t="s">
        <v>16</v>
      </c>
      <c r="E592" s="708"/>
      <c r="F592" s="708"/>
      <c r="G592" s="709"/>
      <c r="H592" s="329">
        <f>H585+H588+H591</f>
        <v>3.6</v>
      </c>
      <c r="I592" s="329">
        <f>I585+I588+I591</f>
        <v>1.6</v>
      </c>
      <c r="J592" s="329">
        <f t="shared" ref="J592:Q592" si="437">J585+J588+J591</f>
        <v>0</v>
      </c>
      <c r="K592" s="329"/>
      <c r="L592" s="329">
        <f t="shared" si="437"/>
        <v>0</v>
      </c>
      <c r="M592" s="329">
        <f t="shared" si="437"/>
        <v>0</v>
      </c>
      <c r="N592" s="329">
        <f t="shared" si="437"/>
        <v>0</v>
      </c>
      <c r="O592" s="329">
        <f t="shared" si="437"/>
        <v>0</v>
      </c>
      <c r="P592" s="329">
        <f t="shared" si="437"/>
        <v>0</v>
      </c>
      <c r="Q592" s="329">
        <f t="shared" si="437"/>
        <v>2</v>
      </c>
      <c r="R592" s="329">
        <f>R585+R588+R591</f>
        <v>3.6</v>
      </c>
      <c r="S592" s="329">
        <f>S585+S588+S591</f>
        <v>1.6</v>
      </c>
      <c r="T592" s="329">
        <f t="shared" ref="T592" si="438">T585+T588+T591</f>
        <v>0</v>
      </c>
      <c r="U592" s="329"/>
      <c r="V592" s="329">
        <f t="shared" ref="V592:AA592" si="439">V585+V588+V591</f>
        <v>0</v>
      </c>
      <c r="W592" s="329">
        <f t="shared" si="439"/>
        <v>0</v>
      </c>
      <c r="X592" s="329">
        <f t="shared" si="439"/>
        <v>0</v>
      </c>
      <c r="Y592" s="329">
        <f t="shared" si="439"/>
        <v>0</v>
      </c>
      <c r="Z592" s="329">
        <f t="shared" si="439"/>
        <v>0</v>
      </c>
      <c r="AA592" s="329">
        <f t="shared" si="439"/>
        <v>2</v>
      </c>
      <c r="AB592" s="710"/>
      <c r="AC592" s="711"/>
      <c r="AD592" s="711"/>
      <c r="AE592" s="711"/>
      <c r="AF592" s="711"/>
      <c r="AG592" s="712"/>
    </row>
    <row r="593" spans="1:33" s="198" customFormat="1" ht="18" customHeight="1">
      <c r="A593" s="202">
        <v>10</v>
      </c>
      <c r="B593" s="292" t="s">
        <v>150</v>
      </c>
      <c r="C593" s="713" t="s">
        <v>18</v>
      </c>
      <c r="D593" s="714"/>
      <c r="E593" s="714"/>
      <c r="F593" s="714"/>
      <c r="G593" s="715"/>
      <c r="H593" s="603">
        <f>H581+H592</f>
        <v>40.6</v>
      </c>
      <c r="I593" s="603">
        <f t="shared" ref="I593:Q593" si="440">I581+I592</f>
        <v>30.000000000000007</v>
      </c>
      <c r="J593" s="603">
        <f t="shared" si="440"/>
        <v>0</v>
      </c>
      <c r="K593" s="603"/>
      <c r="L593" s="603">
        <f t="shared" si="440"/>
        <v>0</v>
      </c>
      <c r="M593" s="603">
        <f t="shared" si="440"/>
        <v>0</v>
      </c>
      <c r="N593" s="603">
        <f t="shared" si="440"/>
        <v>0</v>
      </c>
      <c r="O593" s="603">
        <f t="shared" si="440"/>
        <v>0</v>
      </c>
      <c r="P593" s="603">
        <f t="shared" si="440"/>
        <v>0</v>
      </c>
      <c r="Q593" s="603">
        <f t="shared" si="440"/>
        <v>10.6</v>
      </c>
      <c r="R593" s="603">
        <f>R581+R592</f>
        <v>40.6</v>
      </c>
      <c r="S593" s="603">
        <f t="shared" ref="S593:T593" si="441">S581+S592</f>
        <v>30.000000000000007</v>
      </c>
      <c r="T593" s="603">
        <f t="shared" si="441"/>
        <v>0</v>
      </c>
      <c r="U593" s="603"/>
      <c r="V593" s="603">
        <f t="shared" ref="V593:AA593" si="442">V581+V592</f>
        <v>0</v>
      </c>
      <c r="W593" s="603">
        <f t="shared" si="442"/>
        <v>0</v>
      </c>
      <c r="X593" s="603">
        <f t="shared" si="442"/>
        <v>0</v>
      </c>
      <c r="Y593" s="603">
        <f t="shared" si="442"/>
        <v>0</v>
      </c>
      <c r="Z593" s="603">
        <f t="shared" si="442"/>
        <v>0</v>
      </c>
      <c r="AA593" s="603">
        <f t="shared" si="442"/>
        <v>10.6</v>
      </c>
      <c r="AB593" s="716"/>
      <c r="AC593" s="717"/>
      <c r="AD593" s="717"/>
      <c r="AE593" s="717"/>
      <c r="AF593" s="717"/>
      <c r="AG593" s="718"/>
    </row>
    <row r="594" spans="1:33" s="198" customFormat="1" ht="16.5" customHeight="1">
      <c r="A594" s="202">
        <v>10</v>
      </c>
      <c r="B594" s="719" t="s">
        <v>624</v>
      </c>
      <c r="C594" s="720"/>
      <c r="D594" s="720"/>
      <c r="E594" s="720"/>
      <c r="F594" s="720"/>
      <c r="G594" s="721"/>
      <c r="H594" s="348">
        <f>H593</f>
        <v>40.6</v>
      </c>
      <c r="I594" s="348">
        <f t="shared" ref="I594:Q594" si="443">I593</f>
        <v>30.000000000000007</v>
      </c>
      <c r="J594" s="348">
        <f t="shared" si="443"/>
        <v>0</v>
      </c>
      <c r="K594" s="348"/>
      <c r="L594" s="348">
        <f t="shared" si="443"/>
        <v>0</v>
      </c>
      <c r="M594" s="348">
        <f t="shared" si="443"/>
        <v>0</v>
      </c>
      <c r="N594" s="348">
        <f t="shared" si="443"/>
        <v>0</v>
      </c>
      <c r="O594" s="348">
        <f t="shared" si="443"/>
        <v>0</v>
      </c>
      <c r="P594" s="348">
        <f t="shared" si="443"/>
        <v>0</v>
      </c>
      <c r="Q594" s="348">
        <f t="shared" si="443"/>
        <v>10.6</v>
      </c>
      <c r="R594" s="348">
        <f>R593</f>
        <v>40.6</v>
      </c>
      <c r="S594" s="348">
        <f t="shared" ref="S594:T594" si="444">S593</f>
        <v>30.000000000000007</v>
      </c>
      <c r="T594" s="348">
        <f t="shared" si="444"/>
        <v>0</v>
      </c>
      <c r="U594" s="348"/>
      <c r="V594" s="348">
        <f t="shared" ref="V594:AA594" si="445">V593</f>
        <v>0</v>
      </c>
      <c r="W594" s="348">
        <f t="shared" si="445"/>
        <v>0</v>
      </c>
      <c r="X594" s="348">
        <f t="shared" si="445"/>
        <v>0</v>
      </c>
      <c r="Y594" s="348">
        <f t="shared" si="445"/>
        <v>0</v>
      </c>
      <c r="Z594" s="348">
        <f t="shared" si="445"/>
        <v>0</v>
      </c>
      <c r="AA594" s="348">
        <f t="shared" si="445"/>
        <v>10.6</v>
      </c>
      <c r="AB594" s="722"/>
      <c r="AC594" s="723"/>
      <c r="AD594" s="723"/>
      <c r="AE594" s="723"/>
      <c r="AF594" s="723"/>
      <c r="AG594" s="724"/>
    </row>
    <row r="595" spans="1:33" s="198" customFormat="1" ht="18" customHeight="1">
      <c r="A595" s="693" t="s">
        <v>609</v>
      </c>
      <c r="B595" s="693"/>
      <c r="C595" s="693"/>
      <c r="D595" s="693"/>
      <c r="E595" s="693"/>
      <c r="F595" s="693"/>
      <c r="G595" s="693"/>
      <c r="H595" s="693"/>
      <c r="I595" s="693"/>
      <c r="J595" s="693"/>
      <c r="K595" s="693"/>
      <c r="L595" s="693"/>
      <c r="M595" s="693"/>
      <c r="N595" s="693"/>
      <c r="O595" s="693"/>
      <c r="P595" s="693"/>
      <c r="Q595" s="693"/>
      <c r="R595" s="693"/>
      <c r="S595" s="693"/>
      <c r="T595" s="693"/>
      <c r="U595" s="693"/>
      <c r="V595" s="693"/>
      <c r="W595" s="693"/>
      <c r="X595" s="693"/>
      <c r="Y595" s="693"/>
      <c r="Z595" s="693"/>
      <c r="AA595" s="693"/>
      <c r="AB595" s="693"/>
      <c r="AC595" s="693"/>
      <c r="AD595" s="693"/>
      <c r="AE595" s="693"/>
      <c r="AF595" s="693"/>
      <c r="AG595" s="694"/>
    </row>
    <row r="596" spans="1:33" s="3" customFormat="1" ht="15" customHeight="1">
      <c r="A596" s="207">
        <v>11</v>
      </c>
      <c r="B596" s="735" t="s">
        <v>608</v>
      </c>
      <c r="C596" s="736"/>
      <c r="D596" s="736"/>
      <c r="E596" s="736"/>
      <c r="F596" s="736"/>
      <c r="G596" s="736"/>
      <c r="H596" s="736"/>
      <c r="I596" s="736"/>
      <c r="J596" s="736"/>
      <c r="K596" s="736"/>
      <c r="L596" s="736"/>
      <c r="M596" s="736"/>
      <c r="N596" s="736"/>
      <c r="O596" s="736"/>
      <c r="P596" s="736"/>
      <c r="Q596" s="736"/>
      <c r="R596" s="736"/>
      <c r="S596" s="736"/>
      <c r="T596" s="736"/>
      <c r="U596" s="736"/>
      <c r="V596" s="736"/>
      <c r="W596" s="736"/>
      <c r="X596" s="736"/>
      <c r="Y596" s="736"/>
      <c r="Z596" s="736"/>
      <c r="AA596" s="736"/>
      <c r="AB596" s="736"/>
      <c r="AC596" s="736"/>
      <c r="AD596" s="736"/>
      <c r="AE596" s="736"/>
      <c r="AF596" s="736"/>
      <c r="AG596" s="737"/>
    </row>
    <row r="597" spans="1:33" s="3" customFormat="1" ht="15" customHeight="1">
      <c r="A597" s="208" t="s">
        <v>268</v>
      </c>
      <c r="B597" s="200" t="s">
        <v>10</v>
      </c>
      <c r="C597" s="738" t="s">
        <v>647</v>
      </c>
      <c r="D597" s="739"/>
      <c r="E597" s="739"/>
      <c r="F597" s="739"/>
      <c r="G597" s="739"/>
      <c r="H597" s="739"/>
      <c r="I597" s="739"/>
      <c r="J597" s="739"/>
      <c r="K597" s="739"/>
      <c r="L597" s="739"/>
      <c r="M597" s="739"/>
      <c r="N597" s="739"/>
      <c r="O597" s="739"/>
      <c r="P597" s="739"/>
      <c r="Q597" s="739"/>
      <c r="R597" s="739"/>
      <c r="S597" s="739"/>
      <c r="T597" s="739"/>
      <c r="U597" s="739"/>
      <c r="V597" s="739"/>
      <c r="W597" s="739"/>
      <c r="X597" s="739"/>
      <c r="Y597" s="739"/>
      <c r="Z597" s="739"/>
      <c r="AA597" s="739"/>
      <c r="AB597" s="739"/>
      <c r="AC597" s="739"/>
      <c r="AD597" s="739"/>
      <c r="AE597" s="739"/>
      <c r="AF597" s="739"/>
      <c r="AG597" s="740"/>
    </row>
    <row r="598" spans="1:33" s="3" customFormat="1" ht="15" customHeight="1">
      <c r="A598" s="208" t="s">
        <v>268</v>
      </c>
      <c r="B598" s="292" t="s">
        <v>10</v>
      </c>
      <c r="C598" s="293" t="s">
        <v>10</v>
      </c>
      <c r="D598" s="741" t="s">
        <v>648</v>
      </c>
      <c r="E598" s="742"/>
      <c r="F598" s="742"/>
      <c r="G598" s="742"/>
      <c r="H598" s="742"/>
      <c r="I598" s="742"/>
      <c r="J598" s="742"/>
      <c r="K598" s="742"/>
      <c r="L598" s="742"/>
      <c r="M598" s="742"/>
      <c r="N598" s="742"/>
      <c r="O598" s="742"/>
      <c r="P598" s="742"/>
      <c r="Q598" s="742"/>
      <c r="R598" s="742"/>
      <c r="S598" s="742"/>
      <c r="T598" s="742"/>
      <c r="U598" s="742"/>
      <c r="V598" s="742"/>
      <c r="W598" s="742"/>
      <c r="X598" s="742"/>
      <c r="Y598" s="742"/>
      <c r="Z598" s="742"/>
      <c r="AA598" s="742"/>
      <c r="AB598" s="742"/>
      <c r="AC598" s="742"/>
      <c r="AD598" s="742"/>
      <c r="AE598" s="742"/>
      <c r="AF598" s="742"/>
      <c r="AG598" s="743"/>
    </row>
    <row r="599" spans="1:33" s="3" customFormat="1" ht="39" customHeight="1">
      <c r="A599" s="208" t="s">
        <v>268</v>
      </c>
      <c r="B599" s="301" t="s">
        <v>740</v>
      </c>
      <c r="C599" s="294" t="s">
        <v>740</v>
      </c>
      <c r="D599" s="260" t="s">
        <v>740</v>
      </c>
      <c r="E599" s="752" t="s">
        <v>741</v>
      </c>
      <c r="F599" s="753"/>
      <c r="G599" s="283"/>
      <c r="H599" s="447"/>
      <c r="I599" s="447"/>
      <c r="J599" s="447"/>
      <c r="K599" s="447"/>
      <c r="L599" s="447"/>
      <c r="M599" s="446"/>
      <c r="N599" s="446"/>
      <c r="O599" s="446"/>
      <c r="P599" s="446"/>
      <c r="Q599" s="446"/>
      <c r="R599" s="446"/>
      <c r="S599" s="446"/>
      <c r="T599" s="446"/>
      <c r="U599" s="446"/>
      <c r="V599" s="446"/>
      <c r="W599" s="446"/>
      <c r="X599" s="446"/>
      <c r="Y599" s="446"/>
      <c r="Z599" s="446"/>
      <c r="AA599" s="446"/>
      <c r="AB599" s="635"/>
      <c r="AC599" s="635"/>
      <c r="AD599" s="635"/>
      <c r="AE599" s="635"/>
      <c r="AF599" s="635"/>
      <c r="AG599" s="659"/>
    </row>
    <row r="600" spans="1:33" s="3" customFormat="1" ht="27" customHeight="1">
      <c r="A600" s="208"/>
      <c r="B600" s="301"/>
      <c r="C600" s="294"/>
      <c r="D600" s="260"/>
      <c r="E600" s="264" t="s">
        <v>10</v>
      </c>
      <c r="F600" s="371" t="s">
        <v>400</v>
      </c>
      <c r="G600" s="371" t="s">
        <v>147</v>
      </c>
      <c r="H600" s="681">
        <f>I600+J600+L600+M600+N600+O600+P600+Q600</f>
        <v>37.055</v>
      </c>
      <c r="I600" s="445"/>
      <c r="J600" s="445"/>
      <c r="K600" s="445"/>
      <c r="L600" s="682">
        <v>37.055</v>
      </c>
      <c r="M600" s="679"/>
      <c r="N600" s="679"/>
      <c r="O600" s="679"/>
      <c r="P600" s="679"/>
      <c r="Q600" s="679"/>
      <c r="R600" s="681">
        <f>S600+T600+V600+W600+X600+Y600+Z600+AA600</f>
        <v>37.055</v>
      </c>
      <c r="S600" s="445"/>
      <c r="T600" s="445"/>
      <c r="U600" s="445"/>
      <c r="V600" s="682">
        <v>37.055</v>
      </c>
      <c r="W600" s="679"/>
      <c r="X600" s="679"/>
      <c r="Y600" s="679"/>
      <c r="Z600" s="679"/>
      <c r="AA600" s="679"/>
      <c r="AB600" s="375" t="s">
        <v>283</v>
      </c>
      <c r="AC600" s="338" t="s">
        <v>398</v>
      </c>
      <c r="AD600" s="376" t="s">
        <v>195</v>
      </c>
      <c r="AE600" s="336">
        <v>3.024</v>
      </c>
      <c r="AF600" s="336">
        <v>3.024</v>
      </c>
      <c r="AG600" s="371"/>
    </row>
    <row r="601" spans="1:33" s="378" customFormat="1" ht="40.5" customHeight="1">
      <c r="A601" s="208"/>
      <c r="B601" s="301"/>
      <c r="C601" s="294"/>
      <c r="D601" s="260"/>
      <c r="E601" s="264" t="s">
        <v>11</v>
      </c>
      <c r="F601" s="205" t="s">
        <v>742</v>
      </c>
      <c r="G601" s="371" t="s">
        <v>147</v>
      </c>
      <c r="H601" s="681">
        <f>I601+J601+L601+M601+N601+O601+P601+Q601</f>
        <v>29.91</v>
      </c>
      <c r="I601" s="445"/>
      <c r="J601" s="445"/>
      <c r="K601" s="445"/>
      <c r="L601" s="682">
        <v>29.91</v>
      </c>
      <c r="M601" s="679"/>
      <c r="N601" s="679"/>
      <c r="O601" s="679"/>
      <c r="P601" s="679"/>
      <c r="Q601" s="679"/>
      <c r="R601" s="681">
        <f>S601+T601+V601+W601+X601+Y601+Z601+AA601</f>
        <v>29.91</v>
      </c>
      <c r="S601" s="445"/>
      <c r="T601" s="445"/>
      <c r="U601" s="445"/>
      <c r="V601" s="682">
        <v>29.91</v>
      </c>
      <c r="W601" s="679"/>
      <c r="X601" s="679"/>
      <c r="Y601" s="679"/>
      <c r="Z601" s="679"/>
      <c r="AA601" s="679"/>
      <c r="AB601" s="375" t="s">
        <v>283</v>
      </c>
      <c r="AC601" s="338" t="s">
        <v>398</v>
      </c>
      <c r="AD601" s="376" t="s">
        <v>195</v>
      </c>
      <c r="AE601" s="336">
        <v>2.5219999999999998</v>
      </c>
      <c r="AF601" s="336">
        <v>2.5219999999999998</v>
      </c>
      <c r="AG601" s="371"/>
    </row>
    <row r="602" spans="1:33" s="378" customFormat="1" ht="27" customHeight="1">
      <c r="A602" s="208"/>
      <c r="B602" s="301"/>
      <c r="C602" s="294"/>
      <c r="D602" s="260"/>
      <c r="E602" s="269" t="s">
        <v>12</v>
      </c>
      <c r="F602" s="379" t="s">
        <v>743</v>
      </c>
      <c r="G602" s="371" t="s">
        <v>147</v>
      </c>
      <c r="H602" s="681">
        <f>I602+J602+L602+M602+N602+O602+P602+Q602</f>
        <v>23.161999999999999</v>
      </c>
      <c r="I602" s="452"/>
      <c r="J602" s="452"/>
      <c r="K602" s="452"/>
      <c r="L602" s="683">
        <v>23.161999999999999</v>
      </c>
      <c r="M602" s="680"/>
      <c r="N602" s="680"/>
      <c r="O602" s="680"/>
      <c r="P602" s="680"/>
      <c r="Q602" s="680"/>
      <c r="R602" s="681">
        <f>S602+T602+V602+W602+X602+Y602+Z602+AA602</f>
        <v>23.161999999999999</v>
      </c>
      <c r="S602" s="452"/>
      <c r="T602" s="452"/>
      <c r="U602" s="452"/>
      <c r="V602" s="683">
        <v>23.161999999999999</v>
      </c>
      <c r="W602" s="680"/>
      <c r="X602" s="680"/>
      <c r="Y602" s="680"/>
      <c r="Z602" s="680"/>
      <c r="AA602" s="680"/>
      <c r="AB602" s="375" t="s">
        <v>283</v>
      </c>
      <c r="AC602" s="338" t="s">
        <v>398</v>
      </c>
      <c r="AD602" s="376" t="s">
        <v>195</v>
      </c>
      <c r="AE602" s="336">
        <v>1.196</v>
      </c>
      <c r="AF602" s="336">
        <v>1.196</v>
      </c>
      <c r="AG602" s="371"/>
    </row>
    <row r="603" spans="1:33" s="3" customFormat="1" ht="40.5" customHeight="1">
      <c r="A603" s="208"/>
      <c r="B603" s="301"/>
      <c r="C603" s="294"/>
      <c r="D603" s="260"/>
      <c r="E603" s="269" t="s">
        <v>13</v>
      </c>
      <c r="F603" s="205" t="s">
        <v>744</v>
      </c>
      <c r="G603" s="371" t="s">
        <v>147</v>
      </c>
      <c r="H603" s="681">
        <f>I603+J603+L603+M603+N603+O603+P603+Q603</f>
        <v>5.1120000000000001</v>
      </c>
      <c r="I603" s="452"/>
      <c r="J603" s="452"/>
      <c r="K603" s="452"/>
      <c r="L603" s="683">
        <v>5.1120000000000001</v>
      </c>
      <c r="M603" s="680"/>
      <c r="N603" s="680"/>
      <c r="O603" s="680"/>
      <c r="P603" s="680"/>
      <c r="Q603" s="680"/>
      <c r="R603" s="681">
        <f>S603+T603+V603+W603+X603+Y603+Z603+AA603</f>
        <v>5.1120000000000001</v>
      </c>
      <c r="S603" s="452"/>
      <c r="T603" s="452"/>
      <c r="U603" s="452"/>
      <c r="V603" s="683">
        <v>5.1120000000000001</v>
      </c>
      <c r="W603" s="680"/>
      <c r="X603" s="680"/>
      <c r="Y603" s="680"/>
      <c r="Z603" s="680"/>
      <c r="AA603" s="680"/>
      <c r="AB603" s="375" t="s">
        <v>283</v>
      </c>
      <c r="AC603" s="338" t="s">
        <v>398</v>
      </c>
      <c r="AD603" s="376" t="s">
        <v>195</v>
      </c>
      <c r="AE603" s="336">
        <v>0</v>
      </c>
      <c r="AF603" s="336">
        <v>0</v>
      </c>
      <c r="AG603" s="371"/>
    </row>
    <row r="604" spans="1:33" s="3" customFormat="1" ht="31.5" customHeight="1">
      <c r="A604" s="208"/>
      <c r="B604" s="301"/>
      <c r="C604" s="294"/>
      <c r="D604" s="260"/>
      <c r="E604" s="269" t="s">
        <v>23</v>
      </c>
      <c r="F604" s="211" t="s">
        <v>745</v>
      </c>
      <c r="G604" s="371" t="s">
        <v>147</v>
      </c>
      <c r="H604" s="681">
        <f>I604+J604+L604+M604+N604+O604+P604+Q604</f>
        <v>41.890999999999998</v>
      </c>
      <c r="I604" s="452"/>
      <c r="J604" s="452"/>
      <c r="K604" s="452"/>
      <c r="L604" s="683">
        <v>41.890999999999998</v>
      </c>
      <c r="M604" s="680"/>
      <c r="N604" s="680"/>
      <c r="O604" s="680"/>
      <c r="P604" s="680"/>
      <c r="Q604" s="680"/>
      <c r="R604" s="681">
        <f>S604+T604+V604+W604+X604+Y604+Z604+AA604</f>
        <v>41.890999999999998</v>
      </c>
      <c r="S604" s="452"/>
      <c r="T604" s="452"/>
      <c r="U604" s="452"/>
      <c r="V604" s="683">
        <v>41.890999999999998</v>
      </c>
      <c r="W604" s="680"/>
      <c r="X604" s="680"/>
      <c r="Y604" s="680"/>
      <c r="Z604" s="680"/>
      <c r="AA604" s="680"/>
      <c r="AB604" s="375" t="s">
        <v>283</v>
      </c>
      <c r="AC604" s="338" t="s">
        <v>398</v>
      </c>
      <c r="AD604" s="376" t="s">
        <v>153</v>
      </c>
      <c r="AE604" s="336">
        <v>0.33700000000000002</v>
      </c>
      <c r="AF604" s="336">
        <v>0.33700000000000002</v>
      </c>
      <c r="AG604" s="371"/>
    </row>
    <row r="605" spans="1:33" s="3" customFormat="1" ht="15" customHeight="1">
      <c r="A605" s="208"/>
      <c r="B605" s="301"/>
      <c r="C605" s="294"/>
      <c r="D605" s="732" t="s">
        <v>15</v>
      </c>
      <c r="E605" s="733"/>
      <c r="F605" s="733"/>
      <c r="G605" s="734"/>
      <c r="H605" s="684">
        <f t="shared" ref="H605:AA605" si="446">SUM(H595:H604)</f>
        <v>137.13</v>
      </c>
      <c r="I605" s="684">
        <f t="shared" si="446"/>
        <v>0</v>
      </c>
      <c r="J605" s="684">
        <f t="shared" si="446"/>
        <v>0</v>
      </c>
      <c r="K605" s="684">
        <f t="shared" si="446"/>
        <v>0</v>
      </c>
      <c r="L605" s="684">
        <f t="shared" si="446"/>
        <v>137.13</v>
      </c>
      <c r="M605" s="684">
        <f t="shared" si="446"/>
        <v>0</v>
      </c>
      <c r="N605" s="684">
        <f t="shared" si="446"/>
        <v>0</v>
      </c>
      <c r="O605" s="684">
        <f t="shared" si="446"/>
        <v>0</v>
      </c>
      <c r="P605" s="684">
        <f t="shared" si="446"/>
        <v>0</v>
      </c>
      <c r="Q605" s="684">
        <f t="shared" si="446"/>
        <v>0</v>
      </c>
      <c r="R605" s="684">
        <f t="shared" si="446"/>
        <v>137.13</v>
      </c>
      <c r="S605" s="684">
        <f t="shared" si="446"/>
        <v>0</v>
      </c>
      <c r="T605" s="684">
        <f t="shared" si="446"/>
        <v>0</v>
      </c>
      <c r="U605" s="684">
        <f t="shared" si="446"/>
        <v>0</v>
      </c>
      <c r="V605" s="684">
        <f t="shared" si="446"/>
        <v>137.13</v>
      </c>
      <c r="W605" s="684">
        <f t="shared" si="446"/>
        <v>0</v>
      </c>
      <c r="X605" s="684">
        <f t="shared" si="446"/>
        <v>0</v>
      </c>
      <c r="Y605" s="684">
        <f t="shared" si="446"/>
        <v>0</v>
      </c>
      <c r="Z605" s="684">
        <f t="shared" si="446"/>
        <v>0</v>
      </c>
      <c r="AA605" s="684">
        <f t="shared" si="446"/>
        <v>0</v>
      </c>
      <c r="AB605" s="695"/>
      <c r="AC605" s="696"/>
      <c r="AD605" s="696"/>
      <c r="AE605" s="696"/>
      <c r="AF605" s="696"/>
      <c r="AG605" s="697"/>
    </row>
    <row r="606" spans="1:33" s="3" customFormat="1" ht="39" customHeight="1">
      <c r="A606" s="725" t="s">
        <v>268</v>
      </c>
      <c r="B606" s="726" t="s">
        <v>10</v>
      </c>
      <c r="C606" s="727" t="s">
        <v>10</v>
      </c>
      <c r="D606" s="728" t="s">
        <v>11</v>
      </c>
      <c r="E606" s="752" t="s">
        <v>747</v>
      </c>
      <c r="F606" s="753"/>
      <c r="G606" s="283"/>
      <c r="H606" s="447"/>
      <c r="I606" s="447"/>
      <c r="J606" s="447"/>
      <c r="K606" s="447"/>
      <c r="L606" s="447"/>
      <c r="M606" s="446"/>
      <c r="N606" s="446"/>
      <c r="O606" s="446"/>
      <c r="P606" s="446"/>
      <c r="Q606" s="446"/>
      <c r="R606" s="446"/>
      <c r="S606" s="446"/>
      <c r="T606" s="446"/>
      <c r="U606" s="446"/>
      <c r="V606" s="446"/>
      <c r="W606" s="446"/>
      <c r="X606" s="446"/>
      <c r="Y606" s="446"/>
      <c r="Z606" s="446"/>
      <c r="AA606" s="446"/>
      <c r="AB606" s="635"/>
      <c r="AC606" s="635"/>
      <c r="AD606" s="635"/>
      <c r="AE606" s="635"/>
      <c r="AF606" s="635"/>
      <c r="AG606" s="659"/>
    </row>
    <row r="607" spans="1:33" s="3" customFormat="1" ht="27" customHeight="1">
      <c r="A607" s="725"/>
      <c r="B607" s="726"/>
      <c r="C607" s="727"/>
      <c r="D607" s="729"/>
      <c r="E607" s="264" t="s">
        <v>10</v>
      </c>
      <c r="F607" s="205" t="s">
        <v>748</v>
      </c>
      <c r="G607" s="371" t="s">
        <v>147</v>
      </c>
      <c r="H607" s="681">
        <f>I607+J607+L607+M607+N607+O607+P607+Q607</f>
        <v>9.5630000000000006</v>
      </c>
      <c r="I607" s="445"/>
      <c r="J607" s="445"/>
      <c r="K607" s="445"/>
      <c r="L607" s="682">
        <v>9.5630000000000006</v>
      </c>
      <c r="M607" s="679"/>
      <c r="N607" s="679"/>
      <c r="O607" s="679"/>
      <c r="P607" s="679"/>
      <c r="Q607" s="679"/>
      <c r="R607" s="681">
        <f>S607+T607+V607+W607+X607+Y607+Z607+AA607</f>
        <v>9.5630000000000006</v>
      </c>
      <c r="S607" s="445"/>
      <c r="T607" s="445"/>
      <c r="U607" s="445"/>
      <c r="V607" s="682">
        <v>9.5630000000000006</v>
      </c>
      <c r="W607" s="679"/>
      <c r="X607" s="679"/>
      <c r="Y607" s="679"/>
      <c r="Z607" s="679"/>
      <c r="AA607" s="679"/>
      <c r="AB607" s="384" t="s">
        <v>283</v>
      </c>
      <c r="AC607" s="379" t="s">
        <v>399</v>
      </c>
      <c r="AD607" s="376" t="s">
        <v>153</v>
      </c>
      <c r="AE607" s="473">
        <v>8</v>
      </c>
      <c r="AF607" s="473">
        <v>8</v>
      </c>
      <c r="AG607" s="371"/>
    </row>
    <row r="608" spans="1:33" s="3" customFormat="1" ht="15" customHeight="1">
      <c r="A608" s="725"/>
      <c r="B608" s="726"/>
      <c r="C608" s="727"/>
      <c r="D608" s="732" t="s">
        <v>15</v>
      </c>
      <c r="E608" s="733"/>
      <c r="F608" s="733"/>
      <c r="G608" s="734"/>
      <c r="H608" s="684">
        <f>SUM(H607:H607)</f>
        <v>9.5630000000000006</v>
      </c>
      <c r="I608" s="684">
        <f t="shared" ref="I608:Q608" si="447">SUM(I607:I607)</f>
        <v>0</v>
      </c>
      <c r="J608" s="684">
        <f t="shared" si="447"/>
        <v>0</v>
      </c>
      <c r="K608" s="684">
        <f t="shared" si="447"/>
        <v>0</v>
      </c>
      <c r="L608" s="684">
        <f t="shared" si="447"/>
        <v>9.5630000000000006</v>
      </c>
      <c r="M608" s="684">
        <f t="shared" si="447"/>
        <v>0</v>
      </c>
      <c r="N608" s="684">
        <f t="shared" si="447"/>
        <v>0</v>
      </c>
      <c r="O608" s="684">
        <f t="shared" si="447"/>
        <v>0</v>
      </c>
      <c r="P608" s="684">
        <f t="shared" si="447"/>
        <v>0</v>
      </c>
      <c r="Q608" s="684">
        <f t="shared" si="447"/>
        <v>0</v>
      </c>
      <c r="R608" s="684">
        <f>SUM(R607:R607)</f>
        <v>9.5630000000000006</v>
      </c>
      <c r="S608" s="684">
        <f t="shared" ref="S608:AA608" si="448">SUM(S607:S607)</f>
        <v>0</v>
      </c>
      <c r="T608" s="684">
        <f t="shared" si="448"/>
        <v>0</v>
      </c>
      <c r="U608" s="684">
        <f t="shared" si="448"/>
        <v>0</v>
      </c>
      <c r="V608" s="684">
        <f t="shared" si="448"/>
        <v>9.5630000000000006</v>
      </c>
      <c r="W608" s="684">
        <f t="shared" si="448"/>
        <v>0</v>
      </c>
      <c r="X608" s="684">
        <f t="shared" si="448"/>
        <v>0</v>
      </c>
      <c r="Y608" s="684">
        <f t="shared" si="448"/>
        <v>0</v>
      </c>
      <c r="Z608" s="684">
        <f t="shared" si="448"/>
        <v>0</v>
      </c>
      <c r="AA608" s="684">
        <f t="shared" si="448"/>
        <v>0</v>
      </c>
      <c r="AB608" s="695"/>
      <c r="AC608" s="696"/>
      <c r="AD608" s="696"/>
      <c r="AE608" s="696"/>
      <c r="AF608" s="696"/>
      <c r="AG608" s="697"/>
    </row>
    <row r="609" spans="1:33" s="3" customFormat="1" ht="15" customHeight="1">
      <c r="A609" s="725" t="s">
        <v>268</v>
      </c>
      <c r="B609" s="726" t="s">
        <v>10</v>
      </c>
      <c r="C609" s="727" t="s">
        <v>10</v>
      </c>
      <c r="D609" s="728" t="s">
        <v>12</v>
      </c>
      <c r="E609" s="752" t="s">
        <v>749</v>
      </c>
      <c r="F609" s="753"/>
      <c r="G609" s="283"/>
      <c r="H609" s="447"/>
      <c r="I609" s="447"/>
      <c r="J609" s="447"/>
      <c r="K609" s="447"/>
      <c r="L609" s="447"/>
      <c r="M609" s="446"/>
      <c r="N609" s="446"/>
      <c r="O609" s="446"/>
      <c r="P609" s="446"/>
      <c r="Q609" s="446"/>
      <c r="R609" s="446"/>
      <c r="S609" s="446"/>
      <c r="T609" s="446"/>
      <c r="U609" s="446"/>
      <c r="V609" s="446"/>
      <c r="W609" s="446"/>
      <c r="X609" s="446"/>
      <c r="Y609" s="446"/>
      <c r="Z609" s="446"/>
      <c r="AA609" s="446"/>
      <c r="AB609" s="332"/>
      <c r="AC609" s="332"/>
      <c r="AD609" s="332"/>
      <c r="AE609" s="332"/>
      <c r="AF609" s="332"/>
      <c r="AG609" s="662"/>
    </row>
    <row r="610" spans="1:33" s="3" customFormat="1" ht="38.25" customHeight="1">
      <c r="A610" s="725"/>
      <c r="B610" s="726"/>
      <c r="C610" s="727"/>
      <c r="D610" s="729"/>
      <c r="E610" s="264" t="s">
        <v>10</v>
      </c>
      <c r="F610" s="205" t="s">
        <v>750</v>
      </c>
      <c r="G610" s="371" t="s">
        <v>147</v>
      </c>
      <c r="H610" s="681">
        <f>I610+J610+L610+M610+N610+O610+P610+Q610</f>
        <v>2.1469999999999998</v>
      </c>
      <c r="I610" s="445"/>
      <c r="J610" s="445"/>
      <c r="K610" s="445"/>
      <c r="L610" s="682">
        <v>2.1469999999999998</v>
      </c>
      <c r="M610" s="599"/>
      <c r="N610" s="599"/>
      <c r="O610" s="599"/>
      <c r="P610" s="599"/>
      <c r="Q610" s="599"/>
      <c r="R610" s="681">
        <f>S610+T610+V610+W610+X610+Y610+Z610+AA610</f>
        <v>2.1469999999999998</v>
      </c>
      <c r="S610" s="445"/>
      <c r="T610" s="445"/>
      <c r="U610" s="445"/>
      <c r="V610" s="682">
        <v>2.1469999999999998</v>
      </c>
      <c r="W610" s="599"/>
      <c r="X610" s="679"/>
      <c r="Y610" s="679"/>
      <c r="Z610" s="679"/>
      <c r="AA610" s="679"/>
      <c r="AB610" s="384" t="s">
        <v>283</v>
      </c>
      <c r="AC610" s="379" t="s">
        <v>751</v>
      </c>
      <c r="AD610" s="371" t="s">
        <v>153</v>
      </c>
      <c r="AE610" s="474">
        <v>8</v>
      </c>
      <c r="AF610" s="473">
        <v>8</v>
      </c>
      <c r="AG610" s="371"/>
    </row>
    <row r="611" spans="1:33" s="3" customFormat="1" ht="15" customHeight="1">
      <c r="A611" s="725"/>
      <c r="B611" s="726"/>
      <c r="C611" s="727"/>
      <c r="D611" s="732" t="s">
        <v>15</v>
      </c>
      <c r="E611" s="733"/>
      <c r="F611" s="733"/>
      <c r="G611" s="734"/>
      <c r="H611" s="685">
        <f>H610</f>
        <v>2.1469999999999998</v>
      </c>
      <c r="I611" s="453">
        <v>0</v>
      </c>
      <c r="J611" s="453">
        <v>0</v>
      </c>
      <c r="K611" s="453">
        <v>0</v>
      </c>
      <c r="L611" s="453">
        <f>L610</f>
        <v>2.1469999999999998</v>
      </c>
      <c r="M611" s="453">
        <f t="shared" ref="M611:Q611" si="449">M610</f>
        <v>0</v>
      </c>
      <c r="N611" s="453">
        <f t="shared" si="449"/>
        <v>0</v>
      </c>
      <c r="O611" s="453">
        <f t="shared" si="449"/>
        <v>0</v>
      </c>
      <c r="P611" s="453">
        <f t="shared" si="449"/>
        <v>0</v>
      </c>
      <c r="Q611" s="453">
        <f t="shared" si="449"/>
        <v>0</v>
      </c>
      <c r="R611" s="685">
        <f>R610</f>
        <v>2.1469999999999998</v>
      </c>
      <c r="S611" s="453">
        <v>0</v>
      </c>
      <c r="T611" s="453">
        <v>0</v>
      </c>
      <c r="U611" s="453">
        <v>0</v>
      </c>
      <c r="V611" s="453">
        <f>V610</f>
        <v>2.1469999999999998</v>
      </c>
      <c r="W611" s="453">
        <f t="shared" ref="W611:AA611" si="450">W610</f>
        <v>0</v>
      </c>
      <c r="X611" s="453">
        <f t="shared" si="450"/>
        <v>0</v>
      </c>
      <c r="Y611" s="453">
        <f t="shared" si="450"/>
        <v>0</v>
      </c>
      <c r="Z611" s="453">
        <f t="shared" si="450"/>
        <v>0</v>
      </c>
      <c r="AA611" s="453">
        <f t="shared" si="450"/>
        <v>0</v>
      </c>
      <c r="AB611" s="493"/>
      <c r="AC611" s="494"/>
      <c r="AD611" s="494"/>
      <c r="AE611" s="494"/>
      <c r="AF611" s="494"/>
      <c r="AG611" s="495"/>
    </row>
    <row r="612" spans="1:33" customFormat="1" ht="44.25" customHeight="1">
      <c r="A612" s="725" t="s">
        <v>268</v>
      </c>
      <c r="B612" s="726" t="s">
        <v>10</v>
      </c>
      <c r="C612" s="727" t="s">
        <v>10</v>
      </c>
      <c r="D612" s="728" t="s">
        <v>13</v>
      </c>
      <c r="E612" s="752" t="s">
        <v>752</v>
      </c>
      <c r="F612" s="753"/>
      <c r="G612" s="283"/>
      <c r="H612" s="446"/>
      <c r="I612" s="446"/>
      <c r="J612" s="446"/>
      <c r="K612" s="446"/>
      <c r="L612" s="446"/>
      <c r="M612" s="446"/>
      <c r="N612" s="446"/>
      <c r="O612" s="446"/>
      <c r="P612" s="446"/>
      <c r="Q612" s="446"/>
      <c r="R612" s="446"/>
      <c r="S612" s="446"/>
      <c r="T612" s="446"/>
      <c r="U612" s="446"/>
      <c r="V612" s="446"/>
      <c r="W612" s="446"/>
      <c r="X612" s="446"/>
      <c r="Y612" s="446"/>
      <c r="Z612" s="446"/>
      <c r="AA612" s="446"/>
      <c r="AB612" s="332"/>
      <c r="AC612" s="332"/>
      <c r="AD612" s="332"/>
      <c r="AE612" s="332"/>
      <c r="AF612" s="332"/>
      <c r="AG612" s="662"/>
    </row>
    <row r="613" spans="1:33" s="388" customFormat="1" ht="68.25" customHeight="1">
      <c r="A613" s="725"/>
      <c r="B613" s="726"/>
      <c r="C613" s="727"/>
      <c r="D613" s="729"/>
      <c r="E613" s="269" t="s">
        <v>10</v>
      </c>
      <c r="F613" s="205" t="s">
        <v>397</v>
      </c>
      <c r="G613" s="371" t="s">
        <v>147</v>
      </c>
      <c r="H613" s="681">
        <f>I613+J613+L613+M613+N613+O613+P613+Q613</f>
        <v>4.7779999999999996</v>
      </c>
      <c r="I613" s="682"/>
      <c r="J613" s="682"/>
      <c r="K613" s="682"/>
      <c r="L613" s="682">
        <v>4.7779999999999996</v>
      </c>
      <c r="M613" s="599"/>
      <c r="N613" s="599"/>
      <c r="O613" s="599"/>
      <c r="P613" s="599"/>
      <c r="Q613" s="599"/>
      <c r="R613" s="681">
        <f>S613+T613+V613+W613+X613+Y613+Z613+AA613</f>
        <v>4.7779999999999996</v>
      </c>
      <c r="S613" s="682"/>
      <c r="T613" s="682"/>
      <c r="U613" s="682"/>
      <c r="V613" s="682">
        <v>4.7779999999999996</v>
      </c>
      <c r="W613" s="599"/>
      <c r="X613" s="679"/>
      <c r="Y613" s="679"/>
      <c r="Z613" s="679"/>
      <c r="AA613" s="679"/>
      <c r="AB613" s="384" t="s">
        <v>283</v>
      </c>
      <c r="AC613" s="379" t="s">
        <v>646</v>
      </c>
      <c r="AD613" s="371" t="s">
        <v>200</v>
      </c>
      <c r="AE613" s="475">
        <v>92797.7</v>
      </c>
      <c r="AF613" s="473">
        <v>92797.7</v>
      </c>
      <c r="AG613" s="371"/>
    </row>
    <row r="614" spans="1:33" customFormat="1" ht="15" customHeight="1">
      <c r="A614" s="725"/>
      <c r="B614" s="726"/>
      <c r="C614" s="727"/>
      <c r="D614" s="732" t="s">
        <v>15</v>
      </c>
      <c r="E614" s="733"/>
      <c r="F614" s="733"/>
      <c r="G614" s="734"/>
      <c r="H614" s="685">
        <f>H613</f>
        <v>4.7779999999999996</v>
      </c>
      <c r="I614" s="685">
        <f t="shared" ref="I614:AA614" si="451">I613</f>
        <v>0</v>
      </c>
      <c r="J614" s="685">
        <f t="shared" si="451"/>
        <v>0</v>
      </c>
      <c r="K614" s="685">
        <f t="shared" si="451"/>
        <v>0</v>
      </c>
      <c r="L614" s="685">
        <f t="shared" si="451"/>
        <v>4.7779999999999996</v>
      </c>
      <c r="M614" s="685">
        <f t="shared" si="451"/>
        <v>0</v>
      </c>
      <c r="N614" s="685">
        <f t="shared" si="451"/>
        <v>0</v>
      </c>
      <c r="O614" s="685">
        <f t="shared" si="451"/>
        <v>0</v>
      </c>
      <c r="P614" s="685">
        <f t="shared" si="451"/>
        <v>0</v>
      </c>
      <c r="Q614" s="685">
        <f t="shared" si="451"/>
        <v>0</v>
      </c>
      <c r="R614" s="685">
        <f t="shared" si="451"/>
        <v>4.7779999999999996</v>
      </c>
      <c r="S614" s="685">
        <f t="shared" si="451"/>
        <v>0</v>
      </c>
      <c r="T614" s="685">
        <f t="shared" si="451"/>
        <v>0</v>
      </c>
      <c r="U614" s="685">
        <f t="shared" si="451"/>
        <v>0</v>
      </c>
      <c r="V614" s="685">
        <f t="shared" si="451"/>
        <v>4.7779999999999996</v>
      </c>
      <c r="W614" s="685">
        <f t="shared" si="451"/>
        <v>0</v>
      </c>
      <c r="X614" s="685">
        <f t="shared" si="451"/>
        <v>0</v>
      </c>
      <c r="Y614" s="685">
        <f t="shared" si="451"/>
        <v>0</v>
      </c>
      <c r="Z614" s="685">
        <f t="shared" si="451"/>
        <v>0</v>
      </c>
      <c r="AA614" s="685">
        <f t="shared" si="451"/>
        <v>0</v>
      </c>
      <c r="AB614" s="695"/>
      <c r="AC614" s="696"/>
      <c r="AD614" s="696"/>
      <c r="AE614" s="696"/>
      <c r="AF614" s="696"/>
      <c r="AG614" s="697"/>
    </row>
    <row r="615" spans="1:33" customFormat="1" ht="81" customHeight="1">
      <c r="A615" s="725" t="s">
        <v>268</v>
      </c>
      <c r="B615" s="726" t="s">
        <v>10</v>
      </c>
      <c r="C615" s="727" t="s">
        <v>10</v>
      </c>
      <c r="D615" s="728" t="s">
        <v>23</v>
      </c>
      <c r="E615" s="752" t="s">
        <v>753</v>
      </c>
      <c r="F615" s="753"/>
      <c r="G615" s="283"/>
      <c r="H615" s="368"/>
      <c r="I615" s="368"/>
      <c r="J615" s="368"/>
      <c r="K615" s="368"/>
      <c r="L615" s="368"/>
      <c r="M615" s="369"/>
      <c r="N615" s="369"/>
      <c r="O615" s="369"/>
      <c r="P615" s="369"/>
      <c r="Q615" s="369"/>
      <c r="R615" s="517"/>
      <c r="S615" s="517"/>
      <c r="T615" s="517"/>
      <c r="U615" s="517"/>
      <c r="V615" s="517"/>
      <c r="W615" s="517"/>
      <c r="X615" s="517"/>
      <c r="Y615" s="517"/>
      <c r="Z615" s="517"/>
      <c r="AA615" s="517"/>
      <c r="AB615" s="635"/>
      <c r="AC615" s="635"/>
      <c r="AD615" s="635"/>
      <c r="AE615" s="635"/>
      <c r="AF615" s="635"/>
      <c r="AG615" s="659"/>
    </row>
    <row r="616" spans="1:33" s="388" customFormat="1" ht="95.25" customHeight="1">
      <c r="A616" s="725"/>
      <c r="B616" s="726"/>
      <c r="C616" s="727"/>
      <c r="D616" s="729"/>
      <c r="E616" s="269" t="s">
        <v>10</v>
      </c>
      <c r="F616" s="205" t="s">
        <v>754</v>
      </c>
      <c r="G616" s="371" t="s">
        <v>147</v>
      </c>
      <c r="H616" s="372">
        <f>I616+J616+L616+M616+N616+O616+P616+Q616</f>
        <v>45.012999999999998</v>
      </c>
      <c r="I616" s="373"/>
      <c r="J616" s="373"/>
      <c r="K616" s="373"/>
      <c r="L616" s="374">
        <v>45.012999999999998</v>
      </c>
      <c r="M616" s="386"/>
      <c r="N616" s="386"/>
      <c r="O616" s="386"/>
      <c r="P616" s="386"/>
      <c r="Q616" s="386"/>
      <c r="R616" s="372">
        <f>S616+T616+V616+W616+X616+Y616+Z616+AA616</f>
        <v>45.012999999999998</v>
      </c>
      <c r="S616" s="373"/>
      <c r="T616" s="373"/>
      <c r="U616" s="373"/>
      <c r="V616" s="374">
        <v>45.012999999999998</v>
      </c>
      <c r="W616" s="386"/>
      <c r="X616" s="371"/>
      <c r="Y616" s="371"/>
      <c r="Z616" s="371"/>
      <c r="AA616" s="371"/>
      <c r="AB616" s="375" t="s">
        <v>283</v>
      </c>
      <c r="AC616" s="389" t="s">
        <v>755</v>
      </c>
      <c r="AD616" s="371" t="s">
        <v>153</v>
      </c>
      <c r="AE616" s="473">
        <v>30</v>
      </c>
      <c r="AF616" s="473">
        <v>51</v>
      </c>
      <c r="AG616" s="390" t="s">
        <v>1116</v>
      </c>
    </row>
    <row r="617" spans="1:33" customFormat="1" ht="15" customHeight="1">
      <c r="A617" s="725"/>
      <c r="B617" s="726"/>
      <c r="C617" s="727"/>
      <c r="D617" s="732" t="s">
        <v>15</v>
      </c>
      <c r="E617" s="733"/>
      <c r="F617" s="733"/>
      <c r="G617" s="734"/>
      <c r="H617" s="387">
        <f>H616</f>
        <v>45.012999999999998</v>
      </c>
      <c r="I617" s="387">
        <f t="shared" ref="I617:Q617" si="452">I616</f>
        <v>0</v>
      </c>
      <c r="J617" s="387">
        <f t="shared" si="452"/>
        <v>0</v>
      </c>
      <c r="K617" s="387">
        <f t="shared" si="452"/>
        <v>0</v>
      </c>
      <c r="L617" s="387">
        <f t="shared" si="452"/>
        <v>45.012999999999998</v>
      </c>
      <c r="M617" s="387">
        <f t="shared" si="452"/>
        <v>0</v>
      </c>
      <c r="N617" s="387">
        <f t="shared" si="452"/>
        <v>0</v>
      </c>
      <c r="O617" s="387">
        <f t="shared" si="452"/>
        <v>0</v>
      </c>
      <c r="P617" s="387">
        <f t="shared" si="452"/>
        <v>0</v>
      </c>
      <c r="Q617" s="387">
        <f t="shared" si="452"/>
        <v>0</v>
      </c>
      <c r="R617" s="387">
        <f>R616</f>
        <v>45.012999999999998</v>
      </c>
      <c r="S617" s="387">
        <f t="shared" ref="S617:AA617" si="453">S616</f>
        <v>0</v>
      </c>
      <c r="T617" s="387">
        <f t="shared" si="453"/>
        <v>0</v>
      </c>
      <c r="U617" s="387">
        <f t="shared" si="453"/>
        <v>0</v>
      </c>
      <c r="V617" s="387">
        <f t="shared" si="453"/>
        <v>45.012999999999998</v>
      </c>
      <c r="W617" s="387">
        <f t="shared" si="453"/>
        <v>0</v>
      </c>
      <c r="X617" s="387">
        <f t="shared" si="453"/>
        <v>0</v>
      </c>
      <c r="Y617" s="387">
        <f t="shared" si="453"/>
        <v>0</v>
      </c>
      <c r="Z617" s="387">
        <f t="shared" si="453"/>
        <v>0</v>
      </c>
      <c r="AA617" s="387">
        <f t="shared" si="453"/>
        <v>0</v>
      </c>
      <c r="AB617" s="695"/>
      <c r="AC617" s="696"/>
      <c r="AD617" s="696"/>
      <c r="AE617" s="696"/>
      <c r="AF617" s="696"/>
      <c r="AG617" s="697"/>
    </row>
    <row r="618" spans="1:33" customFormat="1" ht="84" customHeight="1">
      <c r="A618" s="725" t="s">
        <v>268</v>
      </c>
      <c r="B618" s="726" t="s">
        <v>10</v>
      </c>
      <c r="C618" s="727" t="s">
        <v>10</v>
      </c>
      <c r="D618" s="728" t="s">
        <v>756</v>
      </c>
      <c r="E618" s="752" t="s">
        <v>757</v>
      </c>
      <c r="F618" s="753"/>
      <c r="G618" s="283"/>
      <c r="H618" s="368"/>
      <c r="I618" s="368"/>
      <c r="J618" s="368"/>
      <c r="K618" s="368"/>
      <c r="L618" s="368"/>
      <c r="M618" s="369"/>
      <c r="N618" s="369"/>
      <c r="O618" s="369"/>
      <c r="P618" s="369"/>
      <c r="Q618" s="369"/>
      <c r="R618" s="517"/>
      <c r="S618" s="517"/>
      <c r="T618" s="517"/>
      <c r="U618" s="517"/>
      <c r="V618" s="517"/>
      <c r="W618" s="517"/>
      <c r="X618" s="517"/>
      <c r="Y618" s="517"/>
      <c r="Z618" s="517"/>
      <c r="AA618" s="517"/>
      <c r="AB618" s="635"/>
      <c r="AC618" s="635"/>
      <c r="AD618" s="635"/>
      <c r="AE618" s="635"/>
      <c r="AF618" s="635"/>
      <c r="AG618" s="659"/>
    </row>
    <row r="619" spans="1:33" customFormat="1" ht="42.75" customHeight="1">
      <c r="A619" s="725"/>
      <c r="B619" s="726"/>
      <c r="C619" s="727"/>
      <c r="D619" s="729"/>
      <c r="E619" s="264" t="s">
        <v>10</v>
      </c>
      <c r="F619" s="205" t="s">
        <v>401</v>
      </c>
      <c r="G619" s="371" t="s">
        <v>147</v>
      </c>
      <c r="H619" s="681">
        <f>I619+J619+L619+M619+N619+O619+P619+Q619</f>
        <v>1.9370000000000001</v>
      </c>
      <c r="I619" s="445"/>
      <c r="J619" s="445"/>
      <c r="K619" s="445"/>
      <c r="L619" s="682">
        <v>1.9370000000000001</v>
      </c>
      <c r="M619" s="599"/>
      <c r="N619" s="599"/>
      <c r="O619" s="599"/>
      <c r="P619" s="599"/>
      <c r="Q619" s="599"/>
      <c r="R619" s="681">
        <f>S619+T619+V619+W619+X619+Y619+Z619+AA619</f>
        <v>1.9370000000000001</v>
      </c>
      <c r="S619" s="445"/>
      <c r="T619" s="445"/>
      <c r="U619" s="445"/>
      <c r="V619" s="682">
        <v>1.9370000000000001</v>
      </c>
      <c r="W619" s="679"/>
      <c r="X619" s="679"/>
      <c r="Y619" s="679"/>
      <c r="Z619" s="679"/>
      <c r="AA619" s="679"/>
      <c r="AB619" s="375" t="s">
        <v>283</v>
      </c>
      <c r="AC619" s="379" t="s">
        <v>402</v>
      </c>
      <c r="AD619" s="376" t="s">
        <v>200</v>
      </c>
      <c r="AE619" s="523">
        <v>2.4500000000000002</v>
      </c>
      <c r="AF619" s="523">
        <v>2.4500000000000002</v>
      </c>
      <c r="AG619" s="371"/>
    </row>
    <row r="620" spans="1:33" customFormat="1" ht="41.25" customHeight="1">
      <c r="A620" s="725"/>
      <c r="B620" s="726"/>
      <c r="C620" s="727"/>
      <c r="D620" s="729"/>
      <c r="E620" s="264" t="s">
        <v>11</v>
      </c>
      <c r="F620" s="371" t="s">
        <v>403</v>
      </c>
      <c r="G620" s="371" t="s">
        <v>147</v>
      </c>
      <c r="H620" s="681">
        <f>I620+J620+L620+M620+N620+O620+P620+Q620</f>
        <v>7.6639999999999997</v>
      </c>
      <c r="I620" s="445"/>
      <c r="J620" s="445"/>
      <c r="K620" s="445"/>
      <c r="L620" s="682">
        <v>7.6639999999999997</v>
      </c>
      <c r="M620" s="599"/>
      <c r="N620" s="599"/>
      <c r="O620" s="599"/>
      <c r="P620" s="599"/>
      <c r="Q620" s="599"/>
      <c r="R620" s="681">
        <f>S620+T620+V620+W620+X620+Y620+Z620+AA620</f>
        <v>7.6639999999999997</v>
      </c>
      <c r="S620" s="445"/>
      <c r="T620" s="445"/>
      <c r="U620" s="445"/>
      <c r="V620" s="682">
        <v>7.6639999999999997</v>
      </c>
      <c r="W620" s="679"/>
      <c r="X620" s="679"/>
      <c r="Y620" s="679"/>
      <c r="Z620" s="679"/>
      <c r="AA620" s="679"/>
      <c r="AB620" s="375" t="s">
        <v>283</v>
      </c>
      <c r="AC620" s="379" t="s">
        <v>402</v>
      </c>
      <c r="AD620" s="376" t="s">
        <v>200</v>
      </c>
      <c r="AE620" s="523">
        <v>10.27</v>
      </c>
      <c r="AF620" s="523">
        <v>10.27</v>
      </c>
      <c r="AG620" s="371"/>
    </row>
    <row r="621" spans="1:33" customFormat="1" ht="42.75" customHeight="1">
      <c r="A621" s="725"/>
      <c r="B621" s="726"/>
      <c r="C621" s="727"/>
      <c r="D621" s="729"/>
      <c r="E621" s="269" t="s">
        <v>12</v>
      </c>
      <c r="F621" s="371" t="s">
        <v>404</v>
      </c>
      <c r="G621" s="371" t="s">
        <v>147</v>
      </c>
      <c r="H621" s="681">
        <f>I621+J621+L621+M621+N621+O621+P621+Q621</f>
        <v>5.4249999999999998</v>
      </c>
      <c r="I621" s="452"/>
      <c r="J621" s="452"/>
      <c r="K621" s="452"/>
      <c r="L621" s="683">
        <v>5.4249999999999998</v>
      </c>
      <c r="M621" s="653"/>
      <c r="N621" s="653"/>
      <c r="O621" s="653"/>
      <c r="P621" s="653"/>
      <c r="Q621" s="653"/>
      <c r="R621" s="681">
        <f>S621+T621+V621+W621+X621+Y621+Z621+AA621</f>
        <v>5.4249999999999998</v>
      </c>
      <c r="S621" s="452"/>
      <c r="T621" s="452"/>
      <c r="U621" s="452"/>
      <c r="V621" s="683">
        <v>5.4249999999999998</v>
      </c>
      <c r="W621" s="680"/>
      <c r="X621" s="680"/>
      <c r="Y621" s="680"/>
      <c r="Z621" s="680"/>
      <c r="AA621" s="680"/>
      <c r="AB621" s="375" t="s">
        <v>283</v>
      </c>
      <c r="AC621" s="379" t="s">
        <v>402</v>
      </c>
      <c r="AD621" s="376" t="s">
        <v>200</v>
      </c>
      <c r="AE621" s="523">
        <v>7.17</v>
      </c>
      <c r="AF621" s="523">
        <v>7.17</v>
      </c>
      <c r="AG621" s="371"/>
    </row>
    <row r="622" spans="1:33" customFormat="1" ht="44.25" customHeight="1">
      <c r="A622" s="725"/>
      <c r="B622" s="726"/>
      <c r="C622" s="727"/>
      <c r="D622" s="729"/>
      <c r="E622" s="269" t="s">
        <v>13</v>
      </c>
      <c r="F622" s="371" t="s">
        <v>405</v>
      </c>
      <c r="G622" s="371" t="s">
        <v>147</v>
      </c>
      <c r="H622" s="681">
        <f>I622+J622+L622+M622+N622+O622+P622+Q622</f>
        <v>1.119</v>
      </c>
      <c r="I622" s="452"/>
      <c r="J622" s="452"/>
      <c r="K622" s="452"/>
      <c r="L622" s="683">
        <v>1.119</v>
      </c>
      <c r="M622" s="653"/>
      <c r="N622" s="653"/>
      <c r="O622" s="653"/>
      <c r="P622" s="653"/>
      <c r="Q622" s="653"/>
      <c r="R622" s="681">
        <f>S622+T622+V622+W622+X622+Y622+Z622+AA622</f>
        <v>1.119</v>
      </c>
      <c r="S622" s="452"/>
      <c r="T622" s="452"/>
      <c r="U622" s="452"/>
      <c r="V622" s="683">
        <v>1.119</v>
      </c>
      <c r="W622" s="680"/>
      <c r="X622" s="680"/>
      <c r="Y622" s="680"/>
      <c r="Z622" s="680"/>
      <c r="AA622" s="680"/>
      <c r="AB622" s="375" t="s">
        <v>283</v>
      </c>
      <c r="AC622" s="379" t="s">
        <v>402</v>
      </c>
      <c r="AD622" s="376" t="s">
        <v>200</v>
      </c>
      <c r="AE622" s="523">
        <v>1.42</v>
      </c>
      <c r="AF622" s="523">
        <v>1.42</v>
      </c>
      <c r="AG622" s="371"/>
    </row>
    <row r="623" spans="1:33" customFormat="1" ht="39.75" customHeight="1">
      <c r="A623" s="725"/>
      <c r="B623" s="726"/>
      <c r="C623" s="727"/>
      <c r="D623" s="882"/>
      <c r="E623" s="269" t="s">
        <v>23</v>
      </c>
      <c r="F623" s="371" t="s">
        <v>406</v>
      </c>
      <c r="G623" s="371" t="s">
        <v>147</v>
      </c>
      <c r="H623" s="681">
        <f>I623+J623+L623+M623+N623+O623+P623+Q623</f>
        <v>4.8000000000000001E-2</v>
      </c>
      <c r="I623" s="452"/>
      <c r="J623" s="452"/>
      <c r="K623" s="452"/>
      <c r="L623" s="683">
        <v>4.8000000000000001E-2</v>
      </c>
      <c r="M623" s="653"/>
      <c r="N623" s="653"/>
      <c r="O623" s="653"/>
      <c r="P623" s="653"/>
      <c r="Q623" s="653"/>
      <c r="R623" s="681">
        <f>S623+T623+V623+W623+X623+Y623+Z623+AA623</f>
        <v>4.8000000000000001E-2</v>
      </c>
      <c r="S623" s="452"/>
      <c r="T623" s="452"/>
      <c r="U623" s="452"/>
      <c r="V623" s="683">
        <v>4.8000000000000001E-2</v>
      </c>
      <c r="W623" s="680"/>
      <c r="X623" s="680"/>
      <c r="Y623" s="680"/>
      <c r="Z623" s="680"/>
      <c r="AA623" s="680"/>
      <c r="AB623" s="375" t="s">
        <v>283</v>
      </c>
      <c r="AC623" s="379" t="s">
        <v>402</v>
      </c>
      <c r="AD623" s="376" t="s">
        <v>200</v>
      </c>
      <c r="AE623" s="523">
        <v>0.04</v>
      </c>
      <c r="AF623" s="523">
        <v>0.04</v>
      </c>
      <c r="AG623" s="371"/>
    </row>
    <row r="624" spans="1:33" customFormat="1" ht="15" customHeight="1">
      <c r="A624" s="725"/>
      <c r="B624" s="726"/>
      <c r="C624" s="727"/>
      <c r="D624" s="732" t="s">
        <v>15</v>
      </c>
      <c r="E624" s="733"/>
      <c r="F624" s="733"/>
      <c r="G624" s="734"/>
      <c r="H624" s="685">
        <f>SUM(H619:H623)</f>
        <v>16.192999999999998</v>
      </c>
      <c r="I624" s="453">
        <f>I619+I620+I621+I622+I623</f>
        <v>0</v>
      </c>
      <c r="J624" s="453">
        <f>J619+J620+J621+J622+J623</f>
        <v>0</v>
      </c>
      <c r="K624" s="453">
        <f>K619+K620+K621+K622+K623</f>
        <v>0</v>
      </c>
      <c r="L624" s="453">
        <f>SUM(L619:L623)</f>
        <v>16.192999999999998</v>
      </c>
      <c r="M624" s="453">
        <f t="shared" ref="M624:Q624" si="454">SUM(M619:M623)</f>
        <v>0</v>
      </c>
      <c r="N624" s="453">
        <f t="shared" si="454"/>
        <v>0</v>
      </c>
      <c r="O624" s="453">
        <f t="shared" si="454"/>
        <v>0</v>
      </c>
      <c r="P624" s="453">
        <f t="shared" si="454"/>
        <v>0</v>
      </c>
      <c r="Q624" s="453">
        <f t="shared" si="454"/>
        <v>0</v>
      </c>
      <c r="R624" s="685">
        <f>SUM(R619:R623)</f>
        <v>16.192999999999998</v>
      </c>
      <c r="S624" s="453">
        <f>S619+S620+S621+S622+S623</f>
        <v>0</v>
      </c>
      <c r="T624" s="453">
        <f>T619+T620+T621+T622+T623</f>
        <v>0</v>
      </c>
      <c r="U624" s="453">
        <f>U619+U620+U621+U622+U623</f>
        <v>0</v>
      </c>
      <c r="V624" s="453">
        <f>SUM(V619:V623)</f>
        <v>16.192999999999998</v>
      </c>
      <c r="W624" s="453">
        <f t="shared" ref="W624:AA624" si="455">SUM(W619:W623)</f>
        <v>0</v>
      </c>
      <c r="X624" s="453">
        <f t="shared" si="455"/>
        <v>0</v>
      </c>
      <c r="Y624" s="453">
        <f t="shared" si="455"/>
        <v>0</v>
      </c>
      <c r="Z624" s="453">
        <f t="shared" si="455"/>
        <v>0</v>
      </c>
      <c r="AA624" s="453">
        <f t="shared" si="455"/>
        <v>0</v>
      </c>
      <c r="AB624" s="695"/>
      <c r="AC624" s="696"/>
      <c r="AD624" s="696"/>
      <c r="AE624" s="696"/>
      <c r="AF624" s="696"/>
      <c r="AG624" s="697"/>
    </row>
    <row r="625" spans="1:33" customFormat="1" ht="84" customHeight="1">
      <c r="A625" s="725" t="s">
        <v>268</v>
      </c>
      <c r="B625" s="726" t="s">
        <v>10</v>
      </c>
      <c r="C625" s="727" t="s">
        <v>10</v>
      </c>
      <c r="D625" s="728" t="s">
        <v>758</v>
      </c>
      <c r="E625" s="752" t="s">
        <v>753</v>
      </c>
      <c r="F625" s="753"/>
      <c r="G625" s="283"/>
      <c r="H625" s="368"/>
      <c r="I625" s="368"/>
      <c r="J625" s="368"/>
      <c r="K625" s="368"/>
      <c r="L625" s="368"/>
      <c r="M625" s="369"/>
      <c r="N625" s="369"/>
      <c r="O625" s="369"/>
      <c r="P625" s="369"/>
      <c r="Q625" s="369"/>
      <c r="R625" s="517"/>
      <c r="S625" s="517"/>
      <c r="T625" s="517"/>
      <c r="U625" s="517"/>
      <c r="V625" s="517"/>
      <c r="W625" s="517"/>
      <c r="X625" s="517"/>
      <c r="Y625" s="517"/>
      <c r="Z625" s="517"/>
      <c r="AA625" s="517"/>
      <c r="AB625" s="635"/>
      <c r="AC625" s="635"/>
      <c r="AD625" s="635"/>
      <c r="AE625" s="635"/>
      <c r="AF625" s="635"/>
      <c r="AG625" s="659"/>
    </row>
    <row r="626" spans="1:33" customFormat="1" ht="42.75" customHeight="1">
      <c r="A626" s="725"/>
      <c r="B626" s="726"/>
      <c r="C626" s="727"/>
      <c r="D626" s="729"/>
      <c r="E626" s="264" t="s">
        <v>10</v>
      </c>
      <c r="F626" s="205" t="s">
        <v>759</v>
      </c>
      <c r="G626" s="371" t="s">
        <v>147</v>
      </c>
      <c r="H626" s="372">
        <f t="shared" ref="H626:H634" si="456">I626+J626+L626+M626+N626+O626+P626+Q626</f>
        <v>0.79300000000000004</v>
      </c>
      <c r="I626" s="373"/>
      <c r="J626" s="373"/>
      <c r="K626" s="373"/>
      <c r="L626" s="374">
        <v>0.79300000000000004</v>
      </c>
      <c r="M626" s="386"/>
      <c r="N626" s="386"/>
      <c r="O626" s="386"/>
      <c r="P626" s="386"/>
      <c r="Q626" s="386"/>
      <c r="R626" s="372">
        <f t="shared" ref="R626:R634" si="457">S626+T626+V626+W626+X626+Y626+Z626+AA626</f>
        <v>0.79300000000000004</v>
      </c>
      <c r="S626" s="373"/>
      <c r="T626" s="373"/>
      <c r="U626" s="373"/>
      <c r="V626" s="374">
        <v>0.79300000000000004</v>
      </c>
      <c r="W626" s="371"/>
      <c r="X626" s="371"/>
      <c r="Y626" s="371"/>
      <c r="Z626" s="371"/>
      <c r="AA626" s="371"/>
      <c r="AB626" s="375" t="s">
        <v>283</v>
      </c>
      <c r="AC626" s="379" t="s">
        <v>760</v>
      </c>
      <c r="AD626" s="376" t="s">
        <v>153</v>
      </c>
      <c r="AE626" s="523">
        <v>1</v>
      </c>
      <c r="AF626" s="523">
        <v>1</v>
      </c>
      <c r="AG626" s="371"/>
    </row>
    <row r="627" spans="1:33" customFormat="1" ht="41.25" customHeight="1">
      <c r="A627" s="725"/>
      <c r="B627" s="726"/>
      <c r="C627" s="727"/>
      <c r="D627" s="729"/>
      <c r="E627" s="264" t="s">
        <v>11</v>
      </c>
      <c r="F627" s="371" t="s">
        <v>761</v>
      </c>
      <c r="G627" s="371" t="s">
        <v>147</v>
      </c>
      <c r="H627" s="372">
        <f t="shared" si="456"/>
        <v>0.96399999999999997</v>
      </c>
      <c r="I627" s="373"/>
      <c r="J627" s="373"/>
      <c r="K627" s="373"/>
      <c r="L627" s="374">
        <v>0.96399999999999997</v>
      </c>
      <c r="M627" s="386"/>
      <c r="N627" s="386"/>
      <c r="O627" s="386"/>
      <c r="P627" s="386"/>
      <c r="Q627" s="386"/>
      <c r="R627" s="372">
        <f t="shared" si="457"/>
        <v>0.96399999999999997</v>
      </c>
      <c r="S627" s="373"/>
      <c r="T627" s="373"/>
      <c r="U627" s="373"/>
      <c r="V627" s="374">
        <v>0.96399999999999997</v>
      </c>
      <c r="W627" s="371"/>
      <c r="X627" s="371"/>
      <c r="Y627" s="371"/>
      <c r="Z627" s="371"/>
      <c r="AA627" s="371"/>
      <c r="AB627" s="375" t="s">
        <v>283</v>
      </c>
      <c r="AC627" s="379" t="s">
        <v>760</v>
      </c>
      <c r="AD627" s="376" t="s">
        <v>153</v>
      </c>
      <c r="AE627" s="523">
        <v>1</v>
      </c>
      <c r="AF627" s="523">
        <v>1</v>
      </c>
      <c r="AG627" s="371"/>
    </row>
    <row r="628" spans="1:33" customFormat="1" ht="42.75" customHeight="1">
      <c r="A628" s="725"/>
      <c r="B628" s="726"/>
      <c r="C628" s="727"/>
      <c r="D628" s="729"/>
      <c r="E628" s="269" t="s">
        <v>12</v>
      </c>
      <c r="F628" s="371" t="s">
        <v>407</v>
      </c>
      <c r="G628" s="371" t="s">
        <v>147</v>
      </c>
      <c r="H628" s="372">
        <f t="shared" si="456"/>
        <v>0.89900000000000002</v>
      </c>
      <c r="I628" s="380"/>
      <c r="J628" s="380"/>
      <c r="K628" s="380"/>
      <c r="L628" s="381">
        <v>0.89900000000000002</v>
      </c>
      <c r="M628" s="391"/>
      <c r="N628" s="391"/>
      <c r="O628" s="391"/>
      <c r="P628" s="391"/>
      <c r="Q628" s="391"/>
      <c r="R628" s="372">
        <f t="shared" si="457"/>
        <v>0.89900000000000002</v>
      </c>
      <c r="S628" s="380"/>
      <c r="T628" s="380"/>
      <c r="U628" s="380"/>
      <c r="V628" s="381">
        <v>0.89900000000000002</v>
      </c>
      <c r="W628" s="382"/>
      <c r="X628" s="382"/>
      <c r="Y628" s="382"/>
      <c r="Z628" s="382"/>
      <c r="AA628" s="382"/>
      <c r="AB628" s="375" t="s">
        <v>283</v>
      </c>
      <c r="AC628" s="379" t="s">
        <v>760</v>
      </c>
      <c r="AD628" s="376" t="s">
        <v>153</v>
      </c>
      <c r="AE628" s="523">
        <v>1</v>
      </c>
      <c r="AF628" s="523">
        <v>1</v>
      </c>
      <c r="AG628" s="371"/>
    </row>
    <row r="629" spans="1:33" customFormat="1" ht="44.25" customHeight="1">
      <c r="A629" s="725"/>
      <c r="B629" s="726"/>
      <c r="C629" s="727"/>
      <c r="D629" s="729"/>
      <c r="E629" s="269" t="s">
        <v>13</v>
      </c>
      <c r="F629" s="371" t="s">
        <v>411</v>
      </c>
      <c r="G629" s="371" t="s">
        <v>147</v>
      </c>
      <c r="H629" s="372">
        <f t="shared" si="456"/>
        <v>2.0760000000000001</v>
      </c>
      <c r="I629" s="380"/>
      <c r="J629" s="380"/>
      <c r="K629" s="380"/>
      <c r="L629" s="381">
        <v>2.0760000000000001</v>
      </c>
      <c r="M629" s="391"/>
      <c r="N629" s="391"/>
      <c r="O629" s="391"/>
      <c r="P629" s="391"/>
      <c r="Q629" s="391"/>
      <c r="R629" s="372">
        <f t="shared" si="457"/>
        <v>2.0760000000000001</v>
      </c>
      <c r="S629" s="380"/>
      <c r="T629" s="380"/>
      <c r="U629" s="380"/>
      <c r="V629" s="381">
        <v>2.0760000000000001</v>
      </c>
      <c r="W629" s="382"/>
      <c r="X629" s="382"/>
      <c r="Y629" s="382"/>
      <c r="Z629" s="382"/>
      <c r="AA629" s="382"/>
      <c r="AB629" s="375" t="s">
        <v>283</v>
      </c>
      <c r="AC629" s="379" t="s">
        <v>760</v>
      </c>
      <c r="AD629" s="376" t="s">
        <v>153</v>
      </c>
      <c r="AE629" s="523">
        <v>1</v>
      </c>
      <c r="AF629" s="523">
        <v>1</v>
      </c>
      <c r="AG629" s="371"/>
    </row>
    <row r="630" spans="1:33" customFormat="1" ht="39.75" customHeight="1">
      <c r="A630" s="725"/>
      <c r="B630" s="726"/>
      <c r="C630" s="727"/>
      <c r="D630" s="729"/>
      <c r="E630" s="269" t="s">
        <v>23</v>
      </c>
      <c r="F630" s="371" t="s">
        <v>408</v>
      </c>
      <c r="G630" s="371" t="s">
        <v>147</v>
      </c>
      <c r="H630" s="372">
        <f t="shared" si="456"/>
        <v>0.79700000000000004</v>
      </c>
      <c r="I630" s="380"/>
      <c r="J630" s="380"/>
      <c r="K630" s="380"/>
      <c r="L630" s="381">
        <v>0.79700000000000004</v>
      </c>
      <c r="M630" s="391"/>
      <c r="N630" s="391"/>
      <c r="O630" s="391"/>
      <c r="P630" s="391"/>
      <c r="Q630" s="391"/>
      <c r="R630" s="372">
        <f t="shared" si="457"/>
        <v>0.79700000000000004</v>
      </c>
      <c r="S630" s="380"/>
      <c r="T630" s="380"/>
      <c r="U630" s="380"/>
      <c r="V630" s="381">
        <v>0.79700000000000004</v>
      </c>
      <c r="W630" s="382"/>
      <c r="X630" s="382"/>
      <c r="Y630" s="382"/>
      <c r="Z630" s="382"/>
      <c r="AA630" s="382"/>
      <c r="AB630" s="375" t="s">
        <v>283</v>
      </c>
      <c r="AC630" s="379" t="s">
        <v>760</v>
      </c>
      <c r="AD630" s="376" t="s">
        <v>153</v>
      </c>
      <c r="AE630" s="523">
        <v>1</v>
      </c>
      <c r="AF630" s="523">
        <v>1</v>
      </c>
      <c r="AG630" s="371"/>
    </row>
    <row r="631" spans="1:33" customFormat="1" ht="42" customHeight="1">
      <c r="A631" s="725"/>
      <c r="B631" s="726"/>
      <c r="C631" s="727"/>
      <c r="D631" s="729"/>
      <c r="E631" s="269" t="s">
        <v>25</v>
      </c>
      <c r="F631" s="371" t="s">
        <v>409</v>
      </c>
      <c r="G631" s="371" t="s">
        <v>147</v>
      </c>
      <c r="H631" s="372">
        <f t="shared" si="456"/>
        <v>1.623</v>
      </c>
      <c r="I631" s="380"/>
      <c r="J631" s="380"/>
      <c r="K631" s="380"/>
      <c r="L631" s="381">
        <v>1.623</v>
      </c>
      <c r="M631" s="391"/>
      <c r="N631" s="391"/>
      <c r="O631" s="391"/>
      <c r="P631" s="391"/>
      <c r="Q631" s="391"/>
      <c r="R631" s="372">
        <f t="shared" si="457"/>
        <v>1.623</v>
      </c>
      <c r="S631" s="380"/>
      <c r="T631" s="380"/>
      <c r="U631" s="380"/>
      <c r="V631" s="381">
        <v>1.623</v>
      </c>
      <c r="W631" s="382"/>
      <c r="X631" s="382"/>
      <c r="Y631" s="382"/>
      <c r="Z631" s="382"/>
      <c r="AA631" s="382"/>
      <c r="AB631" s="375" t="s">
        <v>283</v>
      </c>
      <c r="AC631" s="379" t="s">
        <v>760</v>
      </c>
      <c r="AD631" s="376" t="s">
        <v>153</v>
      </c>
      <c r="AE631" s="523">
        <v>1</v>
      </c>
      <c r="AF631" s="523">
        <v>1</v>
      </c>
      <c r="AG631" s="371"/>
    </row>
    <row r="632" spans="1:33" customFormat="1" ht="42" customHeight="1">
      <c r="A632" s="725"/>
      <c r="B632" s="726"/>
      <c r="C632" s="727"/>
      <c r="D632" s="729"/>
      <c r="E632" s="269" t="s">
        <v>28</v>
      </c>
      <c r="F632" s="371" t="s">
        <v>410</v>
      </c>
      <c r="G632" s="371" t="s">
        <v>147</v>
      </c>
      <c r="H632" s="372">
        <f t="shared" si="456"/>
        <v>0.90600000000000003</v>
      </c>
      <c r="I632" s="380"/>
      <c r="J632" s="380"/>
      <c r="K632" s="380"/>
      <c r="L632" s="381">
        <v>0.90600000000000003</v>
      </c>
      <c r="M632" s="391"/>
      <c r="N632" s="391"/>
      <c r="O632" s="391"/>
      <c r="P632" s="391"/>
      <c r="Q632" s="391"/>
      <c r="R632" s="372">
        <f t="shared" si="457"/>
        <v>0.90600000000000003</v>
      </c>
      <c r="S632" s="380"/>
      <c r="T632" s="380"/>
      <c r="U632" s="380"/>
      <c r="V632" s="381">
        <v>0.90600000000000003</v>
      </c>
      <c r="W632" s="382"/>
      <c r="X632" s="382"/>
      <c r="Y632" s="382"/>
      <c r="Z632" s="382"/>
      <c r="AA632" s="382"/>
      <c r="AB632" s="375" t="s">
        <v>283</v>
      </c>
      <c r="AC632" s="379" t="s">
        <v>760</v>
      </c>
      <c r="AD632" s="376" t="s">
        <v>153</v>
      </c>
      <c r="AE632" s="523">
        <v>1</v>
      </c>
      <c r="AF632" s="523">
        <v>1</v>
      </c>
      <c r="AG632" s="371"/>
    </row>
    <row r="633" spans="1:33" customFormat="1" ht="44.25" customHeight="1">
      <c r="A633" s="725"/>
      <c r="B633" s="726"/>
      <c r="C633" s="727"/>
      <c r="D633" s="729"/>
      <c r="E633" s="269" t="s">
        <v>29</v>
      </c>
      <c r="F633" s="371" t="s">
        <v>762</v>
      </c>
      <c r="G633" s="371" t="s">
        <v>147</v>
      </c>
      <c r="H633" s="372">
        <f t="shared" si="456"/>
        <v>1.1919999999999999</v>
      </c>
      <c r="I633" s="380"/>
      <c r="J633" s="380"/>
      <c r="K633" s="380"/>
      <c r="L633" s="381">
        <v>1.1919999999999999</v>
      </c>
      <c r="M633" s="391"/>
      <c r="N633" s="391"/>
      <c r="O633" s="391"/>
      <c r="P633" s="391"/>
      <c r="Q633" s="391"/>
      <c r="R633" s="372">
        <f t="shared" si="457"/>
        <v>1.1919999999999999</v>
      </c>
      <c r="S633" s="380"/>
      <c r="T633" s="380"/>
      <c r="U633" s="380"/>
      <c r="V633" s="381">
        <v>1.1919999999999999</v>
      </c>
      <c r="W633" s="382"/>
      <c r="X633" s="382"/>
      <c r="Y633" s="382"/>
      <c r="Z633" s="382"/>
      <c r="AA633" s="382"/>
      <c r="AB633" s="375" t="s">
        <v>283</v>
      </c>
      <c r="AC633" s="379" t="s">
        <v>760</v>
      </c>
      <c r="AD633" s="376" t="s">
        <v>153</v>
      </c>
      <c r="AE633" s="523">
        <v>1</v>
      </c>
      <c r="AF633" s="523">
        <v>1</v>
      </c>
      <c r="AG633" s="371"/>
    </row>
    <row r="634" spans="1:33" customFormat="1" ht="40.5" customHeight="1">
      <c r="A634" s="725"/>
      <c r="B634" s="726"/>
      <c r="C634" s="727"/>
      <c r="D634" s="729"/>
      <c r="E634" s="269" t="s">
        <v>30</v>
      </c>
      <c r="F634" s="371" t="s">
        <v>412</v>
      </c>
      <c r="G634" s="371" t="s">
        <v>147</v>
      </c>
      <c r="H634" s="372">
        <f t="shared" si="456"/>
        <v>0.68400000000000005</v>
      </c>
      <c r="I634" s="380"/>
      <c r="J634" s="380"/>
      <c r="K634" s="380"/>
      <c r="L634" s="381">
        <v>0.68400000000000005</v>
      </c>
      <c r="M634" s="391"/>
      <c r="N634" s="391"/>
      <c r="O634" s="391"/>
      <c r="P634" s="391"/>
      <c r="Q634" s="391"/>
      <c r="R634" s="372">
        <f t="shared" si="457"/>
        <v>0.68400000000000005</v>
      </c>
      <c r="S634" s="380"/>
      <c r="T634" s="380"/>
      <c r="U634" s="380"/>
      <c r="V634" s="381">
        <v>0.68400000000000005</v>
      </c>
      <c r="W634" s="382"/>
      <c r="X634" s="382"/>
      <c r="Y634" s="382"/>
      <c r="Z634" s="382"/>
      <c r="AA634" s="382"/>
      <c r="AB634" s="375" t="s">
        <v>283</v>
      </c>
      <c r="AC634" s="379" t="s">
        <v>760</v>
      </c>
      <c r="AD634" s="376" t="s">
        <v>153</v>
      </c>
      <c r="AE634" s="523">
        <v>1</v>
      </c>
      <c r="AF634" s="523">
        <v>1</v>
      </c>
      <c r="AG634" s="371"/>
    </row>
    <row r="635" spans="1:33" customFormat="1" ht="15" customHeight="1">
      <c r="A635" s="725"/>
      <c r="B635" s="726"/>
      <c r="C635" s="727"/>
      <c r="D635" s="732" t="s">
        <v>15</v>
      </c>
      <c r="E635" s="733"/>
      <c r="F635" s="733"/>
      <c r="G635" s="734"/>
      <c r="H635" s="685">
        <f>SUM(H626:H634)</f>
        <v>9.9339999999999993</v>
      </c>
      <c r="I635" s="453">
        <v>0</v>
      </c>
      <c r="J635" s="453">
        <v>0</v>
      </c>
      <c r="K635" s="453">
        <v>0</v>
      </c>
      <c r="L635" s="453">
        <f>SUM(L626:L634)</f>
        <v>9.9339999999999993</v>
      </c>
      <c r="M635" s="453">
        <f t="shared" ref="M635:Q635" si="458">SUM(M626:M634)</f>
        <v>0</v>
      </c>
      <c r="N635" s="453">
        <f t="shared" si="458"/>
        <v>0</v>
      </c>
      <c r="O635" s="453">
        <f t="shared" si="458"/>
        <v>0</v>
      </c>
      <c r="P635" s="453">
        <f t="shared" si="458"/>
        <v>0</v>
      </c>
      <c r="Q635" s="453">
        <f t="shared" si="458"/>
        <v>0</v>
      </c>
      <c r="R635" s="685">
        <f>SUM(R626:R634)</f>
        <v>9.9339999999999993</v>
      </c>
      <c r="S635" s="453">
        <v>0</v>
      </c>
      <c r="T635" s="453">
        <v>0</v>
      </c>
      <c r="U635" s="453">
        <v>0</v>
      </c>
      <c r="V635" s="453">
        <f>SUM(V626:V634)</f>
        <v>9.9339999999999993</v>
      </c>
      <c r="W635" s="453">
        <f t="shared" ref="W635:AA635" si="459">SUM(W626:W634)</f>
        <v>0</v>
      </c>
      <c r="X635" s="453">
        <f t="shared" si="459"/>
        <v>0</v>
      </c>
      <c r="Y635" s="453">
        <f t="shared" si="459"/>
        <v>0</v>
      </c>
      <c r="Z635" s="453">
        <f t="shared" si="459"/>
        <v>0</v>
      </c>
      <c r="AA635" s="453">
        <f t="shared" si="459"/>
        <v>0</v>
      </c>
      <c r="AB635" s="695"/>
      <c r="AC635" s="696"/>
      <c r="AD635" s="696"/>
      <c r="AE635" s="696"/>
      <c r="AF635" s="696"/>
      <c r="AG635" s="697"/>
    </row>
    <row r="636" spans="1:33" customFormat="1" ht="41.25" customHeight="1">
      <c r="A636" s="725" t="s">
        <v>268</v>
      </c>
      <c r="B636" s="726" t="s">
        <v>10</v>
      </c>
      <c r="C636" s="727" t="s">
        <v>10</v>
      </c>
      <c r="D636" s="728" t="s">
        <v>29</v>
      </c>
      <c r="E636" s="752" t="s">
        <v>763</v>
      </c>
      <c r="F636" s="753"/>
      <c r="G636" s="283"/>
      <c r="H636" s="447"/>
      <c r="I636" s="447"/>
      <c r="J636" s="447"/>
      <c r="K636" s="447"/>
      <c r="L636" s="447"/>
      <c r="M636" s="446"/>
      <c r="N636" s="446"/>
      <c r="O636" s="446"/>
      <c r="P636" s="446"/>
      <c r="Q636" s="446"/>
      <c r="R636" s="446"/>
      <c r="S636" s="446"/>
      <c r="T636" s="446"/>
      <c r="U636" s="446"/>
      <c r="V636" s="446"/>
      <c r="W636" s="446"/>
      <c r="X636" s="446"/>
      <c r="Y636" s="446"/>
      <c r="Z636" s="446"/>
      <c r="AA636" s="446"/>
      <c r="AB636" s="635"/>
      <c r="AC636" s="635"/>
      <c r="AD636" s="635"/>
      <c r="AE636" s="635"/>
      <c r="AF636" s="635"/>
      <c r="AG636" s="659"/>
    </row>
    <row r="637" spans="1:33" s="388" customFormat="1" ht="90.75" customHeight="1">
      <c r="A637" s="725"/>
      <c r="B637" s="726"/>
      <c r="C637" s="727"/>
      <c r="D637" s="729"/>
      <c r="E637" s="264" t="s">
        <v>10</v>
      </c>
      <c r="F637" s="205" t="s">
        <v>764</v>
      </c>
      <c r="G637" s="371" t="s">
        <v>147</v>
      </c>
      <c r="H637" s="681">
        <f>I637+J637+L637+M637+N637+O637+P637+Q637</f>
        <v>5.8869999999999996</v>
      </c>
      <c r="I637" s="445"/>
      <c r="J637" s="445"/>
      <c r="K637" s="445"/>
      <c r="L637" s="682">
        <v>5.8869999999999996</v>
      </c>
      <c r="M637" s="599"/>
      <c r="N637" s="599"/>
      <c r="O637" s="599"/>
      <c r="P637" s="599"/>
      <c r="Q637" s="599"/>
      <c r="R637" s="681">
        <f>S637+T637+V637+W637+X637+Y637+Z637+AA637</f>
        <v>5.8869999999999996</v>
      </c>
      <c r="S637" s="445"/>
      <c r="T637" s="445"/>
      <c r="U637" s="445"/>
      <c r="V637" s="682">
        <v>5.8869999999999996</v>
      </c>
      <c r="W637" s="599"/>
      <c r="X637" s="679"/>
      <c r="Y637" s="679"/>
      <c r="Z637" s="679"/>
      <c r="AA637" s="679"/>
      <c r="AB637" s="375" t="s">
        <v>283</v>
      </c>
      <c r="AC637" s="392" t="s">
        <v>765</v>
      </c>
      <c r="AD637" s="371" t="s">
        <v>153</v>
      </c>
      <c r="AE637" s="473">
        <v>3</v>
      </c>
      <c r="AF637" s="473">
        <v>5</v>
      </c>
      <c r="AG637" s="379" t="s">
        <v>1117</v>
      </c>
    </row>
    <row r="638" spans="1:33" customFormat="1" ht="15" customHeight="1">
      <c r="A638" s="725"/>
      <c r="B638" s="726"/>
      <c r="C638" s="727"/>
      <c r="D638" s="732" t="s">
        <v>15</v>
      </c>
      <c r="E638" s="733"/>
      <c r="F638" s="733"/>
      <c r="G638" s="734"/>
      <c r="H638" s="685">
        <f>H637</f>
        <v>5.8869999999999996</v>
      </c>
      <c r="I638" s="685">
        <f t="shared" ref="I638:Q638" si="460">I637</f>
        <v>0</v>
      </c>
      <c r="J638" s="685">
        <f t="shared" si="460"/>
        <v>0</v>
      </c>
      <c r="K638" s="685">
        <f t="shared" si="460"/>
        <v>0</v>
      </c>
      <c r="L638" s="685">
        <f t="shared" si="460"/>
        <v>5.8869999999999996</v>
      </c>
      <c r="M638" s="685">
        <f t="shared" si="460"/>
        <v>0</v>
      </c>
      <c r="N638" s="685">
        <f t="shared" si="460"/>
        <v>0</v>
      </c>
      <c r="O638" s="685">
        <f t="shared" si="460"/>
        <v>0</v>
      </c>
      <c r="P638" s="685">
        <f t="shared" si="460"/>
        <v>0</v>
      </c>
      <c r="Q638" s="685">
        <f t="shared" si="460"/>
        <v>0</v>
      </c>
      <c r="R638" s="685">
        <f>R637</f>
        <v>5.8869999999999996</v>
      </c>
      <c r="S638" s="685">
        <f t="shared" ref="S638:AA638" si="461">S637</f>
        <v>0</v>
      </c>
      <c r="T638" s="685">
        <f t="shared" si="461"/>
        <v>0</v>
      </c>
      <c r="U638" s="685">
        <f t="shared" si="461"/>
        <v>0</v>
      </c>
      <c r="V638" s="685">
        <f t="shared" si="461"/>
        <v>5.8869999999999996</v>
      </c>
      <c r="W638" s="685">
        <f t="shared" si="461"/>
        <v>0</v>
      </c>
      <c r="X638" s="685">
        <f t="shared" si="461"/>
        <v>0</v>
      </c>
      <c r="Y638" s="685">
        <f t="shared" si="461"/>
        <v>0</v>
      </c>
      <c r="Z638" s="685">
        <f t="shared" si="461"/>
        <v>0</v>
      </c>
      <c r="AA638" s="685">
        <f t="shared" si="461"/>
        <v>0</v>
      </c>
      <c r="AB638" s="695"/>
      <c r="AC638" s="696"/>
      <c r="AD638" s="696"/>
      <c r="AE638" s="696"/>
      <c r="AF638" s="696"/>
      <c r="AG638" s="697"/>
    </row>
    <row r="639" spans="1:33" customFormat="1" ht="81" customHeight="1">
      <c r="A639" s="725" t="s">
        <v>268</v>
      </c>
      <c r="B639" s="726" t="s">
        <v>10</v>
      </c>
      <c r="C639" s="727" t="s">
        <v>10</v>
      </c>
      <c r="D639" s="728" t="s">
        <v>30</v>
      </c>
      <c r="E639" s="752" t="s">
        <v>766</v>
      </c>
      <c r="F639" s="753"/>
      <c r="G639" s="283"/>
      <c r="H639" s="368"/>
      <c r="I639" s="368"/>
      <c r="J639" s="368"/>
      <c r="K639" s="368"/>
      <c r="L639" s="368"/>
      <c r="M639" s="369"/>
      <c r="N639" s="369"/>
      <c r="O639" s="369"/>
      <c r="P639" s="369"/>
      <c r="Q639" s="369"/>
      <c r="R639" s="517"/>
      <c r="S639" s="517"/>
      <c r="T639" s="517"/>
      <c r="U639" s="517"/>
      <c r="V639" s="517"/>
      <c r="W639" s="517"/>
      <c r="X639" s="517"/>
      <c r="Y639" s="517"/>
      <c r="Z639" s="517"/>
      <c r="AA639" s="517"/>
      <c r="AB639" s="333"/>
      <c r="AC639" s="338"/>
      <c r="AD639" s="370"/>
      <c r="AE639" s="360"/>
      <c r="AF639" s="360"/>
      <c r="AG639" s="370"/>
    </row>
    <row r="640" spans="1:33" s="388" customFormat="1" ht="68.25" customHeight="1">
      <c r="A640" s="725"/>
      <c r="B640" s="726"/>
      <c r="C640" s="727"/>
      <c r="D640" s="729"/>
      <c r="E640" s="264" t="s">
        <v>10</v>
      </c>
      <c r="F640" s="205" t="s">
        <v>767</v>
      </c>
      <c r="G640" s="371" t="s">
        <v>147</v>
      </c>
      <c r="H640" s="372">
        <f>I640+J640+L640+M640+N640+O640+P640+Q640</f>
        <v>54.155999999999999</v>
      </c>
      <c r="I640" s="373"/>
      <c r="J640" s="373"/>
      <c r="K640" s="373"/>
      <c r="L640" s="374">
        <v>54.155999999999999</v>
      </c>
      <c r="M640" s="386"/>
      <c r="N640" s="386"/>
      <c r="O640" s="386"/>
      <c r="P640" s="386"/>
      <c r="Q640" s="386"/>
      <c r="R640" s="372">
        <f>S640+T640+V640+W640+X640+Y640+Z640+AA640</f>
        <v>54.155999999999999</v>
      </c>
      <c r="S640" s="373"/>
      <c r="T640" s="373"/>
      <c r="U640" s="373"/>
      <c r="V640" s="374">
        <v>54.155999999999999</v>
      </c>
      <c r="W640" s="386"/>
      <c r="X640" s="371"/>
      <c r="Y640" s="371"/>
      <c r="Z640" s="371"/>
      <c r="AA640" s="371"/>
      <c r="AB640" s="375" t="s">
        <v>283</v>
      </c>
      <c r="AC640" s="393" t="s">
        <v>768</v>
      </c>
      <c r="AD640" s="394" t="s">
        <v>153</v>
      </c>
      <c r="AE640" s="476">
        <v>17</v>
      </c>
      <c r="AF640" s="476">
        <v>17</v>
      </c>
      <c r="AG640" s="371"/>
    </row>
    <row r="641" spans="1:33" customFormat="1" ht="15" customHeight="1">
      <c r="A641" s="725"/>
      <c r="B641" s="726"/>
      <c r="C641" s="727"/>
      <c r="D641" s="732" t="s">
        <v>15</v>
      </c>
      <c r="E641" s="733"/>
      <c r="F641" s="733"/>
      <c r="G641" s="734"/>
      <c r="H641" s="387">
        <f>H640</f>
        <v>54.155999999999999</v>
      </c>
      <c r="I641" s="387">
        <f t="shared" ref="I641:Q641" si="462">I640</f>
        <v>0</v>
      </c>
      <c r="J641" s="387">
        <f t="shared" si="462"/>
        <v>0</v>
      </c>
      <c r="K641" s="387">
        <f t="shared" si="462"/>
        <v>0</v>
      </c>
      <c r="L641" s="387">
        <f t="shared" si="462"/>
        <v>54.155999999999999</v>
      </c>
      <c r="M641" s="387">
        <f t="shared" si="462"/>
        <v>0</v>
      </c>
      <c r="N641" s="387">
        <f t="shared" si="462"/>
        <v>0</v>
      </c>
      <c r="O641" s="387">
        <f t="shared" si="462"/>
        <v>0</v>
      </c>
      <c r="P641" s="387">
        <f t="shared" si="462"/>
        <v>0</v>
      </c>
      <c r="Q641" s="387">
        <f t="shared" si="462"/>
        <v>0</v>
      </c>
      <c r="R641" s="387">
        <f>R640</f>
        <v>54.155999999999999</v>
      </c>
      <c r="S641" s="387">
        <f t="shared" ref="S641:AA641" si="463">S640</f>
        <v>0</v>
      </c>
      <c r="T641" s="387">
        <f t="shared" si="463"/>
        <v>0</v>
      </c>
      <c r="U641" s="387">
        <f t="shared" si="463"/>
        <v>0</v>
      </c>
      <c r="V641" s="387">
        <f t="shared" si="463"/>
        <v>54.155999999999999</v>
      </c>
      <c r="W641" s="387">
        <f t="shared" si="463"/>
        <v>0</v>
      </c>
      <c r="X641" s="387">
        <f t="shared" si="463"/>
        <v>0</v>
      </c>
      <c r="Y641" s="387">
        <f t="shared" si="463"/>
        <v>0</v>
      </c>
      <c r="Z641" s="387">
        <f t="shared" si="463"/>
        <v>0</v>
      </c>
      <c r="AA641" s="387">
        <f t="shared" si="463"/>
        <v>0</v>
      </c>
      <c r="AB641" s="880"/>
      <c r="AC641" s="880"/>
      <c r="AD641" s="880"/>
      <c r="AE641" s="881"/>
      <c r="AF641" s="358"/>
      <c r="AG641" s="383"/>
    </row>
    <row r="642" spans="1:33" customFormat="1" ht="81" customHeight="1">
      <c r="A642" s="725" t="s">
        <v>268</v>
      </c>
      <c r="B642" s="726" t="s">
        <v>10</v>
      </c>
      <c r="C642" s="727" t="s">
        <v>10</v>
      </c>
      <c r="D642" s="728" t="s">
        <v>24</v>
      </c>
      <c r="E642" s="752" t="s">
        <v>413</v>
      </c>
      <c r="F642" s="753"/>
      <c r="G642" s="283"/>
      <c r="H642" s="368"/>
      <c r="I642" s="368"/>
      <c r="J642" s="368"/>
      <c r="K642" s="368"/>
      <c r="L642" s="368"/>
      <c r="M642" s="369"/>
      <c r="N642" s="369"/>
      <c r="O642" s="369"/>
      <c r="P642" s="369"/>
      <c r="Q642" s="369"/>
      <c r="R642" s="517"/>
      <c r="S642" s="517"/>
      <c r="T642" s="517"/>
      <c r="U642" s="517"/>
      <c r="V642" s="517"/>
      <c r="W642" s="517"/>
      <c r="X642" s="517"/>
      <c r="Y642" s="517"/>
      <c r="Z642" s="517"/>
      <c r="AA642" s="332"/>
      <c r="AB642" s="332"/>
      <c r="AC642" s="332"/>
      <c r="AD642" s="332"/>
      <c r="AE642" s="332"/>
      <c r="AF642" s="332"/>
      <c r="AG642" s="662"/>
    </row>
    <row r="643" spans="1:33" s="388" customFormat="1" ht="68.25" customHeight="1">
      <c r="A643" s="725"/>
      <c r="B643" s="726"/>
      <c r="C643" s="727"/>
      <c r="D643" s="729"/>
      <c r="E643" s="264" t="s">
        <v>10</v>
      </c>
      <c r="F643" s="379" t="s">
        <v>413</v>
      </c>
      <c r="G643" s="371" t="s">
        <v>147</v>
      </c>
      <c r="H643" s="372">
        <f>I643+J643+L643+M643+N643+O643+P643+Q643</f>
        <v>3.1989999999999998</v>
      </c>
      <c r="I643" s="373"/>
      <c r="J643" s="373"/>
      <c r="K643" s="373"/>
      <c r="L643" s="374">
        <v>3.1989999999999998</v>
      </c>
      <c r="M643" s="386"/>
      <c r="N643" s="386"/>
      <c r="O643" s="386"/>
      <c r="P643" s="386"/>
      <c r="Q643" s="386"/>
      <c r="R643" s="372">
        <f>S643+T643+V643+W643+X643+Y643+Z643+AA643</f>
        <v>3.1989999999999998</v>
      </c>
      <c r="S643" s="373"/>
      <c r="T643" s="373"/>
      <c r="U643" s="373"/>
      <c r="V643" s="374">
        <v>3.1989999999999998</v>
      </c>
      <c r="W643" s="386"/>
      <c r="X643" s="371"/>
      <c r="Y643" s="371"/>
      <c r="Z643" s="371"/>
      <c r="AA643" s="371"/>
      <c r="AB643" s="375" t="s">
        <v>283</v>
      </c>
      <c r="AC643" s="393" t="s">
        <v>414</v>
      </c>
      <c r="AD643" s="394" t="s">
        <v>200</v>
      </c>
      <c r="AE643" s="476">
        <v>1000</v>
      </c>
      <c r="AF643" s="476">
        <v>1000</v>
      </c>
      <c r="AG643" s="371"/>
    </row>
    <row r="644" spans="1:33" customFormat="1" ht="15" customHeight="1">
      <c r="A644" s="725"/>
      <c r="B644" s="726"/>
      <c r="C644" s="727"/>
      <c r="D644" s="732" t="s">
        <v>15</v>
      </c>
      <c r="E644" s="733"/>
      <c r="F644" s="733"/>
      <c r="G644" s="734"/>
      <c r="H644" s="685">
        <f>H643</f>
        <v>3.1989999999999998</v>
      </c>
      <c r="I644" s="685">
        <f t="shared" ref="I644:Q644" si="464">I643</f>
        <v>0</v>
      </c>
      <c r="J644" s="685">
        <f t="shared" si="464"/>
        <v>0</v>
      </c>
      <c r="K644" s="685">
        <f t="shared" si="464"/>
        <v>0</v>
      </c>
      <c r="L644" s="685">
        <f t="shared" si="464"/>
        <v>3.1989999999999998</v>
      </c>
      <c r="M644" s="685">
        <f t="shared" si="464"/>
        <v>0</v>
      </c>
      <c r="N644" s="685">
        <f t="shared" si="464"/>
        <v>0</v>
      </c>
      <c r="O644" s="685">
        <f t="shared" si="464"/>
        <v>0</v>
      </c>
      <c r="P644" s="685">
        <f t="shared" si="464"/>
        <v>0</v>
      </c>
      <c r="Q644" s="685">
        <f t="shared" si="464"/>
        <v>0</v>
      </c>
      <c r="R644" s="685">
        <f>R643</f>
        <v>3.1989999999999998</v>
      </c>
      <c r="S644" s="685">
        <f t="shared" ref="S644:AA644" si="465">S643</f>
        <v>0</v>
      </c>
      <c r="T644" s="685">
        <f t="shared" si="465"/>
        <v>0</v>
      </c>
      <c r="U644" s="685">
        <f t="shared" si="465"/>
        <v>0</v>
      </c>
      <c r="V644" s="685">
        <f t="shared" si="465"/>
        <v>3.1989999999999998</v>
      </c>
      <c r="W644" s="685">
        <f t="shared" si="465"/>
        <v>0</v>
      </c>
      <c r="X644" s="685">
        <f t="shared" si="465"/>
        <v>0</v>
      </c>
      <c r="Y644" s="685">
        <f t="shared" si="465"/>
        <v>0</v>
      </c>
      <c r="Z644" s="685">
        <f t="shared" si="465"/>
        <v>0</v>
      </c>
      <c r="AA644" s="685">
        <f t="shared" si="465"/>
        <v>0</v>
      </c>
      <c r="AB644" s="695"/>
      <c r="AC644" s="696"/>
      <c r="AD644" s="696"/>
      <c r="AE644" s="696"/>
      <c r="AF644" s="696"/>
      <c r="AG644" s="697"/>
    </row>
    <row r="645" spans="1:33" customFormat="1" ht="81" customHeight="1">
      <c r="A645" s="725" t="s">
        <v>268</v>
      </c>
      <c r="B645" s="726" t="s">
        <v>10</v>
      </c>
      <c r="C645" s="727" t="s">
        <v>10</v>
      </c>
      <c r="D645" s="728" t="s">
        <v>31</v>
      </c>
      <c r="E645" s="752" t="s">
        <v>883</v>
      </c>
      <c r="F645" s="753"/>
      <c r="G645" s="283"/>
      <c r="H645" s="447"/>
      <c r="I645" s="447"/>
      <c r="J645" s="447"/>
      <c r="K645" s="447"/>
      <c r="L645" s="447"/>
      <c r="M645" s="446"/>
      <c r="N645" s="446"/>
      <c r="O645" s="446"/>
      <c r="P645" s="446"/>
      <c r="Q645" s="446"/>
      <c r="R645" s="446"/>
      <c r="S645" s="446"/>
      <c r="T645" s="446"/>
      <c r="U645" s="446"/>
      <c r="V645" s="446"/>
      <c r="W645" s="446"/>
      <c r="X645" s="446"/>
      <c r="Y645" s="446"/>
      <c r="Z645" s="446"/>
      <c r="AA645" s="446"/>
      <c r="AB645" s="332"/>
      <c r="AC645" s="332"/>
      <c r="AD645" s="332"/>
      <c r="AE645" s="332"/>
      <c r="AF645" s="332"/>
      <c r="AG645" s="662"/>
    </row>
    <row r="646" spans="1:33" s="388" customFormat="1" ht="68.25" customHeight="1">
      <c r="A646" s="725"/>
      <c r="B646" s="726"/>
      <c r="C646" s="727"/>
      <c r="D646" s="729"/>
      <c r="E646" s="264" t="s">
        <v>10</v>
      </c>
      <c r="F646" s="379" t="s">
        <v>883</v>
      </c>
      <c r="G646" s="395" t="s">
        <v>14</v>
      </c>
      <c r="H646" s="681">
        <f>I646+J646+L646+M646+N646+O646+P646+Q646</f>
        <v>10</v>
      </c>
      <c r="I646" s="445">
        <v>10</v>
      </c>
      <c r="J646" s="445"/>
      <c r="K646" s="445"/>
      <c r="L646" s="682"/>
      <c r="M646" s="599"/>
      <c r="N646" s="599"/>
      <c r="O646" s="599"/>
      <c r="P646" s="599"/>
      <c r="Q646" s="599"/>
      <c r="R646" s="681">
        <f>S646+T646+V646+W646+X646+Y646+Z646+AA646</f>
        <v>10</v>
      </c>
      <c r="S646" s="445">
        <v>10</v>
      </c>
      <c r="T646" s="445"/>
      <c r="U646" s="445"/>
      <c r="V646" s="682"/>
      <c r="W646" s="599"/>
      <c r="X646" s="679"/>
      <c r="Y646" s="679"/>
      <c r="Z646" s="679"/>
      <c r="AA646" s="679"/>
      <c r="AB646" s="375" t="s">
        <v>283</v>
      </c>
      <c r="AC646" s="393" t="s">
        <v>765</v>
      </c>
      <c r="AD646" s="394" t="s">
        <v>153</v>
      </c>
      <c r="AE646" s="476">
        <v>1</v>
      </c>
      <c r="AF646" s="476">
        <v>1</v>
      </c>
      <c r="AG646" s="371"/>
    </row>
    <row r="647" spans="1:33" customFormat="1" ht="15" customHeight="1">
      <c r="A647" s="725"/>
      <c r="B647" s="726"/>
      <c r="C647" s="727"/>
      <c r="D647" s="732" t="s">
        <v>15</v>
      </c>
      <c r="E647" s="733"/>
      <c r="F647" s="733"/>
      <c r="G647" s="734"/>
      <c r="H647" s="685">
        <f>H646</f>
        <v>10</v>
      </c>
      <c r="I647" s="685">
        <f t="shared" ref="I647:Q647" si="466">I646</f>
        <v>10</v>
      </c>
      <c r="J647" s="685">
        <f t="shared" si="466"/>
        <v>0</v>
      </c>
      <c r="K647" s="685">
        <f t="shared" si="466"/>
        <v>0</v>
      </c>
      <c r="L647" s="685">
        <f t="shared" si="466"/>
        <v>0</v>
      </c>
      <c r="M647" s="685">
        <f t="shared" si="466"/>
        <v>0</v>
      </c>
      <c r="N647" s="685">
        <f t="shared" si="466"/>
        <v>0</v>
      </c>
      <c r="O647" s="685">
        <f t="shared" si="466"/>
        <v>0</v>
      </c>
      <c r="P647" s="685">
        <f t="shared" si="466"/>
        <v>0</v>
      </c>
      <c r="Q647" s="685">
        <f t="shared" si="466"/>
        <v>0</v>
      </c>
      <c r="R647" s="685">
        <f>R646</f>
        <v>10</v>
      </c>
      <c r="S647" s="685">
        <f t="shared" ref="S647:AA647" si="467">S646</f>
        <v>10</v>
      </c>
      <c r="T647" s="685">
        <f t="shared" si="467"/>
        <v>0</v>
      </c>
      <c r="U647" s="685">
        <f t="shared" si="467"/>
        <v>0</v>
      </c>
      <c r="V647" s="685">
        <f t="shared" si="467"/>
        <v>0</v>
      </c>
      <c r="W647" s="685">
        <f t="shared" si="467"/>
        <v>0</v>
      </c>
      <c r="X647" s="685">
        <f t="shared" si="467"/>
        <v>0</v>
      </c>
      <c r="Y647" s="685">
        <f t="shared" si="467"/>
        <v>0</v>
      </c>
      <c r="Z647" s="685">
        <f t="shared" si="467"/>
        <v>0</v>
      </c>
      <c r="AA647" s="685">
        <f t="shared" si="467"/>
        <v>0</v>
      </c>
      <c r="AB647" s="695"/>
      <c r="AC647" s="696"/>
      <c r="AD647" s="696"/>
      <c r="AE647" s="696"/>
      <c r="AF647" s="696"/>
      <c r="AG647" s="697"/>
    </row>
    <row r="648" spans="1:33" s="3" customFormat="1" ht="15" customHeight="1">
      <c r="A648" s="207">
        <v>11</v>
      </c>
      <c r="B648" s="301" t="s">
        <v>740</v>
      </c>
      <c r="C648" s="294" t="s">
        <v>740</v>
      </c>
      <c r="D648" s="701" t="s">
        <v>16</v>
      </c>
      <c r="E648" s="702"/>
      <c r="F648" s="702"/>
      <c r="G648" s="703"/>
      <c r="H648" s="686">
        <f>SUM(I648:Q648)</f>
        <v>297.99999999999994</v>
      </c>
      <c r="I648" s="686">
        <f>SUM(I646)</f>
        <v>10</v>
      </c>
      <c r="J648" s="686">
        <v>0</v>
      </c>
      <c r="K648" s="686">
        <v>0</v>
      </c>
      <c r="L648" s="686">
        <f>L605+L608+L611+L614+L617+L624+L635+L638+L641+L647+L644</f>
        <v>287.99999999999994</v>
      </c>
      <c r="M648" s="686">
        <v>0</v>
      </c>
      <c r="N648" s="686">
        <v>0</v>
      </c>
      <c r="O648" s="686">
        <v>0</v>
      </c>
      <c r="P648" s="686">
        <v>0</v>
      </c>
      <c r="Q648" s="686">
        <v>0</v>
      </c>
      <c r="R648" s="686">
        <f>SUM(S648:AA648)</f>
        <v>297.99999999999994</v>
      </c>
      <c r="S648" s="686">
        <f>SUM(S646)</f>
        <v>10</v>
      </c>
      <c r="T648" s="686">
        <v>0</v>
      </c>
      <c r="U648" s="686">
        <v>0</v>
      </c>
      <c r="V648" s="686">
        <f>V605+V608+V611+V614+V617+V624+V635+V638+V641+V647+V644</f>
        <v>287.99999999999994</v>
      </c>
      <c r="W648" s="686">
        <v>0</v>
      </c>
      <c r="X648" s="686">
        <v>0</v>
      </c>
      <c r="Y648" s="686">
        <v>0</v>
      </c>
      <c r="Z648" s="686">
        <v>0</v>
      </c>
      <c r="AA648" s="686">
        <v>0</v>
      </c>
      <c r="AB648" s="698"/>
      <c r="AC648" s="699"/>
      <c r="AD648" s="699"/>
      <c r="AE648" s="699"/>
      <c r="AF648" s="699"/>
      <c r="AG648" s="700"/>
    </row>
    <row r="649" spans="1:33" s="3" customFormat="1" ht="15" customHeight="1">
      <c r="A649" s="207" t="s">
        <v>268</v>
      </c>
      <c r="B649" s="301" t="s">
        <v>10</v>
      </c>
      <c r="C649" s="294" t="s">
        <v>11</v>
      </c>
      <c r="D649" s="701" t="s">
        <v>415</v>
      </c>
      <c r="E649" s="702"/>
      <c r="F649" s="702"/>
      <c r="G649" s="702"/>
      <c r="H649" s="702"/>
      <c r="I649" s="702"/>
      <c r="J649" s="702"/>
      <c r="K649" s="702"/>
      <c r="L649" s="702"/>
      <c r="M649" s="702"/>
      <c r="N649" s="702"/>
      <c r="O649" s="702"/>
      <c r="P649" s="702"/>
      <c r="Q649" s="702"/>
      <c r="R649" s="702"/>
      <c r="S649" s="702"/>
      <c r="T649" s="702"/>
      <c r="U649" s="702"/>
      <c r="V649" s="702"/>
      <c r="W649" s="702"/>
      <c r="X649" s="702"/>
      <c r="Y649" s="702"/>
      <c r="Z649" s="702"/>
      <c r="AA649" s="702"/>
      <c r="AB649" s="702"/>
      <c r="AC649" s="702"/>
      <c r="AD649" s="702"/>
      <c r="AE649" s="702"/>
      <c r="AF649" s="702"/>
      <c r="AG649" s="703"/>
    </row>
    <row r="650" spans="1:33" s="3" customFormat="1" ht="54.75" customHeight="1">
      <c r="A650" s="725" t="s">
        <v>268</v>
      </c>
      <c r="B650" s="726" t="s">
        <v>10</v>
      </c>
      <c r="C650" s="727" t="s">
        <v>11</v>
      </c>
      <c r="D650" s="728" t="s">
        <v>10</v>
      </c>
      <c r="E650" s="730" t="s">
        <v>769</v>
      </c>
      <c r="F650" s="731"/>
      <c r="G650" s="283"/>
      <c r="H650" s="369"/>
      <c r="I650" s="369"/>
      <c r="J650" s="369"/>
      <c r="K650" s="369"/>
      <c r="L650" s="369"/>
      <c r="M650" s="369"/>
      <c r="N650" s="369"/>
      <c r="O650" s="369"/>
      <c r="P650" s="369"/>
      <c r="Q650" s="369"/>
      <c r="R650" s="517"/>
      <c r="S650" s="517"/>
      <c r="T650" s="517"/>
      <c r="U650" s="517"/>
      <c r="V650" s="517"/>
      <c r="W650" s="517"/>
      <c r="X650" s="517"/>
      <c r="Y650" s="517"/>
      <c r="Z650" s="517"/>
      <c r="AA650" s="517"/>
      <c r="AB650" s="635"/>
      <c r="AC650" s="635"/>
      <c r="AD650" s="635"/>
      <c r="AE650" s="635"/>
      <c r="AF650" s="635"/>
      <c r="AG650" s="659"/>
    </row>
    <row r="651" spans="1:33" s="3" customFormat="1" ht="65.25" customHeight="1">
      <c r="A651" s="725"/>
      <c r="B651" s="726"/>
      <c r="C651" s="727"/>
      <c r="D651" s="729"/>
      <c r="E651" s="269" t="s">
        <v>10</v>
      </c>
      <c r="F651" s="396" t="s">
        <v>416</v>
      </c>
      <c r="G651" s="371" t="s">
        <v>147</v>
      </c>
      <c r="H651" s="372">
        <f>I651+J651+L651+M651+N651+O651+P651+Q651</f>
        <v>4.3411</v>
      </c>
      <c r="I651" s="371"/>
      <c r="J651" s="371"/>
      <c r="K651" s="371"/>
      <c r="L651" s="374">
        <v>4.3411</v>
      </c>
      <c r="M651" s="371"/>
      <c r="N651" s="371"/>
      <c r="O651" s="371"/>
      <c r="P651" s="371"/>
      <c r="Q651" s="371"/>
      <c r="R651" s="372">
        <f>S651+T651+V651+W651+X651+Y651+Z651+AA651</f>
        <v>4.3410000000000002</v>
      </c>
      <c r="S651" s="371"/>
      <c r="T651" s="371"/>
      <c r="U651" s="371"/>
      <c r="V651" s="377">
        <v>4.3410000000000002</v>
      </c>
      <c r="W651" s="371"/>
      <c r="X651" s="371"/>
      <c r="Y651" s="371"/>
      <c r="Z651" s="371"/>
      <c r="AA651" s="371"/>
      <c r="AB651" s="375" t="s">
        <v>283</v>
      </c>
      <c r="AC651" s="397" t="s">
        <v>417</v>
      </c>
      <c r="AD651" s="373" t="s">
        <v>153</v>
      </c>
      <c r="AE651" s="477">
        <v>6000</v>
      </c>
      <c r="AF651" s="523">
        <v>6097</v>
      </c>
      <c r="AG651" s="379" t="s">
        <v>1118</v>
      </c>
    </row>
    <row r="652" spans="1:33" s="3" customFormat="1" ht="57.75" customHeight="1">
      <c r="A652" s="725"/>
      <c r="B652" s="726"/>
      <c r="C652" s="727"/>
      <c r="D652" s="729"/>
      <c r="E652" s="269" t="s">
        <v>11</v>
      </c>
      <c r="F652" s="396" t="s">
        <v>859</v>
      </c>
      <c r="G652" s="371" t="s">
        <v>147</v>
      </c>
      <c r="H652" s="372">
        <f>I652+J652+L652+M652+N652+O652+P652+Q652</f>
        <v>0.72199999999999998</v>
      </c>
      <c r="I652" s="371"/>
      <c r="J652" s="371"/>
      <c r="K652" s="371"/>
      <c r="L652" s="374">
        <v>0.72199999999999998</v>
      </c>
      <c r="M652" s="371"/>
      <c r="N652" s="371"/>
      <c r="O652" s="371"/>
      <c r="P652" s="371"/>
      <c r="Q652" s="371"/>
      <c r="R652" s="372">
        <f>S652+T652+V652+W652+X652+Y652+Z652+AA652</f>
        <v>0.72199999999999998</v>
      </c>
      <c r="S652" s="371"/>
      <c r="T652" s="371"/>
      <c r="U652" s="371"/>
      <c r="V652" s="374">
        <v>0.72199999999999998</v>
      </c>
      <c r="W652" s="371"/>
      <c r="X652" s="371"/>
      <c r="Y652" s="371"/>
      <c r="Z652" s="371"/>
      <c r="AA652" s="371"/>
      <c r="AB652" s="375" t="s">
        <v>283</v>
      </c>
      <c r="AC652" s="398" t="s">
        <v>860</v>
      </c>
      <c r="AD652" s="374" t="s">
        <v>153</v>
      </c>
      <c r="AE652" s="478">
        <v>593</v>
      </c>
      <c r="AF652" s="523">
        <v>593</v>
      </c>
      <c r="AG652" s="379"/>
    </row>
    <row r="653" spans="1:33" s="3" customFormat="1" ht="15" customHeight="1">
      <c r="A653" s="725"/>
      <c r="B653" s="726"/>
      <c r="C653" s="727"/>
      <c r="D653" s="732" t="s">
        <v>15</v>
      </c>
      <c r="E653" s="733"/>
      <c r="F653" s="733"/>
      <c r="G653" s="734"/>
      <c r="H653" s="399">
        <f>H652+H651</f>
        <v>5.0631000000000004</v>
      </c>
      <c r="I653" s="400">
        <f t="shared" ref="I653:Q654" si="468">I652</f>
        <v>0</v>
      </c>
      <c r="J653" s="400">
        <f t="shared" si="468"/>
        <v>0</v>
      </c>
      <c r="K653" s="400"/>
      <c r="L653" s="399">
        <f>L652+L651</f>
        <v>5.0631000000000004</v>
      </c>
      <c r="M653" s="400">
        <f t="shared" si="468"/>
        <v>0</v>
      </c>
      <c r="N653" s="400">
        <f t="shared" si="468"/>
        <v>0</v>
      </c>
      <c r="O653" s="400">
        <f t="shared" si="468"/>
        <v>0</v>
      </c>
      <c r="P653" s="400">
        <f t="shared" si="468"/>
        <v>0</v>
      </c>
      <c r="Q653" s="400">
        <f t="shared" si="468"/>
        <v>0</v>
      </c>
      <c r="R653" s="399">
        <f>R652+R651</f>
        <v>5.0630000000000006</v>
      </c>
      <c r="S653" s="400">
        <f t="shared" ref="R653:T654" si="469">S652</f>
        <v>0</v>
      </c>
      <c r="T653" s="400">
        <f t="shared" si="469"/>
        <v>0</v>
      </c>
      <c r="U653" s="400"/>
      <c r="V653" s="399">
        <f>V652+V651</f>
        <v>5.0630000000000006</v>
      </c>
      <c r="W653" s="400">
        <f t="shared" ref="W653:AA653" si="470">W652</f>
        <v>0</v>
      </c>
      <c r="X653" s="400">
        <f t="shared" si="470"/>
        <v>0</v>
      </c>
      <c r="Y653" s="400">
        <f t="shared" si="470"/>
        <v>0</v>
      </c>
      <c r="Z653" s="400">
        <f t="shared" si="470"/>
        <v>0</v>
      </c>
      <c r="AA653" s="400">
        <f t="shared" si="470"/>
        <v>0</v>
      </c>
      <c r="AB653" s="704"/>
      <c r="AC653" s="705"/>
      <c r="AD653" s="705"/>
      <c r="AE653" s="705"/>
      <c r="AF653" s="705"/>
      <c r="AG653" s="706"/>
    </row>
    <row r="654" spans="1:33" s="3" customFormat="1" ht="15" customHeight="1">
      <c r="A654" s="207">
        <v>11</v>
      </c>
      <c r="B654" s="301" t="s">
        <v>740</v>
      </c>
      <c r="C654" s="294" t="s">
        <v>746</v>
      </c>
      <c r="D654" s="727" t="s">
        <v>16</v>
      </c>
      <c r="E654" s="727"/>
      <c r="F654" s="727"/>
      <c r="G654" s="727"/>
      <c r="H654" s="288">
        <f>H653</f>
        <v>5.0631000000000004</v>
      </c>
      <c r="I654" s="401">
        <f t="shared" si="468"/>
        <v>0</v>
      </c>
      <c r="J654" s="401">
        <f t="shared" si="468"/>
        <v>0</v>
      </c>
      <c r="K654" s="401"/>
      <c r="L654" s="288">
        <f>L653</f>
        <v>5.0631000000000004</v>
      </c>
      <c r="M654" s="401">
        <f t="shared" si="468"/>
        <v>0</v>
      </c>
      <c r="N654" s="401">
        <f t="shared" si="468"/>
        <v>0</v>
      </c>
      <c r="O654" s="401">
        <f t="shared" si="468"/>
        <v>0</v>
      </c>
      <c r="P654" s="401">
        <f t="shared" si="468"/>
        <v>0</v>
      </c>
      <c r="Q654" s="401">
        <f t="shared" si="468"/>
        <v>0</v>
      </c>
      <c r="R654" s="288">
        <f t="shared" si="469"/>
        <v>5.0630000000000006</v>
      </c>
      <c r="S654" s="401">
        <f t="shared" si="469"/>
        <v>0</v>
      </c>
      <c r="T654" s="401">
        <f t="shared" si="469"/>
        <v>0</v>
      </c>
      <c r="U654" s="401"/>
      <c r="V654" s="288">
        <f t="shared" ref="V654:AA654" si="471">V653</f>
        <v>5.0630000000000006</v>
      </c>
      <c r="W654" s="401">
        <f t="shared" si="471"/>
        <v>0</v>
      </c>
      <c r="X654" s="401">
        <f t="shared" si="471"/>
        <v>0</v>
      </c>
      <c r="Y654" s="401">
        <f t="shared" si="471"/>
        <v>0</v>
      </c>
      <c r="Z654" s="401">
        <f t="shared" si="471"/>
        <v>0</v>
      </c>
      <c r="AA654" s="401">
        <f t="shared" si="471"/>
        <v>0</v>
      </c>
      <c r="AB654" s="698"/>
      <c r="AC654" s="699"/>
      <c r="AD654" s="699"/>
      <c r="AE654" s="699"/>
      <c r="AF654" s="699"/>
      <c r="AG654" s="700"/>
    </row>
    <row r="655" spans="1:33" s="3" customFormat="1" ht="15" customHeight="1">
      <c r="A655" s="207" t="s">
        <v>10</v>
      </c>
      <c r="B655" s="301" t="s">
        <v>10</v>
      </c>
      <c r="C655" s="294" t="s">
        <v>13</v>
      </c>
      <c r="D655" s="698" t="s">
        <v>418</v>
      </c>
      <c r="E655" s="699"/>
      <c r="F655" s="699"/>
      <c r="G655" s="699"/>
      <c r="H655" s="699"/>
      <c r="I655" s="699"/>
      <c r="J655" s="699"/>
      <c r="K655" s="699"/>
      <c r="L655" s="699"/>
      <c r="M655" s="699"/>
      <c r="N655" s="699"/>
      <c r="O655" s="699"/>
      <c r="P655" s="699"/>
      <c r="Q655" s="699"/>
      <c r="R655" s="699"/>
      <c r="S655" s="699"/>
      <c r="T655" s="699"/>
      <c r="U655" s="699"/>
      <c r="V655" s="699"/>
      <c r="W655" s="699"/>
      <c r="X655" s="699"/>
      <c r="Y655" s="699"/>
      <c r="Z655" s="699"/>
      <c r="AA655" s="699"/>
      <c r="AB655" s="699"/>
      <c r="AC655" s="699"/>
      <c r="AD655" s="699"/>
      <c r="AE655" s="699"/>
      <c r="AF655" s="699"/>
      <c r="AG655" s="700"/>
    </row>
    <row r="656" spans="1:33" s="3" customFormat="1" ht="29.25" customHeight="1">
      <c r="A656" s="725" t="s">
        <v>10</v>
      </c>
      <c r="B656" s="726" t="s">
        <v>10</v>
      </c>
      <c r="C656" s="727" t="s">
        <v>13</v>
      </c>
      <c r="D656" s="728" t="s">
        <v>10</v>
      </c>
      <c r="E656" s="875" t="s">
        <v>770</v>
      </c>
      <c r="F656" s="876"/>
      <c r="G656" s="283"/>
      <c r="H656" s="369"/>
      <c r="I656" s="369"/>
      <c r="J656" s="369"/>
      <c r="K656" s="369"/>
      <c r="L656" s="369"/>
      <c r="M656" s="369"/>
      <c r="N656" s="369"/>
      <c r="O656" s="369"/>
      <c r="P656" s="369"/>
      <c r="Q656" s="369"/>
      <c r="R656" s="517"/>
      <c r="S656" s="517"/>
      <c r="T656" s="517"/>
      <c r="U656" s="517"/>
      <c r="V656" s="517"/>
      <c r="W656" s="517"/>
      <c r="X656" s="517"/>
      <c r="Y656" s="517"/>
      <c r="Z656" s="517"/>
      <c r="AA656" s="517"/>
      <c r="AB656" s="635"/>
      <c r="AC656" s="635"/>
      <c r="AD656" s="635"/>
      <c r="AE656" s="635"/>
      <c r="AF656" s="635"/>
      <c r="AG656" s="659"/>
    </row>
    <row r="657" spans="1:33" s="404" customFormat="1" ht="52.5" customHeight="1">
      <c r="A657" s="725"/>
      <c r="B657" s="726"/>
      <c r="C657" s="727"/>
      <c r="D657" s="729"/>
      <c r="E657" s="269" t="s">
        <v>10</v>
      </c>
      <c r="F657" s="396" t="s">
        <v>771</v>
      </c>
      <c r="G657" s="379" t="s">
        <v>14</v>
      </c>
      <c r="H657" s="681">
        <f>SUM(I657:Q657)</f>
        <v>1.5</v>
      </c>
      <c r="I657" s="445">
        <v>1.5</v>
      </c>
      <c r="J657" s="679"/>
      <c r="K657" s="679"/>
      <c r="L657" s="336"/>
      <c r="M657" s="679"/>
      <c r="N657" s="679"/>
      <c r="O657" s="679"/>
      <c r="P657" s="679"/>
      <c r="Q657" s="679"/>
      <c r="R657" s="681">
        <f>SUM(S657:AA657)</f>
        <v>1.5</v>
      </c>
      <c r="S657" s="445">
        <v>1.5</v>
      </c>
      <c r="T657" s="679"/>
      <c r="U657" s="679"/>
      <c r="V657" s="336"/>
      <c r="W657" s="679"/>
      <c r="X657" s="679"/>
      <c r="Y657" s="679"/>
      <c r="Z657" s="679"/>
      <c r="AA657" s="679"/>
      <c r="AB657" s="375" t="s">
        <v>283</v>
      </c>
      <c r="AC657" s="402" t="s">
        <v>772</v>
      </c>
      <c r="AD657" s="403" t="s">
        <v>153</v>
      </c>
      <c r="AE657" s="477">
        <v>1</v>
      </c>
      <c r="AF657" s="344">
        <v>1</v>
      </c>
      <c r="AG657" s="371"/>
    </row>
    <row r="658" spans="1:33" s="3" customFormat="1" ht="15" customHeight="1">
      <c r="A658" s="725"/>
      <c r="B658" s="726"/>
      <c r="C658" s="727"/>
      <c r="D658" s="732" t="s">
        <v>15</v>
      </c>
      <c r="E658" s="733"/>
      <c r="F658" s="733"/>
      <c r="G658" s="734"/>
      <c r="H658" s="687">
        <f>H657</f>
        <v>1.5</v>
      </c>
      <c r="I658" s="687">
        <f t="shared" ref="I658:T658" si="472">I657</f>
        <v>1.5</v>
      </c>
      <c r="J658" s="464">
        <f t="shared" si="472"/>
        <v>0</v>
      </c>
      <c r="K658" s="464"/>
      <c r="L658" s="464">
        <f t="shared" si="472"/>
        <v>0</v>
      </c>
      <c r="M658" s="464">
        <f t="shared" si="472"/>
        <v>0</v>
      </c>
      <c r="N658" s="464">
        <f t="shared" si="472"/>
        <v>0</v>
      </c>
      <c r="O658" s="464">
        <f t="shared" si="472"/>
        <v>0</v>
      </c>
      <c r="P658" s="464">
        <f t="shared" si="472"/>
        <v>0</v>
      </c>
      <c r="Q658" s="464">
        <f t="shared" si="472"/>
        <v>0</v>
      </c>
      <c r="R658" s="687">
        <f t="shared" si="472"/>
        <v>1.5</v>
      </c>
      <c r="S658" s="687">
        <f t="shared" si="472"/>
        <v>1.5</v>
      </c>
      <c r="T658" s="464">
        <f t="shared" si="472"/>
        <v>0</v>
      </c>
      <c r="U658" s="464"/>
      <c r="V658" s="464">
        <f t="shared" ref="V658:AA658" si="473">V657</f>
        <v>0</v>
      </c>
      <c r="W658" s="464">
        <f t="shared" si="473"/>
        <v>0</v>
      </c>
      <c r="X658" s="464">
        <f t="shared" si="473"/>
        <v>0</v>
      </c>
      <c r="Y658" s="464">
        <f t="shared" si="473"/>
        <v>0</v>
      </c>
      <c r="Z658" s="464">
        <f t="shared" si="473"/>
        <v>0</v>
      </c>
      <c r="AA658" s="464">
        <f t="shared" si="473"/>
        <v>0</v>
      </c>
      <c r="AB658" s="704"/>
      <c r="AC658" s="705"/>
      <c r="AD658" s="705"/>
      <c r="AE658" s="705"/>
      <c r="AF658" s="705"/>
      <c r="AG658" s="706"/>
    </row>
    <row r="659" spans="1:33" s="3" customFormat="1" ht="29.25" customHeight="1">
      <c r="A659" s="725" t="s">
        <v>10</v>
      </c>
      <c r="B659" s="726" t="s">
        <v>10</v>
      </c>
      <c r="C659" s="727" t="s">
        <v>13</v>
      </c>
      <c r="D659" s="728" t="s">
        <v>11</v>
      </c>
      <c r="E659" s="875" t="s">
        <v>773</v>
      </c>
      <c r="F659" s="876"/>
      <c r="G659" s="283"/>
      <c r="H659" s="446"/>
      <c r="I659" s="446"/>
      <c r="J659" s="446"/>
      <c r="K659" s="446"/>
      <c r="L659" s="446"/>
      <c r="M659" s="446"/>
      <c r="N659" s="446"/>
      <c r="O659" s="446"/>
      <c r="P659" s="446"/>
      <c r="Q659" s="446"/>
      <c r="R659" s="446"/>
      <c r="S659" s="446"/>
      <c r="T659" s="446"/>
      <c r="U659" s="446"/>
      <c r="V659" s="446"/>
      <c r="W659" s="446"/>
      <c r="X659" s="446"/>
      <c r="Y659" s="446"/>
      <c r="Z659" s="446"/>
      <c r="AA659" s="446"/>
      <c r="AB659" s="332"/>
      <c r="AC659" s="332"/>
      <c r="AD659" s="332"/>
      <c r="AE659" s="332"/>
      <c r="AF659" s="332"/>
      <c r="AG659" s="662"/>
    </row>
    <row r="660" spans="1:33" s="404" customFormat="1" ht="27.75" customHeight="1">
      <c r="A660" s="725"/>
      <c r="B660" s="726"/>
      <c r="C660" s="727"/>
      <c r="D660" s="729"/>
      <c r="E660" s="269" t="s">
        <v>10</v>
      </c>
      <c r="F660" s="405" t="s">
        <v>774</v>
      </c>
      <c r="G660" s="379" t="s">
        <v>14</v>
      </c>
      <c r="H660" s="681">
        <f>SUM(I660:Q660)</f>
        <v>3</v>
      </c>
      <c r="I660" s="445">
        <v>3</v>
      </c>
      <c r="J660" s="679"/>
      <c r="K660" s="679"/>
      <c r="L660" s="336"/>
      <c r="M660" s="679"/>
      <c r="N660" s="679"/>
      <c r="O660" s="679"/>
      <c r="P660" s="679"/>
      <c r="Q660" s="679"/>
      <c r="R660" s="681">
        <f>SUM(S660:AA660)</f>
        <v>3</v>
      </c>
      <c r="S660" s="445">
        <v>3</v>
      </c>
      <c r="T660" s="679"/>
      <c r="U660" s="679"/>
      <c r="V660" s="336"/>
      <c r="W660" s="679"/>
      <c r="X660" s="679"/>
      <c r="Y660" s="679"/>
      <c r="Z660" s="679"/>
      <c r="AA660" s="679"/>
      <c r="AB660" s="375" t="s">
        <v>283</v>
      </c>
      <c r="AC660" s="402" t="s">
        <v>775</v>
      </c>
      <c r="AD660" s="205" t="s">
        <v>153</v>
      </c>
      <c r="AE660" s="523">
        <v>1</v>
      </c>
      <c r="AF660" s="344">
        <v>1</v>
      </c>
      <c r="AG660" s="371"/>
    </row>
    <row r="661" spans="1:33" s="3" customFormat="1" ht="15" customHeight="1">
      <c r="A661" s="725"/>
      <c r="B661" s="726"/>
      <c r="C661" s="727"/>
      <c r="D661" s="732" t="s">
        <v>15</v>
      </c>
      <c r="E661" s="733"/>
      <c r="F661" s="733"/>
      <c r="G661" s="734"/>
      <c r="H661" s="687">
        <f>H660</f>
        <v>3</v>
      </c>
      <c r="I661" s="687">
        <f t="shared" ref="I661:J661" si="474">I660</f>
        <v>3</v>
      </c>
      <c r="J661" s="464">
        <f t="shared" si="474"/>
        <v>0</v>
      </c>
      <c r="K661" s="464"/>
      <c r="L661" s="464">
        <f t="shared" ref="L661:T661" si="475">L660</f>
        <v>0</v>
      </c>
      <c r="M661" s="464">
        <f t="shared" si="475"/>
        <v>0</v>
      </c>
      <c r="N661" s="464">
        <f t="shared" si="475"/>
        <v>0</v>
      </c>
      <c r="O661" s="464">
        <f t="shared" si="475"/>
        <v>0</v>
      </c>
      <c r="P661" s="464">
        <f t="shared" si="475"/>
        <v>0</v>
      </c>
      <c r="Q661" s="464">
        <f t="shared" si="475"/>
        <v>0</v>
      </c>
      <c r="R661" s="687">
        <f t="shared" si="475"/>
        <v>3</v>
      </c>
      <c r="S661" s="687">
        <f t="shared" si="475"/>
        <v>3</v>
      </c>
      <c r="T661" s="464">
        <f t="shared" si="475"/>
        <v>0</v>
      </c>
      <c r="U661" s="464"/>
      <c r="V661" s="464">
        <f t="shared" ref="V661:AA661" si="476">V660</f>
        <v>0</v>
      </c>
      <c r="W661" s="464">
        <f t="shared" si="476"/>
        <v>0</v>
      </c>
      <c r="X661" s="464">
        <f t="shared" si="476"/>
        <v>0</v>
      </c>
      <c r="Y661" s="464">
        <f t="shared" si="476"/>
        <v>0</v>
      </c>
      <c r="Z661" s="464">
        <f t="shared" si="476"/>
        <v>0</v>
      </c>
      <c r="AA661" s="464">
        <f t="shared" si="476"/>
        <v>0</v>
      </c>
      <c r="AB661" s="704"/>
      <c r="AC661" s="705"/>
      <c r="AD661" s="705"/>
      <c r="AE661" s="705"/>
      <c r="AF661" s="705"/>
      <c r="AG661" s="706"/>
    </row>
    <row r="662" spans="1:33" s="3" customFormat="1" ht="15" customHeight="1">
      <c r="A662" s="207" t="s">
        <v>268</v>
      </c>
      <c r="B662" s="301" t="s">
        <v>10</v>
      </c>
      <c r="C662" s="294" t="s">
        <v>13</v>
      </c>
      <c r="D662" s="727" t="s">
        <v>16</v>
      </c>
      <c r="E662" s="727"/>
      <c r="F662" s="727"/>
      <c r="G662" s="727"/>
      <c r="H662" s="686">
        <f>H658+H661</f>
        <v>4.5</v>
      </c>
      <c r="I662" s="686">
        <f>I658+I661</f>
        <v>4.5</v>
      </c>
      <c r="J662" s="329">
        <f>J658</f>
        <v>0</v>
      </c>
      <c r="K662" s="329"/>
      <c r="L662" s="329">
        <f t="shared" ref="L662:Q662" si="477">L658</f>
        <v>0</v>
      </c>
      <c r="M662" s="329">
        <f t="shared" si="477"/>
        <v>0</v>
      </c>
      <c r="N662" s="329">
        <f t="shared" si="477"/>
        <v>0</v>
      </c>
      <c r="O662" s="329">
        <f t="shared" si="477"/>
        <v>0</v>
      </c>
      <c r="P662" s="329">
        <f t="shared" si="477"/>
        <v>0</v>
      </c>
      <c r="Q662" s="329">
        <f t="shared" si="477"/>
        <v>0</v>
      </c>
      <c r="R662" s="686">
        <f>R658+R661</f>
        <v>4.5</v>
      </c>
      <c r="S662" s="686">
        <f>S658+S661</f>
        <v>4.5</v>
      </c>
      <c r="T662" s="329">
        <f>T658</f>
        <v>0</v>
      </c>
      <c r="U662" s="329"/>
      <c r="V662" s="329">
        <f t="shared" ref="V662:AA662" si="478">V658</f>
        <v>0</v>
      </c>
      <c r="W662" s="329">
        <f t="shared" si="478"/>
        <v>0</v>
      </c>
      <c r="X662" s="329">
        <f t="shared" si="478"/>
        <v>0</v>
      </c>
      <c r="Y662" s="329">
        <f t="shared" si="478"/>
        <v>0</v>
      </c>
      <c r="Z662" s="329">
        <f t="shared" si="478"/>
        <v>0</v>
      </c>
      <c r="AA662" s="329">
        <f t="shared" si="478"/>
        <v>0</v>
      </c>
      <c r="AB662" s="698"/>
      <c r="AC662" s="699"/>
      <c r="AD662" s="699"/>
      <c r="AE662" s="699"/>
      <c r="AF662" s="699"/>
      <c r="AG662" s="700"/>
    </row>
    <row r="663" spans="1:33" s="3" customFormat="1" ht="15" customHeight="1">
      <c r="A663" s="207" t="s">
        <v>10</v>
      </c>
      <c r="B663" s="301" t="s">
        <v>10</v>
      </c>
      <c r="C663" s="294" t="s">
        <v>23</v>
      </c>
      <c r="D663" s="877" t="s">
        <v>1119</v>
      </c>
      <c r="E663" s="878"/>
      <c r="F663" s="878"/>
      <c r="G663" s="878"/>
      <c r="H663" s="878"/>
      <c r="I663" s="878"/>
      <c r="J663" s="878"/>
      <c r="K663" s="878"/>
      <c r="L663" s="878"/>
      <c r="M663" s="878"/>
      <c r="N663" s="878"/>
      <c r="O663" s="878"/>
      <c r="P663" s="878"/>
      <c r="Q663" s="878"/>
      <c r="R663" s="878"/>
      <c r="S663" s="878"/>
      <c r="T663" s="878"/>
      <c r="U663" s="878"/>
      <c r="V663" s="878"/>
      <c r="W663" s="878"/>
      <c r="X663" s="878"/>
      <c r="Y663" s="878"/>
      <c r="Z663" s="878"/>
      <c r="AA663" s="878"/>
      <c r="AB663" s="878"/>
      <c r="AC663" s="878"/>
      <c r="AD663" s="878"/>
      <c r="AE663" s="878"/>
      <c r="AF663" s="878"/>
      <c r="AG663" s="879"/>
    </row>
    <row r="664" spans="1:33" s="3" customFormat="1" ht="39" customHeight="1">
      <c r="A664" s="725" t="s">
        <v>10</v>
      </c>
      <c r="B664" s="726" t="s">
        <v>10</v>
      </c>
      <c r="C664" s="727" t="s">
        <v>23</v>
      </c>
      <c r="D664" s="728" t="s">
        <v>10</v>
      </c>
      <c r="E664" s="875" t="s">
        <v>861</v>
      </c>
      <c r="F664" s="876"/>
      <c r="G664" s="283"/>
      <c r="H664" s="369"/>
      <c r="I664" s="369"/>
      <c r="J664" s="369"/>
      <c r="K664" s="369"/>
      <c r="L664" s="369"/>
      <c r="M664" s="369"/>
      <c r="N664" s="369"/>
      <c r="O664" s="369"/>
      <c r="P664" s="369"/>
      <c r="Q664" s="369"/>
      <c r="R664" s="517"/>
      <c r="S664" s="517"/>
      <c r="T664" s="517"/>
      <c r="U664" s="517"/>
      <c r="V664" s="517"/>
      <c r="W664" s="517"/>
      <c r="X664" s="517"/>
      <c r="Y664" s="517"/>
      <c r="Z664" s="517"/>
      <c r="AA664" s="517"/>
      <c r="AB664" s="635"/>
      <c r="AC664" s="635"/>
      <c r="AD664" s="635"/>
      <c r="AE664" s="635"/>
      <c r="AF664" s="635"/>
      <c r="AG664" s="659"/>
    </row>
    <row r="665" spans="1:33" s="404" customFormat="1" ht="53.25" customHeight="1">
      <c r="A665" s="725"/>
      <c r="B665" s="726"/>
      <c r="C665" s="727"/>
      <c r="D665" s="729"/>
      <c r="E665" s="269" t="s">
        <v>10</v>
      </c>
      <c r="F665" s="405" t="s">
        <v>862</v>
      </c>
      <c r="G665" s="379" t="s">
        <v>14</v>
      </c>
      <c r="H665" s="681">
        <f>SUM(I665:Q665)</f>
        <v>2.5499999999999998</v>
      </c>
      <c r="I665" s="445">
        <v>2.5499999999999998</v>
      </c>
      <c r="J665" s="679"/>
      <c r="K665" s="679"/>
      <c r="L665" s="336"/>
      <c r="M665" s="679"/>
      <c r="N665" s="679"/>
      <c r="O665" s="679"/>
      <c r="P665" s="679"/>
      <c r="Q665" s="679"/>
      <c r="R665" s="681">
        <f>SUM(S665:AA665)</f>
        <v>2.5499999999999998</v>
      </c>
      <c r="S665" s="445">
        <v>2.5499999999999998</v>
      </c>
      <c r="T665" s="679"/>
      <c r="U665" s="679"/>
      <c r="V665" s="336"/>
      <c r="W665" s="679"/>
      <c r="X665" s="679"/>
      <c r="Y665" s="679"/>
      <c r="Z665" s="679"/>
      <c r="AA665" s="679"/>
      <c r="AB665" s="375" t="s">
        <v>283</v>
      </c>
      <c r="AC665" s="398" t="s">
        <v>863</v>
      </c>
      <c r="AD665" s="205" t="s">
        <v>153</v>
      </c>
      <c r="AE665" s="523">
        <v>4000</v>
      </c>
      <c r="AF665" s="344">
        <v>4113</v>
      </c>
      <c r="AG665" s="379" t="s">
        <v>1120</v>
      </c>
    </row>
    <row r="666" spans="1:33" s="3" customFormat="1" ht="15" customHeight="1">
      <c r="A666" s="725"/>
      <c r="B666" s="726"/>
      <c r="C666" s="727"/>
      <c r="D666" s="732" t="s">
        <v>15</v>
      </c>
      <c r="E666" s="733"/>
      <c r="F666" s="733"/>
      <c r="G666" s="734"/>
      <c r="H666" s="687">
        <f>H665</f>
        <v>2.5499999999999998</v>
      </c>
      <c r="I666" s="687">
        <f t="shared" ref="I666:J666" si="479">I665</f>
        <v>2.5499999999999998</v>
      </c>
      <c r="J666" s="464">
        <f t="shared" si="479"/>
        <v>0</v>
      </c>
      <c r="K666" s="464"/>
      <c r="L666" s="464">
        <f t="shared" ref="L666:T666" si="480">L665</f>
        <v>0</v>
      </c>
      <c r="M666" s="464">
        <f t="shared" si="480"/>
        <v>0</v>
      </c>
      <c r="N666" s="464">
        <f t="shared" si="480"/>
        <v>0</v>
      </c>
      <c r="O666" s="464">
        <f t="shared" si="480"/>
        <v>0</v>
      </c>
      <c r="P666" s="464">
        <f t="shared" si="480"/>
        <v>0</v>
      </c>
      <c r="Q666" s="464">
        <f t="shared" si="480"/>
        <v>0</v>
      </c>
      <c r="R666" s="687">
        <f t="shared" si="480"/>
        <v>2.5499999999999998</v>
      </c>
      <c r="S666" s="687">
        <f t="shared" si="480"/>
        <v>2.5499999999999998</v>
      </c>
      <c r="T666" s="464">
        <f t="shared" si="480"/>
        <v>0</v>
      </c>
      <c r="U666" s="464"/>
      <c r="V666" s="464">
        <f t="shared" ref="V666:AA666" si="481">V665</f>
        <v>0</v>
      </c>
      <c r="W666" s="464">
        <f t="shared" si="481"/>
        <v>0</v>
      </c>
      <c r="X666" s="464">
        <f t="shared" si="481"/>
        <v>0</v>
      </c>
      <c r="Y666" s="464">
        <f t="shared" si="481"/>
        <v>0</v>
      </c>
      <c r="Z666" s="464">
        <f t="shared" si="481"/>
        <v>0</v>
      </c>
      <c r="AA666" s="464">
        <f t="shared" si="481"/>
        <v>0</v>
      </c>
      <c r="AB666" s="704"/>
      <c r="AC666" s="705"/>
      <c r="AD666" s="705"/>
      <c r="AE666" s="705"/>
      <c r="AF666" s="705"/>
      <c r="AG666" s="706"/>
    </row>
    <row r="667" spans="1:33" s="3" customFormat="1" ht="15" customHeight="1">
      <c r="A667" s="207" t="s">
        <v>268</v>
      </c>
      <c r="B667" s="301" t="s">
        <v>10</v>
      </c>
      <c r="C667" s="294" t="s">
        <v>23</v>
      </c>
      <c r="D667" s="727" t="s">
        <v>16</v>
      </c>
      <c r="E667" s="727"/>
      <c r="F667" s="727"/>
      <c r="G667" s="727"/>
      <c r="H667" s="686">
        <f>H663+H666</f>
        <v>2.5499999999999998</v>
      </c>
      <c r="I667" s="686">
        <f>I663+I666</f>
        <v>2.5499999999999998</v>
      </c>
      <c r="J667" s="329">
        <f>J663</f>
        <v>0</v>
      </c>
      <c r="K667" s="329"/>
      <c r="L667" s="329">
        <f t="shared" ref="L667:Q667" si="482">L663</f>
        <v>0</v>
      </c>
      <c r="M667" s="329">
        <f t="shared" si="482"/>
        <v>0</v>
      </c>
      <c r="N667" s="329">
        <f t="shared" si="482"/>
        <v>0</v>
      </c>
      <c r="O667" s="329">
        <f t="shared" si="482"/>
        <v>0</v>
      </c>
      <c r="P667" s="329">
        <f t="shared" si="482"/>
        <v>0</v>
      </c>
      <c r="Q667" s="329">
        <f t="shared" si="482"/>
        <v>0</v>
      </c>
      <c r="R667" s="686">
        <f>R663+R666</f>
        <v>2.5499999999999998</v>
      </c>
      <c r="S667" s="686">
        <f>S663+S666</f>
        <v>2.5499999999999998</v>
      </c>
      <c r="T667" s="329">
        <f>T663</f>
        <v>0</v>
      </c>
      <c r="U667" s="329"/>
      <c r="V667" s="329">
        <f t="shared" ref="V667:AA667" si="483">V663</f>
        <v>0</v>
      </c>
      <c r="W667" s="329">
        <f t="shared" si="483"/>
        <v>0</v>
      </c>
      <c r="X667" s="329">
        <f t="shared" si="483"/>
        <v>0</v>
      </c>
      <c r="Y667" s="329">
        <f t="shared" si="483"/>
        <v>0</v>
      </c>
      <c r="Z667" s="329">
        <f t="shared" si="483"/>
        <v>0</v>
      </c>
      <c r="AA667" s="329">
        <f t="shared" si="483"/>
        <v>0</v>
      </c>
      <c r="AB667" s="698"/>
      <c r="AC667" s="699"/>
      <c r="AD667" s="699"/>
      <c r="AE667" s="699"/>
      <c r="AF667" s="699"/>
      <c r="AG667" s="700"/>
    </row>
    <row r="668" spans="1:33" s="199" customFormat="1" ht="15" customHeight="1">
      <c r="A668" s="207" t="s">
        <v>268</v>
      </c>
      <c r="B668" s="301" t="s">
        <v>10</v>
      </c>
      <c r="C668" s="865" t="s">
        <v>18</v>
      </c>
      <c r="D668" s="866"/>
      <c r="E668" s="866"/>
      <c r="F668" s="866"/>
      <c r="G668" s="866"/>
      <c r="H668" s="688">
        <f>SUM(I668:Q668)</f>
        <v>310.11309999999997</v>
      </c>
      <c r="I668" s="688">
        <f>I648+I654+I662+I667</f>
        <v>17.05</v>
      </c>
      <c r="J668" s="689">
        <f>J648+J654+J662</f>
        <v>0</v>
      </c>
      <c r="K668" s="689">
        <f>K648+K654+K662</f>
        <v>0</v>
      </c>
      <c r="L668" s="690">
        <f>L648+L654+L662+L667</f>
        <v>293.06309999999996</v>
      </c>
      <c r="M668" s="689">
        <f>M648+M654+M662</f>
        <v>0</v>
      </c>
      <c r="N668" s="689">
        <f>N648+N654+N662</f>
        <v>0</v>
      </c>
      <c r="O668" s="689">
        <f>O648+O654+O662</f>
        <v>0</v>
      </c>
      <c r="P668" s="689">
        <f>P648+P654+P662</f>
        <v>0</v>
      </c>
      <c r="Q668" s="689">
        <f>Q648+Q654+Q662</f>
        <v>0</v>
      </c>
      <c r="R668" s="688">
        <f>SUM(S668:AA668)</f>
        <v>310.11299999999994</v>
      </c>
      <c r="S668" s="688">
        <f>S648+S654+S662+S667</f>
        <v>17.05</v>
      </c>
      <c r="T668" s="689">
        <f>T648+T654+T662</f>
        <v>0</v>
      </c>
      <c r="U668" s="689"/>
      <c r="V668" s="690">
        <f>V648+V654+V662+V667</f>
        <v>293.06299999999993</v>
      </c>
      <c r="W668" s="689">
        <f t="shared" ref="W668:AA668" si="484">W648+W654+W662</f>
        <v>0</v>
      </c>
      <c r="X668" s="689">
        <f t="shared" si="484"/>
        <v>0</v>
      </c>
      <c r="Y668" s="689">
        <f t="shared" si="484"/>
        <v>0</v>
      </c>
      <c r="Z668" s="689">
        <f t="shared" si="484"/>
        <v>0</v>
      </c>
      <c r="AA668" s="689">
        <f t="shared" si="484"/>
        <v>0</v>
      </c>
      <c r="AB668" s="716"/>
      <c r="AC668" s="717"/>
      <c r="AD668" s="717"/>
      <c r="AE668" s="717"/>
      <c r="AF668" s="717"/>
      <c r="AG668" s="718"/>
    </row>
    <row r="669" spans="1:33" s="199" customFormat="1" ht="15" customHeight="1">
      <c r="A669" s="207" t="s">
        <v>268</v>
      </c>
      <c r="B669" s="867" t="s">
        <v>1121</v>
      </c>
      <c r="C669" s="867"/>
      <c r="D669" s="867"/>
      <c r="E669" s="867"/>
      <c r="F669" s="867"/>
      <c r="G669" s="867"/>
      <c r="H669" s="691">
        <f t="shared" ref="H669:T669" si="485">H668</f>
        <v>310.11309999999997</v>
      </c>
      <c r="I669" s="691">
        <f t="shared" si="485"/>
        <v>17.05</v>
      </c>
      <c r="J669" s="348">
        <f t="shared" si="485"/>
        <v>0</v>
      </c>
      <c r="K669" s="348">
        <f t="shared" si="485"/>
        <v>0</v>
      </c>
      <c r="L669" s="692">
        <f t="shared" si="485"/>
        <v>293.06309999999996</v>
      </c>
      <c r="M669" s="348">
        <f t="shared" si="485"/>
        <v>0</v>
      </c>
      <c r="N669" s="348">
        <f t="shared" si="485"/>
        <v>0</v>
      </c>
      <c r="O669" s="348">
        <f t="shared" si="485"/>
        <v>0</v>
      </c>
      <c r="P669" s="348">
        <f t="shared" si="485"/>
        <v>0</v>
      </c>
      <c r="Q669" s="348">
        <f t="shared" si="485"/>
        <v>0</v>
      </c>
      <c r="R669" s="691">
        <f t="shared" si="485"/>
        <v>310.11299999999994</v>
      </c>
      <c r="S669" s="691">
        <f t="shared" si="485"/>
        <v>17.05</v>
      </c>
      <c r="T669" s="348">
        <f t="shared" si="485"/>
        <v>0</v>
      </c>
      <c r="U669" s="348"/>
      <c r="V669" s="691">
        <f t="shared" ref="V669:AA669" si="486">V668</f>
        <v>293.06299999999993</v>
      </c>
      <c r="W669" s="348">
        <f t="shared" si="486"/>
        <v>0</v>
      </c>
      <c r="X669" s="348">
        <f t="shared" si="486"/>
        <v>0</v>
      </c>
      <c r="Y669" s="348">
        <f t="shared" si="486"/>
        <v>0</v>
      </c>
      <c r="Z669" s="348">
        <f t="shared" si="486"/>
        <v>0</v>
      </c>
      <c r="AA669" s="348">
        <f t="shared" si="486"/>
        <v>0</v>
      </c>
      <c r="AB669" s="868"/>
      <c r="AC669" s="869"/>
      <c r="AD669" s="869"/>
      <c r="AE669" s="869"/>
      <c r="AF669" s="869"/>
      <c r="AG669" s="870"/>
    </row>
    <row r="670" spans="1:33" s="198" customFormat="1" ht="18" customHeight="1">
      <c r="A670" s="693" t="s">
        <v>610</v>
      </c>
      <c r="B670" s="693"/>
      <c r="C670" s="693"/>
      <c r="D670" s="693"/>
      <c r="E670" s="693"/>
      <c r="F670" s="693"/>
      <c r="G670" s="693"/>
      <c r="H670" s="693"/>
      <c r="I670" s="693"/>
      <c r="J670" s="693"/>
      <c r="K670" s="693"/>
      <c r="L670" s="693"/>
      <c r="M670" s="693"/>
      <c r="N670" s="693"/>
      <c r="O670" s="693"/>
      <c r="P670" s="693"/>
      <c r="Q670" s="693"/>
      <c r="R670" s="693"/>
      <c r="S670" s="693"/>
      <c r="T670" s="693"/>
      <c r="U670" s="693"/>
      <c r="V670" s="693"/>
      <c r="W670" s="693"/>
      <c r="X670" s="693"/>
      <c r="Y670" s="693"/>
      <c r="Z670" s="693"/>
      <c r="AA670" s="693"/>
      <c r="AB670" s="693"/>
      <c r="AC670" s="693"/>
      <c r="AD670" s="693"/>
      <c r="AE670" s="693"/>
      <c r="AF670" s="693"/>
      <c r="AG670" s="694"/>
    </row>
    <row r="671" spans="1:33" s="3" customFormat="1" ht="15" customHeight="1">
      <c r="A671" s="202" t="s">
        <v>269</v>
      </c>
      <c r="B671" s="871" t="s">
        <v>504</v>
      </c>
      <c r="C671" s="872"/>
      <c r="D671" s="872"/>
      <c r="E671" s="872"/>
      <c r="F671" s="872"/>
      <c r="G671" s="872"/>
      <c r="H671" s="872"/>
      <c r="I671" s="872"/>
      <c r="J671" s="872"/>
      <c r="K671" s="872"/>
      <c r="L671" s="872"/>
      <c r="M671" s="872"/>
      <c r="N671" s="872"/>
      <c r="O671" s="872"/>
      <c r="P671" s="872"/>
      <c r="Q671" s="872"/>
      <c r="R671" s="872"/>
      <c r="S671" s="872"/>
      <c r="T671" s="872"/>
      <c r="U671" s="872"/>
      <c r="V671" s="872"/>
      <c r="W671" s="872"/>
      <c r="X671" s="872"/>
      <c r="Y671" s="872"/>
      <c r="Z671" s="872"/>
      <c r="AA671" s="872"/>
      <c r="AB671" s="872"/>
      <c r="AC671" s="872"/>
      <c r="AD671" s="872"/>
      <c r="AE671" s="872"/>
      <c r="AF671" s="872"/>
      <c r="AG671" s="873"/>
    </row>
    <row r="672" spans="1:33" s="166" customFormat="1" ht="15" customHeight="1">
      <c r="A672" s="175" t="s">
        <v>269</v>
      </c>
      <c r="B672" s="167" t="s">
        <v>150</v>
      </c>
      <c r="C672" s="790" t="s">
        <v>649</v>
      </c>
      <c r="D672" s="791"/>
      <c r="E672" s="791"/>
      <c r="F672" s="791"/>
      <c r="G672" s="791"/>
      <c r="H672" s="791"/>
      <c r="I672" s="791"/>
      <c r="J672" s="791"/>
      <c r="K672" s="791"/>
      <c r="L672" s="791"/>
      <c r="M672" s="791"/>
      <c r="N672" s="791"/>
      <c r="O672" s="791"/>
      <c r="P672" s="791"/>
      <c r="Q672" s="791"/>
      <c r="R672" s="791"/>
      <c r="S672" s="791"/>
      <c r="T672" s="791"/>
      <c r="U672" s="791"/>
      <c r="V672" s="791"/>
      <c r="W672" s="791"/>
      <c r="X672" s="791"/>
      <c r="Y672" s="791"/>
      <c r="Z672" s="791"/>
      <c r="AA672" s="791"/>
      <c r="AB672" s="791"/>
      <c r="AC672" s="791"/>
      <c r="AD672" s="791"/>
      <c r="AE672" s="791"/>
      <c r="AF672" s="791"/>
      <c r="AG672" s="792"/>
    </row>
    <row r="673" spans="1:33" s="166" customFormat="1" ht="15" customHeight="1">
      <c r="A673" s="175" t="s">
        <v>269</v>
      </c>
      <c r="B673" s="167" t="s">
        <v>150</v>
      </c>
      <c r="C673" s="291" t="s">
        <v>150</v>
      </c>
      <c r="D673" s="793" t="s">
        <v>419</v>
      </c>
      <c r="E673" s="794"/>
      <c r="F673" s="794"/>
      <c r="G673" s="794"/>
      <c r="H673" s="794"/>
      <c r="I673" s="794"/>
      <c r="J673" s="794"/>
      <c r="K673" s="794"/>
      <c r="L673" s="794"/>
      <c r="M673" s="794"/>
      <c r="N673" s="794"/>
      <c r="O673" s="794"/>
      <c r="P673" s="794"/>
      <c r="Q673" s="794"/>
      <c r="R673" s="794"/>
      <c r="S673" s="794"/>
      <c r="T673" s="794"/>
      <c r="U673" s="794"/>
      <c r="V673" s="794"/>
      <c r="W673" s="794"/>
      <c r="X673" s="794"/>
      <c r="Y673" s="794"/>
      <c r="Z673" s="794"/>
      <c r="AA673" s="794"/>
      <c r="AB673" s="794"/>
      <c r="AC673" s="794"/>
      <c r="AD673" s="794"/>
      <c r="AE673" s="794"/>
      <c r="AF673" s="794"/>
      <c r="AG673" s="795"/>
    </row>
    <row r="674" spans="1:33" s="169" customFormat="1" ht="15.75" customHeight="1">
      <c r="A674" s="796" t="s">
        <v>269</v>
      </c>
      <c r="B674" s="859" t="s">
        <v>150</v>
      </c>
      <c r="C674" s="825" t="s">
        <v>150</v>
      </c>
      <c r="D674" s="805" t="s">
        <v>150</v>
      </c>
      <c r="E674" s="826" t="s">
        <v>420</v>
      </c>
      <c r="F674" s="827"/>
      <c r="G674" s="213"/>
      <c r="H674" s="214"/>
      <c r="I674" s="214"/>
      <c r="J674" s="214"/>
      <c r="K674" s="214"/>
      <c r="L674" s="214"/>
      <c r="M674" s="214"/>
      <c r="N674" s="214"/>
      <c r="O674" s="214"/>
      <c r="P674" s="214"/>
      <c r="Q674" s="214"/>
      <c r="R674" s="424"/>
      <c r="S674" s="424"/>
      <c r="T674" s="424"/>
      <c r="U674" s="424"/>
      <c r="V674" s="424"/>
      <c r="W674" s="424"/>
      <c r="X674" s="424"/>
      <c r="Y674" s="424"/>
      <c r="Z674" s="424"/>
      <c r="AA674" s="424"/>
      <c r="AB674" s="635"/>
      <c r="AC674" s="635"/>
      <c r="AD674" s="635"/>
      <c r="AE674" s="635"/>
      <c r="AF674" s="635"/>
      <c r="AG674" s="659"/>
    </row>
    <row r="675" spans="1:33" s="169" customFormat="1" ht="25.5">
      <c r="A675" s="797"/>
      <c r="B675" s="859"/>
      <c r="C675" s="825"/>
      <c r="D675" s="806"/>
      <c r="E675" s="604" t="s">
        <v>231</v>
      </c>
      <c r="F675" s="215" t="s">
        <v>844</v>
      </c>
      <c r="G675" s="216" t="s">
        <v>421</v>
      </c>
      <c r="H675" s="217">
        <f>I675+K675+L675+M675+N675+O675+P675+Q675</f>
        <v>1.9</v>
      </c>
      <c r="I675" s="218"/>
      <c r="J675" s="178"/>
      <c r="K675" s="219">
        <v>1.9</v>
      </c>
      <c r="L675" s="220"/>
      <c r="M675" s="220"/>
      <c r="N675" s="220"/>
      <c r="O675" s="220"/>
      <c r="P675" s="220"/>
      <c r="Q675" s="220"/>
      <c r="R675" s="406">
        <f>S675+U675+V675+W675+X675+Y675+Z675+AA675</f>
        <v>1.2</v>
      </c>
      <c r="S675" s="407"/>
      <c r="T675" s="298"/>
      <c r="U675" s="408">
        <v>1.2</v>
      </c>
      <c r="V675" s="409"/>
      <c r="W675" s="409"/>
      <c r="X675" s="409"/>
      <c r="Y675" s="409"/>
      <c r="Z675" s="409"/>
      <c r="AA675" s="409"/>
      <c r="AB675" s="605" t="s">
        <v>422</v>
      </c>
      <c r="AC675" s="341" t="s">
        <v>1122</v>
      </c>
      <c r="AD675" s="599" t="s">
        <v>153</v>
      </c>
      <c r="AE675" s="599">
        <v>1</v>
      </c>
      <c r="AF675" s="599">
        <v>1</v>
      </c>
      <c r="AG675" s="386"/>
    </row>
    <row r="676" spans="1:33" s="169" customFormat="1" ht="4.5" hidden="1" customHeight="1">
      <c r="A676" s="797"/>
      <c r="B676" s="859"/>
      <c r="C676" s="825"/>
      <c r="D676" s="806"/>
      <c r="E676" s="638" t="s">
        <v>11</v>
      </c>
      <c r="F676" s="221"/>
      <c r="G676" s="216"/>
      <c r="H676" s="217">
        <f>I676+K676+L676+M676+N676+O676+P676+Q676</f>
        <v>0</v>
      </c>
      <c r="I676" s="222"/>
      <c r="J676" s="178"/>
      <c r="K676" s="223"/>
      <c r="L676" s="216"/>
      <c r="M676" s="216"/>
      <c r="N676" s="216"/>
      <c r="O676" s="216"/>
      <c r="P676" s="216"/>
      <c r="Q676" s="216"/>
      <c r="R676" s="406">
        <f>S676+U676+V676+W676+X676+Y676+Z676+AA676</f>
        <v>0</v>
      </c>
      <c r="S676" s="410"/>
      <c r="T676" s="298"/>
      <c r="U676" s="411"/>
      <c r="V676" s="412"/>
      <c r="W676" s="412"/>
      <c r="X676" s="412"/>
      <c r="Y676" s="412"/>
      <c r="Z676" s="412"/>
      <c r="AA676" s="412"/>
      <c r="AB676" s="605"/>
      <c r="AC676" s="341"/>
      <c r="AD676" s="599"/>
      <c r="AE676" s="599"/>
      <c r="AF676" s="599"/>
      <c r="AG676" s="386"/>
    </row>
    <row r="677" spans="1:33" s="169" customFormat="1" ht="5.25" hidden="1" customHeight="1">
      <c r="A677" s="797"/>
      <c r="B677" s="859"/>
      <c r="C677" s="825"/>
      <c r="D677" s="807"/>
      <c r="E677" s="638" t="s">
        <v>12</v>
      </c>
      <c r="F677" s="224"/>
      <c r="G677" s="225"/>
      <c r="H677" s="217">
        <f>I677+K677+L677+M677+N677+O677+P677+Q677</f>
        <v>0</v>
      </c>
      <c r="I677" s="226"/>
      <c r="J677" s="178"/>
      <c r="K677" s="227"/>
      <c r="L677" s="225"/>
      <c r="M677" s="225"/>
      <c r="N677" s="225"/>
      <c r="O677" s="225"/>
      <c r="P677" s="225"/>
      <c r="Q677" s="225"/>
      <c r="R677" s="406">
        <f>S677+U677+V677+W677+X677+Y677+Z677+AA677</f>
        <v>0</v>
      </c>
      <c r="S677" s="413"/>
      <c r="T677" s="298"/>
      <c r="U677" s="414"/>
      <c r="V677" s="415"/>
      <c r="W677" s="415"/>
      <c r="X677" s="415"/>
      <c r="Y677" s="415"/>
      <c r="Z677" s="415"/>
      <c r="AA677" s="415"/>
      <c r="AB677" s="605"/>
      <c r="AC677" s="341"/>
      <c r="AD677" s="599"/>
      <c r="AE677" s="599"/>
      <c r="AF677" s="599"/>
      <c r="AG677" s="386"/>
    </row>
    <row r="678" spans="1:33" s="166" customFormat="1" ht="16.5" customHeight="1">
      <c r="A678" s="798"/>
      <c r="B678" s="859"/>
      <c r="C678" s="825"/>
      <c r="D678" s="874" t="s">
        <v>15</v>
      </c>
      <c r="E678" s="874"/>
      <c r="F678" s="874"/>
      <c r="G678" s="874"/>
      <c r="H678" s="228">
        <f>H675+H676+H677</f>
        <v>1.9</v>
      </c>
      <c r="I678" s="229">
        <f t="shared" ref="I678:Q678" si="487">I675+I676+I677</f>
        <v>0</v>
      </c>
      <c r="J678" s="228">
        <f t="shared" si="487"/>
        <v>0</v>
      </c>
      <c r="K678" s="228">
        <f>K675+K676+K677</f>
        <v>1.9</v>
      </c>
      <c r="L678" s="228">
        <f t="shared" si="487"/>
        <v>0</v>
      </c>
      <c r="M678" s="228">
        <f t="shared" si="487"/>
        <v>0</v>
      </c>
      <c r="N678" s="228">
        <f t="shared" si="487"/>
        <v>0</v>
      </c>
      <c r="O678" s="228">
        <f t="shared" si="487"/>
        <v>0</v>
      </c>
      <c r="P678" s="228">
        <f t="shared" si="487"/>
        <v>0</v>
      </c>
      <c r="Q678" s="228">
        <f t="shared" si="487"/>
        <v>0</v>
      </c>
      <c r="R678" s="416">
        <f>R675+R676+R677</f>
        <v>1.2</v>
      </c>
      <c r="S678" s="417">
        <f t="shared" ref="S678:T678" si="488">S675+S676+S677</f>
        <v>0</v>
      </c>
      <c r="T678" s="416">
        <f t="shared" si="488"/>
        <v>0</v>
      </c>
      <c r="U678" s="416">
        <f>U675+U676+U677</f>
        <v>1.2</v>
      </c>
      <c r="V678" s="416">
        <f t="shared" ref="V678:AA678" si="489">V675+V676+V677</f>
        <v>0</v>
      </c>
      <c r="W678" s="416">
        <f t="shared" si="489"/>
        <v>0</v>
      </c>
      <c r="X678" s="416">
        <f t="shared" si="489"/>
        <v>0</v>
      </c>
      <c r="Y678" s="416">
        <f t="shared" si="489"/>
        <v>0</v>
      </c>
      <c r="Z678" s="416">
        <f t="shared" si="489"/>
        <v>0</v>
      </c>
      <c r="AA678" s="416">
        <f t="shared" si="489"/>
        <v>0</v>
      </c>
      <c r="AB678" s="856"/>
      <c r="AC678" s="857"/>
      <c r="AD678" s="857"/>
      <c r="AE678" s="857"/>
      <c r="AF678" s="857"/>
      <c r="AG678" s="858"/>
    </row>
    <row r="679" spans="1:33" s="166" customFormat="1" ht="39.75" customHeight="1">
      <c r="A679" s="796" t="s">
        <v>269</v>
      </c>
      <c r="B679" s="859" t="s">
        <v>150</v>
      </c>
      <c r="C679" s="825" t="s">
        <v>150</v>
      </c>
      <c r="D679" s="805" t="s">
        <v>151</v>
      </c>
      <c r="E679" s="826" t="s">
        <v>423</v>
      </c>
      <c r="F679" s="827"/>
      <c r="G679" s="213"/>
      <c r="H679" s="213"/>
      <c r="I679" s="214"/>
      <c r="J679" s="230"/>
      <c r="K679" s="214"/>
      <c r="L679" s="214"/>
      <c r="M679" s="214"/>
      <c r="N679" s="214"/>
      <c r="O679" s="214"/>
      <c r="P679" s="214"/>
      <c r="Q679" s="231"/>
      <c r="R679" s="637"/>
      <c r="S679" s="424"/>
      <c r="T679" s="639"/>
      <c r="U679" s="424"/>
      <c r="V679" s="424"/>
      <c r="W679" s="424"/>
      <c r="X679" s="424"/>
      <c r="Y679" s="424"/>
      <c r="Z679" s="424"/>
      <c r="AA679" s="660"/>
      <c r="AB679" s="660"/>
      <c r="AC679" s="660"/>
      <c r="AD679" s="660"/>
      <c r="AE679" s="660"/>
      <c r="AF679" s="660"/>
      <c r="AG679" s="661"/>
    </row>
    <row r="680" spans="1:33" s="166" customFormat="1" ht="27" customHeight="1">
      <c r="A680" s="797"/>
      <c r="B680" s="859"/>
      <c r="C680" s="825"/>
      <c r="D680" s="806"/>
      <c r="E680" s="640" t="s">
        <v>231</v>
      </c>
      <c r="F680" s="215" t="s">
        <v>424</v>
      </c>
      <c r="G680" s="216" t="s">
        <v>421</v>
      </c>
      <c r="H680" s="232">
        <f>I680+K680+L680+M680+N680+O680+P680+Q680</f>
        <v>2</v>
      </c>
      <c r="I680" s="233"/>
      <c r="J680" s="234"/>
      <c r="K680" s="235">
        <v>2</v>
      </c>
      <c r="L680" s="236"/>
      <c r="M680" s="236"/>
      <c r="N680" s="236"/>
      <c r="O680" s="236"/>
      <c r="P680" s="236"/>
      <c r="Q680" s="236"/>
      <c r="R680" s="418">
        <v>0</v>
      </c>
      <c r="S680" s="419"/>
      <c r="T680" s="420"/>
      <c r="U680" s="421">
        <v>0</v>
      </c>
      <c r="V680" s="425"/>
      <c r="W680" s="425"/>
      <c r="X680" s="425"/>
      <c r="Y680" s="425"/>
      <c r="Z680" s="425"/>
      <c r="AA680" s="425"/>
      <c r="AB680" s="605" t="s">
        <v>422</v>
      </c>
      <c r="AC680" s="341" t="s">
        <v>425</v>
      </c>
      <c r="AD680" s="641" t="s">
        <v>153</v>
      </c>
      <c r="AE680" s="599">
        <v>1</v>
      </c>
      <c r="AF680" s="599">
        <v>0</v>
      </c>
      <c r="AG680" s="386" t="s">
        <v>1123</v>
      </c>
    </row>
    <row r="681" spans="1:33" s="166" customFormat="1" ht="28.5" customHeight="1">
      <c r="A681" s="797"/>
      <c r="B681" s="859"/>
      <c r="C681" s="825"/>
      <c r="D681" s="806"/>
      <c r="E681" s="640" t="s">
        <v>315</v>
      </c>
      <c r="F681" s="237" t="s">
        <v>426</v>
      </c>
      <c r="G681" s="216" t="s">
        <v>421</v>
      </c>
      <c r="H681" s="217">
        <f>I681+K681+L681+M681+N681+O681+P681+Q681</f>
        <v>0.2</v>
      </c>
      <c r="I681" s="218"/>
      <c r="J681" s="178"/>
      <c r="K681" s="219">
        <v>0.2</v>
      </c>
      <c r="L681" s="220"/>
      <c r="M681" s="220"/>
      <c r="N681" s="220"/>
      <c r="O681" s="220"/>
      <c r="P681" s="220"/>
      <c r="Q681" s="220"/>
      <c r="R681" s="406">
        <v>0.25</v>
      </c>
      <c r="S681" s="407"/>
      <c r="T681" s="298"/>
      <c r="U681" s="408">
        <v>0.25</v>
      </c>
      <c r="V681" s="409"/>
      <c r="W681" s="409"/>
      <c r="X681" s="409"/>
      <c r="Y681" s="409"/>
      <c r="Z681" s="409"/>
      <c r="AA681" s="409"/>
      <c r="AB681" s="605" t="s">
        <v>422</v>
      </c>
      <c r="AC681" s="341" t="s">
        <v>427</v>
      </c>
      <c r="AD681" s="641" t="s">
        <v>153</v>
      </c>
      <c r="AE681" s="599">
        <v>8</v>
      </c>
      <c r="AF681" s="599">
        <v>8</v>
      </c>
      <c r="AG681" s="386"/>
    </row>
    <row r="682" spans="1:33" s="166" customFormat="1" ht="6" hidden="1" customHeight="1">
      <c r="A682" s="797"/>
      <c r="B682" s="859"/>
      <c r="C682" s="825"/>
      <c r="D682" s="807"/>
      <c r="E682" s="638" t="s">
        <v>12</v>
      </c>
      <c r="F682" s="238"/>
      <c r="G682" s="225"/>
      <c r="H682" s="217">
        <f>I682+K682+L682+M682+N682+O682+P682+Q682</f>
        <v>0</v>
      </c>
      <c r="I682" s="226"/>
      <c r="J682" s="178"/>
      <c r="K682" s="227"/>
      <c r="L682" s="225"/>
      <c r="M682" s="225"/>
      <c r="N682" s="225"/>
      <c r="O682" s="225"/>
      <c r="P682" s="225"/>
      <c r="Q682" s="225"/>
      <c r="R682" s="406">
        <f>S682+U682+V682+W682+X682+Y682+Z682+AA682</f>
        <v>0</v>
      </c>
      <c r="S682" s="413"/>
      <c r="T682" s="298"/>
      <c r="U682" s="414"/>
      <c r="V682" s="415"/>
      <c r="W682" s="415"/>
      <c r="X682" s="415"/>
      <c r="Y682" s="415"/>
      <c r="Z682" s="415"/>
      <c r="AA682" s="415"/>
      <c r="AB682" s="605"/>
      <c r="AC682" s="341"/>
      <c r="AD682" s="641"/>
      <c r="AE682" s="599"/>
      <c r="AF682" s="641"/>
      <c r="AG682" s="386"/>
    </row>
    <row r="683" spans="1:33" s="166" customFormat="1" ht="15" customHeight="1">
      <c r="A683" s="798"/>
      <c r="B683" s="859"/>
      <c r="C683" s="825"/>
      <c r="D683" s="828" t="s">
        <v>15</v>
      </c>
      <c r="E683" s="829"/>
      <c r="F683" s="829"/>
      <c r="G683" s="830"/>
      <c r="H683" s="228">
        <f>H680+H681+H682</f>
        <v>2.2000000000000002</v>
      </c>
      <c r="I683" s="239">
        <f t="shared" ref="I683:Q683" si="490">I680+I681+I682</f>
        <v>0</v>
      </c>
      <c r="J683" s="240">
        <f t="shared" si="490"/>
        <v>0</v>
      </c>
      <c r="K683" s="240">
        <f>K680+K681+K682</f>
        <v>2.2000000000000002</v>
      </c>
      <c r="L683" s="240">
        <f t="shared" si="490"/>
        <v>0</v>
      </c>
      <c r="M683" s="240">
        <f t="shared" si="490"/>
        <v>0</v>
      </c>
      <c r="N683" s="240">
        <f t="shared" si="490"/>
        <v>0</v>
      </c>
      <c r="O683" s="240">
        <f t="shared" si="490"/>
        <v>0</v>
      </c>
      <c r="P683" s="240">
        <f t="shared" si="490"/>
        <v>0</v>
      </c>
      <c r="Q683" s="240">
        <f t="shared" si="490"/>
        <v>0</v>
      </c>
      <c r="R683" s="416">
        <f>R680+R681+R682</f>
        <v>0.25</v>
      </c>
      <c r="S683" s="422">
        <f t="shared" ref="S683:T683" si="491">S680+S681+S682</f>
        <v>0</v>
      </c>
      <c r="T683" s="423">
        <f t="shared" si="491"/>
        <v>0</v>
      </c>
      <c r="U683" s="423">
        <f>U680+U681+U682</f>
        <v>0.25</v>
      </c>
      <c r="V683" s="423">
        <f t="shared" ref="V683:AA683" si="492">V680+V681+V682</f>
        <v>0</v>
      </c>
      <c r="W683" s="423">
        <f t="shared" si="492"/>
        <v>0</v>
      </c>
      <c r="X683" s="423">
        <f t="shared" si="492"/>
        <v>0</v>
      </c>
      <c r="Y683" s="423">
        <f t="shared" si="492"/>
        <v>0</v>
      </c>
      <c r="Z683" s="423">
        <f t="shared" si="492"/>
        <v>0</v>
      </c>
      <c r="AA683" s="423">
        <f t="shared" si="492"/>
        <v>0</v>
      </c>
      <c r="AB683" s="856"/>
      <c r="AC683" s="857"/>
      <c r="AD683" s="857"/>
      <c r="AE683" s="857"/>
      <c r="AF683" s="857"/>
      <c r="AG683" s="858"/>
    </row>
    <row r="684" spans="1:33" s="166" customFormat="1" ht="26.25" customHeight="1">
      <c r="A684" s="796" t="s">
        <v>269</v>
      </c>
      <c r="B684" s="859" t="s">
        <v>150</v>
      </c>
      <c r="C684" s="825" t="s">
        <v>150</v>
      </c>
      <c r="D684" s="805" t="s">
        <v>154</v>
      </c>
      <c r="E684" s="826" t="s">
        <v>428</v>
      </c>
      <c r="F684" s="827"/>
      <c r="G684" s="213"/>
      <c r="H684" s="213"/>
      <c r="I684" s="214"/>
      <c r="J684" s="230"/>
      <c r="K684" s="214"/>
      <c r="L684" s="214"/>
      <c r="M684" s="214"/>
      <c r="N684" s="214"/>
      <c r="O684" s="214"/>
      <c r="P684" s="214"/>
      <c r="Q684" s="231"/>
      <c r="R684" s="637"/>
      <c r="S684" s="424"/>
      <c r="T684" s="639"/>
      <c r="U684" s="424"/>
      <c r="V684" s="424"/>
      <c r="W684" s="424"/>
      <c r="X684" s="424"/>
      <c r="Y684" s="424"/>
      <c r="Z684" s="424"/>
      <c r="AA684" s="660"/>
      <c r="AB684" s="660"/>
      <c r="AC684" s="660"/>
      <c r="AD684" s="660"/>
      <c r="AE684" s="660"/>
      <c r="AF684" s="660"/>
      <c r="AG684" s="661"/>
    </row>
    <row r="685" spans="1:33" s="166" customFormat="1" ht="27.75" customHeight="1">
      <c r="A685" s="797"/>
      <c r="B685" s="859"/>
      <c r="C685" s="825"/>
      <c r="D685" s="806"/>
      <c r="E685" s="640" t="s">
        <v>231</v>
      </c>
      <c r="F685" s="215" t="s">
        <v>429</v>
      </c>
      <c r="G685" s="216" t="s">
        <v>421</v>
      </c>
      <c r="H685" s="232">
        <f>K685</f>
        <v>5.77</v>
      </c>
      <c r="I685" s="233"/>
      <c r="J685" s="234"/>
      <c r="K685" s="235">
        <v>5.77</v>
      </c>
      <c r="L685" s="236"/>
      <c r="M685" s="236"/>
      <c r="N685" s="236"/>
      <c r="O685" s="236"/>
      <c r="P685" s="236"/>
      <c r="Q685" s="236"/>
      <c r="R685" s="418">
        <v>5.77</v>
      </c>
      <c r="S685" s="419"/>
      <c r="T685" s="420"/>
      <c r="U685" s="421">
        <v>5.77</v>
      </c>
      <c r="V685" s="425"/>
      <c r="W685" s="425"/>
      <c r="X685" s="425"/>
      <c r="Y685" s="425"/>
      <c r="Z685" s="425"/>
      <c r="AA685" s="425"/>
      <c r="AB685" s="605" t="s">
        <v>422</v>
      </c>
      <c r="AC685" s="341" t="s">
        <v>430</v>
      </c>
      <c r="AD685" s="641" t="s">
        <v>303</v>
      </c>
      <c r="AE685" s="599">
        <v>20</v>
      </c>
      <c r="AF685" s="599">
        <v>20</v>
      </c>
      <c r="AG685" s="386"/>
    </row>
    <row r="686" spans="1:33" s="166" customFormat="1" ht="2.25" hidden="1" customHeight="1">
      <c r="A686" s="797"/>
      <c r="B686" s="859"/>
      <c r="C686" s="825"/>
      <c r="D686" s="806"/>
      <c r="E686" s="642"/>
      <c r="F686" s="237"/>
      <c r="G686" s="216"/>
      <c r="H686" s="217"/>
      <c r="I686" s="222"/>
      <c r="J686" s="178"/>
      <c r="K686" s="223"/>
      <c r="L686" s="216"/>
      <c r="M686" s="216"/>
      <c r="N686" s="216"/>
      <c r="O686" s="216"/>
      <c r="P686" s="216"/>
      <c r="Q686" s="216"/>
      <c r="R686" s="406"/>
      <c r="S686" s="410"/>
      <c r="T686" s="298"/>
      <c r="U686" s="411"/>
      <c r="V686" s="412"/>
      <c r="W686" s="412"/>
      <c r="X686" s="412"/>
      <c r="Y686" s="412"/>
      <c r="Z686" s="412"/>
      <c r="AA686" s="412"/>
      <c r="AB686" s="605"/>
      <c r="AC686" s="341"/>
      <c r="AD686" s="641"/>
      <c r="AE686" s="599"/>
      <c r="AF686" s="641"/>
      <c r="AG686" s="386"/>
    </row>
    <row r="687" spans="1:33" s="166" customFormat="1" ht="3.75" hidden="1" customHeight="1">
      <c r="A687" s="797"/>
      <c r="B687" s="859"/>
      <c r="C687" s="825"/>
      <c r="D687" s="807"/>
      <c r="E687" s="638"/>
      <c r="F687" s="238"/>
      <c r="G687" s="225"/>
      <c r="H687" s="217"/>
      <c r="I687" s="226"/>
      <c r="J687" s="178"/>
      <c r="K687" s="227"/>
      <c r="L687" s="225"/>
      <c r="M687" s="225"/>
      <c r="N687" s="225"/>
      <c r="O687" s="225"/>
      <c r="P687" s="225"/>
      <c r="Q687" s="225"/>
      <c r="R687" s="406"/>
      <c r="S687" s="413"/>
      <c r="T687" s="298"/>
      <c r="U687" s="414"/>
      <c r="V687" s="415"/>
      <c r="W687" s="415"/>
      <c r="X687" s="415"/>
      <c r="Y687" s="415"/>
      <c r="Z687" s="415"/>
      <c r="AA687" s="415"/>
      <c r="AB687" s="605"/>
      <c r="AC687" s="341"/>
      <c r="AD687" s="641"/>
      <c r="AE687" s="599"/>
      <c r="AF687" s="641"/>
      <c r="AG687" s="386"/>
    </row>
    <row r="688" spans="1:33" s="166" customFormat="1" ht="15" customHeight="1">
      <c r="A688" s="798"/>
      <c r="B688" s="859"/>
      <c r="C688" s="825"/>
      <c r="D688" s="828" t="s">
        <v>15</v>
      </c>
      <c r="E688" s="829"/>
      <c r="F688" s="829"/>
      <c r="G688" s="830"/>
      <c r="H688" s="241">
        <f>H685+H686+H687</f>
        <v>5.77</v>
      </c>
      <c r="I688" s="242">
        <f t="shared" ref="I688:Q688" si="493">I685+I686+I687</f>
        <v>0</v>
      </c>
      <c r="J688" s="243">
        <f t="shared" si="493"/>
        <v>0</v>
      </c>
      <c r="K688" s="243">
        <f>K685+K686+K687</f>
        <v>5.77</v>
      </c>
      <c r="L688" s="243">
        <f t="shared" si="493"/>
        <v>0</v>
      </c>
      <c r="M688" s="243">
        <f t="shared" si="493"/>
        <v>0</v>
      </c>
      <c r="N688" s="243">
        <f t="shared" si="493"/>
        <v>0</v>
      </c>
      <c r="O688" s="243">
        <f t="shared" si="493"/>
        <v>0</v>
      </c>
      <c r="P688" s="243">
        <f t="shared" si="493"/>
        <v>0</v>
      </c>
      <c r="Q688" s="243">
        <f t="shared" si="493"/>
        <v>0</v>
      </c>
      <c r="R688" s="426">
        <f>R685+R686+R687</f>
        <v>5.77</v>
      </c>
      <c r="S688" s="427">
        <f t="shared" ref="S688:T688" si="494">S685+S686+S687</f>
        <v>0</v>
      </c>
      <c r="T688" s="428">
        <f t="shared" si="494"/>
        <v>0</v>
      </c>
      <c r="U688" s="428">
        <f>U685+U686+U687</f>
        <v>5.77</v>
      </c>
      <c r="V688" s="428">
        <f t="shared" ref="V688:AA688" si="495">V685+V686+V687</f>
        <v>0</v>
      </c>
      <c r="W688" s="428">
        <f t="shared" si="495"/>
        <v>0</v>
      </c>
      <c r="X688" s="428">
        <f t="shared" si="495"/>
        <v>0</v>
      </c>
      <c r="Y688" s="428">
        <f t="shared" si="495"/>
        <v>0</v>
      </c>
      <c r="Z688" s="428">
        <f t="shared" si="495"/>
        <v>0</v>
      </c>
      <c r="AA688" s="428">
        <f t="shared" si="495"/>
        <v>0</v>
      </c>
      <c r="AB688" s="856"/>
      <c r="AC688" s="857"/>
      <c r="AD688" s="857"/>
      <c r="AE688" s="857"/>
      <c r="AF688" s="857"/>
      <c r="AG688" s="858"/>
    </row>
    <row r="689" spans="1:33" s="166" customFormat="1" ht="15" customHeight="1">
      <c r="A689" s="171" t="s">
        <v>269</v>
      </c>
      <c r="B689" s="167" t="s">
        <v>150</v>
      </c>
      <c r="C689" s="291" t="s">
        <v>150</v>
      </c>
      <c r="D689" s="817" t="s">
        <v>16</v>
      </c>
      <c r="E689" s="818"/>
      <c r="F689" s="818"/>
      <c r="G689" s="819"/>
      <c r="H689" s="244">
        <f>H678+H683+H688</f>
        <v>9.8699999999999992</v>
      </c>
      <c r="I689" s="244">
        <f>I678+I683+I688</f>
        <v>0</v>
      </c>
      <c r="J689" s="244">
        <f>J678+J683+J688</f>
        <v>0</v>
      </c>
      <c r="K689" s="244">
        <f>K678+K683+K688</f>
        <v>9.8699999999999992</v>
      </c>
      <c r="L689" s="244">
        <f t="shared" ref="L689:Q689" si="496">L678+L683+L688</f>
        <v>0</v>
      </c>
      <c r="M689" s="244">
        <f t="shared" si="496"/>
        <v>0</v>
      </c>
      <c r="N689" s="244">
        <f t="shared" si="496"/>
        <v>0</v>
      </c>
      <c r="O689" s="244">
        <f t="shared" si="496"/>
        <v>0</v>
      </c>
      <c r="P689" s="244">
        <f t="shared" si="496"/>
        <v>0</v>
      </c>
      <c r="Q689" s="244">
        <f t="shared" si="496"/>
        <v>0</v>
      </c>
      <c r="R689" s="429">
        <f>R678+R683+R688</f>
        <v>7.22</v>
      </c>
      <c r="S689" s="429">
        <f>S678+S683+S688</f>
        <v>0</v>
      </c>
      <c r="T689" s="429">
        <f>T678+T683+T688</f>
        <v>0</v>
      </c>
      <c r="U689" s="429">
        <f>U678+U683+U688</f>
        <v>7.22</v>
      </c>
      <c r="V689" s="429">
        <f t="shared" ref="V689:AA689" si="497">V678+V683+V688</f>
        <v>0</v>
      </c>
      <c r="W689" s="429">
        <f t="shared" si="497"/>
        <v>0</v>
      </c>
      <c r="X689" s="429">
        <f t="shared" si="497"/>
        <v>0</v>
      </c>
      <c r="Y689" s="429">
        <f t="shared" si="497"/>
        <v>0</v>
      </c>
      <c r="Z689" s="429">
        <f t="shared" si="497"/>
        <v>0</v>
      </c>
      <c r="AA689" s="429">
        <f t="shared" si="497"/>
        <v>0</v>
      </c>
      <c r="AB689" s="698"/>
      <c r="AC689" s="699"/>
      <c r="AD689" s="699"/>
      <c r="AE689" s="699"/>
      <c r="AF689" s="699"/>
      <c r="AG689" s="700"/>
    </row>
    <row r="690" spans="1:33" s="166" customFormat="1" ht="15" customHeight="1">
      <c r="A690" s="171" t="s">
        <v>269</v>
      </c>
      <c r="B690" s="167" t="s">
        <v>150</v>
      </c>
      <c r="C690" s="291" t="s">
        <v>151</v>
      </c>
      <c r="D690" s="846" t="s">
        <v>650</v>
      </c>
      <c r="E690" s="847"/>
      <c r="F690" s="847"/>
      <c r="G690" s="847"/>
      <c r="H690" s="847"/>
      <c r="I690" s="847"/>
      <c r="J690" s="847"/>
      <c r="K690" s="847"/>
      <c r="L690" s="847"/>
      <c r="M690" s="847"/>
      <c r="N690" s="847"/>
      <c r="O690" s="847"/>
      <c r="P690" s="847"/>
      <c r="Q690" s="847"/>
      <c r="R690" s="847"/>
      <c r="S690" s="847"/>
      <c r="T690" s="847"/>
      <c r="U690" s="847"/>
      <c r="V690" s="847"/>
      <c r="W690" s="847"/>
      <c r="X690" s="847"/>
      <c r="Y690" s="847"/>
      <c r="Z690" s="847"/>
      <c r="AA690" s="847"/>
      <c r="AB690" s="847"/>
      <c r="AC690" s="847"/>
      <c r="AD690" s="847"/>
      <c r="AE690" s="847"/>
      <c r="AF690" s="847"/>
      <c r="AG690" s="848"/>
    </row>
    <row r="691" spans="1:33" s="166" customFormat="1" ht="27" customHeight="1">
      <c r="A691" s="823" t="s">
        <v>269</v>
      </c>
      <c r="B691" s="859" t="s">
        <v>150</v>
      </c>
      <c r="C691" s="825" t="s">
        <v>151</v>
      </c>
      <c r="D691" s="805" t="s">
        <v>156</v>
      </c>
      <c r="E691" s="826" t="s">
        <v>431</v>
      </c>
      <c r="F691" s="827"/>
      <c r="G691" s="213"/>
      <c r="H691" s="214"/>
      <c r="I691" s="214"/>
      <c r="J691" s="214"/>
      <c r="K691" s="214"/>
      <c r="L691" s="214"/>
      <c r="M691" s="214"/>
      <c r="N691" s="214"/>
      <c r="O691" s="214"/>
      <c r="P691" s="214"/>
      <c r="Q691" s="214"/>
      <c r="R691" s="424"/>
      <c r="S691" s="424"/>
      <c r="T691" s="424"/>
      <c r="U691" s="424"/>
      <c r="V691" s="424"/>
      <c r="W691" s="424"/>
      <c r="X691" s="424"/>
      <c r="Y691" s="424"/>
      <c r="Z691" s="424"/>
      <c r="AA691" s="424"/>
      <c r="AB691" s="635"/>
      <c r="AC691" s="635"/>
      <c r="AD691" s="635"/>
      <c r="AE691" s="635"/>
      <c r="AF691" s="635"/>
      <c r="AG691" s="659"/>
    </row>
    <row r="692" spans="1:33" s="166" customFormat="1" ht="39.75" customHeight="1">
      <c r="A692" s="823"/>
      <c r="B692" s="859"/>
      <c r="C692" s="825"/>
      <c r="D692" s="806"/>
      <c r="E692" s="604" t="s">
        <v>231</v>
      </c>
      <c r="F692" s="215" t="s">
        <v>1124</v>
      </c>
      <c r="G692" s="216" t="s">
        <v>421</v>
      </c>
      <c r="H692" s="217">
        <f>I692+J692+L692+M692+N692+O692+P692+Q692+K692</f>
        <v>5</v>
      </c>
      <c r="I692" s="220"/>
      <c r="J692" s="220"/>
      <c r="K692" s="220">
        <v>5</v>
      </c>
      <c r="L692" s="220"/>
      <c r="M692" s="220"/>
      <c r="N692" s="220"/>
      <c r="O692" s="220"/>
      <c r="P692" s="220"/>
      <c r="Q692" s="220"/>
      <c r="R692" s="406">
        <v>2.4</v>
      </c>
      <c r="S692" s="409"/>
      <c r="T692" s="409"/>
      <c r="U692" s="409">
        <v>2.4</v>
      </c>
      <c r="V692" s="409"/>
      <c r="W692" s="409"/>
      <c r="X692" s="409"/>
      <c r="Y692" s="409"/>
      <c r="Z692" s="409"/>
      <c r="AA692" s="409"/>
      <c r="AB692" s="605" t="s">
        <v>422</v>
      </c>
      <c r="AC692" s="341" t="s">
        <v>432</v>
      </c>
      <c r="AD692" s="599" t="s">
        <v>433</v>
      </c>
      <c r="AE692" s="599">
        <v>20</v>
      </c>
      <c r="AF692" s="599">
        <v>28.42</v>
      </c>
      <c r="AG692" s="386"/>
    </row>
    <row r="693" spans="1:33" s="166" customFormat="1" ht="27.75" customHeight="1">
      <c r="A693" s="823"/>
      <c r="B693" s="859"/>
      <c r="C693" s="825"/>
      <c r="D693" s="806"/>
      <c r="E693" s="604" t="s">
        <v>315</v>
      </c>
      <c r="F693" s="215" t="s">
        <v>434</v>
      </c>
      <c r="G693" s="216" t="s">
        <v>421</v>
      </c>
      <c r="H693" s="217">
        <f>I693+J693+L693+M693+N693+O693+P693+Q693+K693</f>
        <v>1.5</v>
      </c>
      <c r="I693" s="220"/>
      <c r="J693" s="220"/>
      <c r="K693" s="220">
        <v>1.5</v>
      </c>
      <c r="L693" s="220"/>
      <c r="M693" s="220"/>
      <c r="N693" s="220"/>
      <c r="O693" s="220"/>
      <c r="P693" s="220"/>
      <c r="Q693" s="220"/>
      <c r="R693" s="406">
        <v>1.1599999999999999</v>
      </c>
      <c r="S693" s="409"/>
      <c r="T693" s="409"/>
      <c r="U693" s="409">
        <v>1.1599999999999999</v>
      </c>
      <c r="V693" s="409"/>
      <c r="W693" s="409"/>
      <c r="X693" s="409"/>
      <c r="Y693" s="409"/>
      <c r="Z693" s="409"/>
      <c r="AA693" s="409"/>
      <c r="AB693" s="605" t="s">
        <v>422</v>
      </c>
      <c r="AC693" s="341" t="s">
        <v>435</v>
      </c>
      <c r="AD693" s="599" t="s">
        <v>433</v>
      </c>
      <c r="AE693" s="599">
        <v>15</v>
      </c>
      <c r="AF693" s="599">
        <v>21.79</v>
      </c>
      <c r="AG693" s="386"/>
    </row>
    <row r="694" spans="1:33" s="166" customFormat="1" ht="3.75" hidden="1" customHeight="1">
      <c r="A694" s="823"/>
      <c r="B694" s="859"/>
      <c r="C694" s="825"/>
      <c r="D694" s="807"/>
      <c r="E694" s="638" t="s">
        <v>12</v>
      </c>
      <c r="F694" s="224"/>
      <c r="G694" s="225"/>
      <c r="H694" s="217">
        <f>I694+J694+L694+M694+N694+O694+P694+Q694</f>
        <v>0</v>
      </c>
      <c r="I694" s="225"/>
      <c r="J694" s="225"/>
      <c r="K694" s="225"/>
      <c r="L694" s="225"/>
      <c r="M694" s="225"/>
      <c r="N694" s="225"/>
      <c r="O694" s="225"/>
      <c r="P694" s="225"/>
      <c r="Q694" s="225"/>
      <c r="R694" s="406">
        <f>S694+T694+V694+W694+X694+Y694+Z694+AA694</f>
        <v>0</v>
      </c>
      <c r="S694" s="415"/>
      <c r="T694" s="415"/>
      <c r="U694" s="415"/>
      <c r="V694" s="415"/>
      <c r="W694" s="415"/>
      <c r="X694" s="415"/>
      <c r="Y694" s="415"/>
      <c r="Z694" s="415"/>
      <c r="AA694" s="415"/>
      <c r="AB694" s="605"/>
      <c r="AC694" s="341"/>
      <c r="AD694" s="599"/>
      <c r="AE694" s="599"/>
      <c r="AF694" s="599"/>
      <c r="AG694" s="386"/>
    </row>
    <row r="695" spans="1:33" s="166" customFormat="1" ht="15" customHeight="1">
      <c r="A695" s="823"/>
      <c r="B695" s="859"/>
      <c r="C695" s="825"/>
      <c r="D695" s="828" t="s">
        <v>15</v>
      </c>
      <c r="E695" s="829"/>
      <c r="F695" s="829"/>
      <c r="G695" s="830"/>
      <c r="H695" s="245">
        <f>H692+H693+H694</f>
        <v>6.5</v>
      </c>
      <c r="I695" s="245">
        <f>I692+I693+I694</f>
        <v>0</v>
      </c>
      <c r="J695" s="245">
        <f>J692+J693+J694</f>
        <v>0</v>
      </c>
      <c r="K695" s="245">
        <f>K692+K693+K694</f>
        <v>6.5</v>
      </c>
      <c r="L695" s="245">
        <f t="shared" ref="L695:Q695" si="498">L692+L693+L694</f>
        <v>0</v>
      </c>
      <c r="M695" s="245">
        <f t="shared" si="498"/>
        <v>0</v>
      </c>
      <c r="N695" s="245">
        <f t="shared" si="498"/>
        <v>0</v>
      </c>
      <c r="O695" s="245">
        <f t="shared" si="498"/>
        <v>0</v>
      </c>
      <c r="P695" s="245">
        <f t="shared" si="498"/>
        <v>0</v>
      </c>
      <c r="Q695" s="245">
        <f t="shared" si="498"/>
        <v>0</v>
      </c>
      <c r="R695" s="430">
        <f>R692+R693+R694</f>
        <v>3.5599999999999996</v>
      </c>
      <c r="S695" s="430">
        <f>S692+S693+S694</f>
        <v>0</v>
      </c>
      <c r="T695" s="430">
        <f>T692+T693+T694</f>
        <v>0</v>
      </c>
      <c r="U695" s="430">
        <f>U692+U693+U694</f>
        <v>3.5599999999999996</v>
      </c>
      <c r="V695" s="430">
        <f t="shared" ref="V695:AA695" si="499">V692+V693+V694</f>
        <v>0</v>
      </c>
      <c r="W695" s="430">
        <f t="shared" si="499"/>
        <v>0</v>
      </c>
      <c r="X695" s="430">
        <f t="shared" si="499"/>
        <v>0</v>
      </c>
      <c r="Y695" s="430">
        <f t="shared" si="499"/>
        <v>0</v>
      </c>
      <c r="Z695" s="430">
        <f t="shared" si="499"/>
        <v>0</v>
      </c>
      <c r="AA695" s="430">
        <f t="shared" si="499"/>
        <v>0</v>
      </c>
      <c r="AB695" s="852"/>
      <c r="AC695" s="841"/>
      <c r="AD695" s="841"/>
      <c r="AE695" s="841"/>
      <c r="AF695" s="841"/>
      <c r="AG695" s="842"/>
    </row>
    <row r="696" spans="1:33" s="166" customFormat="1" ht="43.5" customHeight="1">
      <c r="A696" s="823" t="s">
        <v>269</v>
      </c>
      <c r="B696" s="859" t="s">
        <v>150</v>
      </c>
      <c r="C696" s="825" t="s">
        <v>151</v>
      </c>
      <c r="D696" s="805" t="s">
        <v>164</v>
      </c>
      <c r="E696" s="826" t="s">
        <v>1125</v>
      </c>
      <c r="F696" s="827"/>
      <c r="G696" s="213"/>
      <c r="H696" s="214"/>
      <c r="I696" s="214"/>
      <c r="J696" s="214"/>
      <c r="K696" s="214"/>
      <c r="L696" s="214"/>
      <c r="M696" s="214"/>
      <c r="N696" s="214"/>
      <c r="O696" s="214"/>
      <c r="P696" s="214"/>
      <c r="Q696" s="214"/>
      <c r="R696" s="424"/>
      <c r="S696" s="424"/>
      <c r="T696" s="424"/>
      <c r="U696" s="424"/>
      <c r="V696" s="424"/>
      <c r="W696" s="424"/>
      <c r="X696" s="424"/>
      <c r="Y696" s="424"/>
      <c r="Z696" s="424"/>
      <c r="AA696" s="424"/>
      <c r="AB696" s="635"/>
      <c r="AC696" s="635"/>
      <c r="AD696" s="635"/>
      <c r="AE696" s="635"/>
      <c r="AF696" s="635"/>
      <c r="AG696" s="659"/>
    </row>
    <row r="697" spans="1:33" s="166" customFormat="1" ht="0.75" customHeight="1">
      <c r="A697" s="823"/>
      <c r="B697" s="859"/>
      <c r="C697" s="825"/>
      <c r="D697" s="806"/>
      <c r="E697" s="640" t="s">
        <v>231</v>
      </c>
      <c r="F697" s="215" t="s">
        <v>1126</v>
      </c>
      <c r="G697" s="216" t="s">
        <v>421</v>
      </c>
      <c r="H697" s="217">
        <f>I697+J697+L697+M697+N697+O697+P697+Q697+K697</f>
        <v>0</v>
      </c>
      <c r="I697" s="220"/>
      <c r="J697" s="220"/>
      <c r="K697" s="220"/>
      <c r="L697" s="220"/>
      <c r="M697" s="220"/>
      <c r="N697" s="220"/>
      <c r="O697" s="220"/>
      <c r="P697" s="220"/>
      <c r="Q697" s="220"/>
      <c r="R697" s="406">
        <f>S697+T697+V697+W697+X697+Y697+Z697+AA697+U697</f>
        <v>0</v>
      </c>
      <c r="S697" s="409"/>
      <c r="T697" s="409"/>
      <c r="U697" s="409"/>
      <c r="V697" s="409"/>
      <c r="W697" s="409"/>
      <c r="X697" s="409"/>
      <c r="Y697" s="409"/>
      <c r="Z697" s="409"/>
      <c r="AA697" s="409"/>
      <c r="AB697" s="605" t="s">
        <v>422</v>
      </c>
      <c r="AC697" s="341" t="s">
        <v>1127</v>
      </c>
      <c r="AD697" s="641" t="s">
        <v>153</v>
      </c>
      <c r="AE697" s="599">
        <v>0</v>
      </c>
      <c r="AF697" s="599">
        <v>0</v>
      </c>
      <c r="AG697" s="386"/>
    </row>
    <row r="698" spans="1:33" s="166" customFormat="1" ht="15" hidden="1" customHeight="1">
      <c r="A698" s="823"/>
      <c r="B698" s="859"/>
      <c r="C698" s="825"/>
      <c r="D698" s="806"/>
      <c r="E698" s="642" t="s">
        <v>11</v>
      </c>
      <c r="F698" s="215"/>
      <c r="G698" s="216"/>
      <c r="H698" s="217">
        <f>I698+J698+L698+M698+N698+O698+P698+Q698</f>
        <v>0</v>
      </c>
      <c r="I698" s="216"/>
      <c r="J698" s="216"/>
      <c r="K698" s="216"/>
      <c r="L698" s="216"/>
      <c r="M698" s="216"/>
      <c r="N698" s="216"/>
      <c r="O698" s="216"/>
      <c r="P698" s="216"/>
      <c r="Q698" s="216"/>
      <c r="R698" s="406">
        <f>S698+T698+V698+W698+X698+Y698+Z698+AA698</f>
        <v>0</v>
      </c>
      <c r="S698" s="412"/>
      <c r="T698" s="412"/>
      <c r="U698" s="412"/>
      <c r="V698" s="412"/>
      <c r="W698" s="412"/>
      <c r="X698" s="412"/>
      <c r="Y698" s="412"/>
      <c r="Z698" s="412"/>
      <c r="AA698" s="412"/>
      <c r="AB698" s="605"/>
      <c r="AC698" s="341"/>
      <c r="AD698" s="641"/>
      <c r="AE698" s="599"/>
      <c r="AF698" s="641"/>
      <c r="AG698" s="386"/>
    </row>
    <row r="699" spans="1:33" s="166" customFormat="1" ht="15" hidden="1" customHeight="1">
      <c r="A699" s="823"/>
      <c r="B699" s="859"/>
      <c r="C699" s="825"/>
      <c r="D699" s="807"/>
      <c r="E699" s="638" t="s">
        <v>12</v>
      </c>
      <c r="F699" s="238"/>
      <c r="G699" s="225"/>
      <c r="H699" s="217">
        <f>I699+J699+L699+M699+N699+O699+P699+Q699</f>
        <v>0</v>
      </c>
      <c r="I699" s="225"/>
      <c r="J699" s="225"/>
      <c r="K699" s="225"/>
      <c r="L699" s="225"/>
      <c r="M699" s="225"/>
      <c r="N699" s="225"/>
      <c r="O699" s="225"/>
      <c r="P699" s="225"/>
      <c r="Q699" s="225"/>
      <c r="R699" s="406">
        <f>S699+T699+V699+W699+X699+Y699+Z699+AA699</f>
        <v>0</v>
      </c>
      <c r="S699" s="415"/>
      <c r="T699" s="415"/>
      <c r="U699" s="415"/>
      <c r="V699" s="415"/>
      <c r="W699" s="415"/>
      <c r="X699" s="415"/>
      <c r="Y699" s="415"/>
      <c r="Z699" s="415"/>
      <c r="AA699" s="415"/>
      <c r="AB699" s="605"/>
      <c r="AC699" s="341"/>
      <c r="AD699" s="641"/>
      <c r="AE699" s="599"/>
      <c r="AF699" s="641"/>
      <c r="AG699" s="386"/>
    </row>
    <row r="700" spans="1:33" s="166" customFormat="1" ht="15.75" customHeight="1">
      <c r="A700" s="823"/>
      <c r="B700" s="859"/>
      <c r="C700" s="825"/>
      <c r="D700" s="828" t="s">
        <v>15</v>
      </c>
      <c r="E700" s="829"/>
      <c r="F700" s="829"/>
      <c r="G700" s="830"/>
      <c r="H700" s="241">
        <f>H697+H698+H699</f>
        <v>0</v>
      </c>
      <c r="I700" s="246">
        <f>I697+I698+I699</f>
        <v>0</v>
      </c>
      <c r="J700" s="246">
        <f>J697+J698+J699</f>
        <v>0</v>
      </c>
      <c r="K700" s="246">
        <f>K697+K698+K699</f>
        <v>0</v>
      </c>
      <c r="L700" s="246">
        <f t="shared" ref="L700:Q700" si="500">L697+L698+L699</f>
        <v>0</v>
      </c>
      <c r="M700" s="246">
        <f t="shared" si="500"/>
        <v>0</v>
      </c>
      <c r="N700" s="246">
        <f t="shared" si="500"/>
        <v>0</v>
      </c>
      <c r="O700" s="246">
        <f t="shared" si="500"/>
        <v>0</v>
      </c>
      <c r="P700" s="246">
        <f t="shared" si="500"/>
        <v>0</v>
      </c>
      <c r="Q700" s="246">
        <f t="shared" si="500"/>
        <v>0</v>
      </c>
      <c r="R700" s="426">
        <f>R697+R698+R699</f>
        <v>0</v>
      </c>
      <c r="S700" s="431">
        <f>S697+S698+S699</f>
        <v>0</v>
      </c>
      <c r="T700" s="431">
        <f>T697+T698+T699</f>
        <v>0</v>
      </c>
      <c r="U700" s="431">
        <f>U697+U698+U699</f>
        <v>0</v>
      </c>
      <c r="V700" s="431">
        <f t="shared" ref="V700:AA700" si="501">V697+V698+V699</f>
        <v>0</v>
      </c>
      <c r="W700" s="431">
        <f t="shared" si="501"/>
        <v>0</v>
      </c>
      <c r="X700" s="431">
        <f t="shared" si="501"/>
        <v>0</v>
      </c>
      <c r="Y700" s="431">
        <f t="shared" si="501"/>
        <v>0</v>
      </c>
      <c r="Z700" s="431">
        <f t="shared" si="501"/>
        <v>0</v>
      </c>
      <c r="AA700" s="431">
        <f t="shared" si="501"/>
        <v>0</v>
      </c>
      <c r="AB700" s="856"/>
      <c r="AC700" s="857"/>
      <c r="AD700" s="857"/>
      <c r="AE700" s="857"/>
      <c r="AF700" s="857"/>
      <c r="AG700" s="858"/>
    </row>
    <row r="701" spans="1:33" s="166" customFormat="1" ht="54.75" customHeight="1">
      <c r="A701" s="823" t="s">
        <v>269</v>
      </c>
      <c r="B701" s="859" t="s">
        <v>150</v>
      </c>
      <c r="C701" s="825" t="s">
        <v>151</v>
      </c>
      <c r="D701" s="805" t="s">
        <v>213</v>
      </c>
      <c r="E701" s="826" t="s">
        <v>436</v>
      </c>
      <c r="F701" s="827"/>
      <c r="G701" s="213"/>
      <c r="H701" s="214"/>
      <c r="I701" s="214"/>
      <c r="J701" s="214"/>
      <c r="K701" s="214"/>
      <c r="L701" s="214"/>
      <c r="M701" s="214"/>
      <c r="N701" s="214"/>
      <c r="O701" s="214"/>
      <c r="P701" s="214"/>
      <c r="Q701" s="214"/>
      <c r="R701" s="424"/>
      <c r="S701" s="424"/>
      <c r="T701" s="424"/>
      <c r="U701" s="424"/>
      <c r="V701" s="424"/>
      <c r="W701" s="424"/>
      <c r="X701" s="424"/>
      <c r="Y701" s="424"/>
      <c r="Z701" s="424"/>
      <c r="AA701" s="424"/>
      <c r="AB701" s="635"/>
      <c r="AC701" s="635"/>
      <c r="AD701" s="635"/>
      <c r="AE701" s="635"/>
      <c r="AF701" s="635"/>
      <c r="AG701" s="659"/>
    </row>
    <row r="702" spans="1:33" s="166" customFormat="1" ht="24.75" customHeight="1">
      <c r="A702" s="823"/>
      <c r="B702" s="859"/>
      <c r="C702" s="825"/>
      <c r="D702" s="806"/>
      <c r="E702" s="642" t="s">
        <v>231</v>
      </c>
      <c r="F702" s="215" t="s">
        <v>437</v>
      </c>
      <c r="G702" s="216" t="s">
        <v>14</v>
      </c>
      <c r="H702" s="217">
        <f>I702+J702+L702+M702+N702+O702+P702+Q702+K702</f>
        <v>29.6</v>
      </c>
      <c r="I702" s="247"/>
      <c r="J702" s="216"/>
      <c r="K702" s="261">
        <v>29.6</v>
      </c>
      <c r="L702" s="216"/>
      <c r="M702" s="216"/>
      <c r="N702" s="216"/>
      <c r="O702" s="216"/>
      <c r="P702" s="216"/>
      <c r="Q702" s="216"/>
      <c r="R702" s="406">
        <v>29.37</v>
      </c>
      <c r="S702" s="432"/>
      <c r="T702" s="412"/>
      <c r="U702" s="433">
        <v>29.37</v>
      </c>
      <c r="V702" s="412"/>
      <c r="W702" s="412"/>
      <c r="X702" s="412"/>
      <c r="Y702" s="412"/>
      <c r="Z702" s="412"/>
      <c r="AA702" s="412"/>
      <c r="AB702" s="605" t="s">
        <v>438</v>
      </c>
      <c r="AC702" s="341" t="s">
        <v>439</v>
      </c>
      <c r="AD702" s="641" t="s">
        <v>153</v>
      </c>
      <c r="AE702" s="599">
        <v>5700</v>
      </c>
      <c r="AF702" s="599">
        <v>5700</v>
      </c>
      <c r="AG702" s="386"/>
    </row>
    <row r="703" spans="1:33" s="166" customFormat="1" ht="15" hidden="1" customHeight="1">
      <c r="A703" s="823"/>
      <c r="B703" s="859"/>
      <c r="C703" s="825"/>
      <c r="D703" s="806"/>
      <c r="E703" s="642" t="s">
        <v>11</v>
      </c>
      <c r="F703" s="215"/>
      <c r="G703" s="216"/>
      <c r="H703" s="217">
        <f>I703+J703+L703+M703+N703+O703+P703+Q703</f>
        <v>0</v>
      </c>
      <c r="I703" s="216"/>
      <c r="J703" s="216"/>
      <c r="K703" s="216"/>
      <c r="L703" s="216"/>
      <c r="M703" s="216"/>
      <c r="N703" s="216"/>
      <c r="O703" s="216"/>
      <c r="P703" s="216"/>
      <c r="Q703" s="216"/>
      <c r="R703" s="406">
        <f>S703+T703+V703+W703+X703+Y703+Z703+AA703</f>
        <v>0</v>
      </c>
      <c r="S703" s="412"/>
      <c r="T703" s="412"/>
      <c r="U703" s="412"/>
      <c r="V703" s="412"/>
      <c r="W703" s="412"/>
      <c r="X703" s="412"/>
      <c r="Y703" s="412"/>
      <c r="Z703" s="412"/>
      <c r="AA703" s="412"/>
      <c r="AB703" s="605"/>
      <c r="AC703" s="341"/>
      <c r="AD703" s="641"/>
      <c r="AE703" s="599"/>
      <c r="AF703" s="641"/>
      <c r="AG703" s="386"/>
    </row>
    <row r="704" spans="1:33" s="166" customFormat="1" ht="0.75" customHeight="1">
      <c r="A704" s="823"/>
      <c r="B704" s="859"/>
      <c r="C704" s="825"/>
      <c r="D704" s="807"/>
      <c r="E704" s="638" t="s">
        <v>12</v>
      </c>
      <c r="F704" s="238"/>
      <c r="G704" s="225"/>
      <c r="H704" s="217">
        <f>I704+J704+L704+M704+N704+O704+P704+Q704</f>
        <v>0</v>
      </c>
      <c r="I704" s="225"/>
      <c r="J704" s="225"/>
      <c r="K704" s="225"/>
      <c r="L704" s="225"/>
      <c r="M704" s="225"/>
      <c r="N704" s="225"/>
      <c r="O704" s="225"/>
      <c r="P704" s="225"/>
      <c r="Q704" s="225"/>
      <c r="R704" s="406">
        <f>S704+T704+V704+W704+X704+Y704+Z704+AA704</f>
        <v>0</v>
      </c>
      <c r="S704" s="415"/>
      <c r="T704" s="415"/>
      <c r="U704" s="415"/>
      <c r="V704" s="415"/>
      <c r="W704" s="415"/>
      <c r="X704" s="415"/>
      <c r="Y704" s="415"/>
      <c r="Z704" s="415"/>
      <c r="AA704" s="415"/>
      <c r="AB704" s="605"/>
      <c r="AC704" s="341"/>
      <c r="AD704" s="641"/>
      <c r="AE704" s="599"/>
      <c r="AF704" s="641"/>
      <c r="AG704" s="386"/>
    </row>
    <row r="705" spans="1:33" s="166" customFormat="1" ht="18.75" customHeight="1">
      <c r="A705" s="823"/>
      <c r="B705" s="859"/>
      <c r="C705" s="825"/>
      <c r="D705" s="828" t="s">
        <v>15</v>
      </c>
      <c r="E705" s="829"/>
      <c r="F705" s="829"/>
      <c r="G705" s="830"/>
      <c r="H705" s="241">
        <f>H702+H703+H704</f>
        <v>29.6</v>
      </c>
      <c r="I705" s="246">
        <f>I702+I703+I704</f>
        <v>0</v>
      </c>
      <c r="J705" s="246">
        <f t="shared" ref="J705:Q705" si="502">J702+J703+J704</f>
        <v>0</v>
      </c>
      <c r="K705" s="246">
        <f t="shared" si="502"/>
        <v>29.6</v>
      </c>
      <c r="L705" s="246">
        <f t="shared" si="502"/>
        <v>0</v>
      </c>
      <c r="M705" s="246">
        <f t="shared" si="502"/>
        <v>0</v>
      </c>
      <c r="N705" s="246">
        <f t="shared" si="502"/>
        <v>0</v>
      </c>
      <c r="O705" s="246">
        <f t="shared" si="502"/>
        <v>0</v>
      </c>
      <c r="P705" s="246">
        <f t="shared" si="502"/>
        <v>0</v>
      </c>
      <c r="Q705" s="246">
        <f t="shared" si="502"/>
        <v>0</v>
      </c>
      <c r="R705" s="426">
        <f>R702+R703+R704</f>
        <v>29.37</v>
      </c>
      <c r="S705" s="431">
        <f>S702+S703+S704</f>
        <v>0</v>
      </c>
      <c r="T705" s="431">
        <f t="shared" ref="T705:AA705" si="503">T702+T703+T704</f>
        <v>0</v>
      </c>
      <c r="U705" s="431">
        <f t="shared" si="503"/>
        <v>29.37</v>
      </c>
      <c r="V705" s="431">
        <f t="shared" si="503"/>
        <v>0</v>
      </c>
      <c r="W705" s="431">
        <f t="shared" si="503"/>
        <v>0</v>
      </c>
      <c r="X705" s="431">
        <f t="shared" si="503"/>
        <v>0</v>
      </c>
      <c r="Y705" s="431">
        <f t="shared" si="503"/>
        <v>0</v>
      </c>
      <c r="Z705" s="431">
        <f t="shared" si="503"/>
        <v>0</v>
      </c>
      <c r="AA705" s="431">
        <f t="shared" si="503"/>
        <v>0</v>
      </c>
      <c r="AB705" s="856"/>
      <c r="AC705" s="857"/>
      <c r="AD705" s="857"/>
      <c r="AE705" s="857"/>
      <c r="AF705" s="857"/>
      <c r="AG705" s="858"/>
    </row>
    <row r="706" spans="1:33" s="166" customFormat="1" ht="22.5" customHeight="1">
      <c r="A706" s="823" t="s">
        <v>269</v>
      </c>
      <c r="B706" s="859" t="s">
        <v>150</v>
      </c>
      <c r="C706" s="825" t="s">
        <v>151</v>
      </c>
      <c r="D706" s="805" t="s">
        <v>185</v>
      </c>
      <c r="E706" s="826" t="s">
        <v>440</v>
      </c>
      <c r="F706" s="827"/>
      <c r="G706" s="213"/>
      <c r="H706" s="214"/>
      <c r="I706" s="214"/>
      <c r="J706" s="214"/>
      <c r="K706" s="214"/>
      <c r="L706" s="214"/>
      <c r="M706" s="214"/>
      <c r="N706" s="214"/>
      <c r="O706" s="214"/>
      <c r="P706" s="214"/>
      <c r="Q706" s="214"/>
      <c r="R706" s="424"/>
      <c r="S706" s="424"/>
      <c r="T706" s="424"/>
      <c r="U706" s="424"/>
      <c r="V706" s="424"/>
      <c r="W706" s="424"/>
      <c r="X706" s="424"/>
      <c r="Y706" s="424"/>
      <c r="Z706" s="424"/>
      <c r="AA706" s="660"/>
      <c r="AB706" s="660"/>
      <c r="AC706" s="660"/>
      <c r="AD706" s="660"/>
      <c r="AE706" s="660"/>
      <c r="AF706" s="660"/>
      <c r="AG706" s="661"/>
    </row>
    <row r="707" spans="1:33" s="166" customFormat="1" ht="17.25" customHeight="1">
      <c r="A707" s="823"/>
      <c r="B707" s="859"/>
      <c r="C707" s="825"/>
      <c r="D707" s="806"/>
      <c r="E707" s="640" t="s">
        <v>231</v>
      </c>
      <c r="F707" s="215" t="s">
        <v>441</v>
      </c>
      <c r="G707" s="216" t="s">
        <v>14</v>
      </c>
      <c r="H707" s="217">
        <f>I707</f>
        <v>12.36</v>
      </c>
      <c r="I707" s="247">
        <v>12.36</v>
      </c>
      <c r="J707" s="216"/>
      <c r="K707" s="216"/>
      <c r="L707" s="216"/>
      <c r="M707" s="216"/>
      <c r="N707" s="216"/>
      <c r="O707" s="216"/>
      <c r="P707" s="216"/>
      <c r="Q707" s="216"/>
      <c r="R707" s="406">
        <f>S707</f>
        <v>12.36</v>
      </c>
      <c r="S707" s="432">
        <v>12.36</v>
      </c>
      <c r="T707" s="412"/>
      <c r="U707" s="412"/>
      <c r="V707" s="412"/>
      <c r="W707" s="412"/>
      <c r="X707" s="412"/>
      <c r="Y707" s="412"/>
      <c r="Z707" s="412"/>
      <c r="AA707" s="412"/>
      <c r="AB707" s="605" t="s">
        <v>442</v>
      </c>
      <c r="AC707" s="341" t="s">
        <v>443</v>
      </c>
      <c r="AD707" s="641" t="s">
        <v>444</v>
      </c>
      <c r="AE707" s="599">
        <v>2000</v>
      </c>
      <c r="AF707" s="599">
        <v>2000</v>
      </c>
      <c r="AG707" s="386"/>
    </row>
    <row r="708" spans="1:33" s="166" customFormat="1" ht="15" hidden="1" customHeight="1">
      <c r="A708" s="823"/>
      <c r="B708" s="859"/>
      <c r="C708" s="825"/>
      <c r="D708" s="806"/>
      <c r="E708" s="642"/>
      <c r="F708" s="215"/>
      <c r="G708" s="216"/>
      <c r="H708" s="217"/>
      <c r="I708" s="216"/>
      <c r="J708" s="216"/>
      <c r="K708" s="216"/>
      <c r="L708" s="216"/>
      <c r="M708" s="216"/>
      <c r="N708" s="216"/>
      <c r="O708" s="216"/>
      <c r="P708" s="216"/>
      <c r="Q708" s="216"/>
      <c r="R708" s="406"/>
      <c r="S708" s="412"/>
      <c r="T708" s="412"/>
      <c r="U708" s="412"/>
      <c r="V708" s="412"/>
      <c r="W708" s="412"/>
      <c r="X708" s="412"/>
      <c r="Y708" s="412"/>
      <c r="Z708" s="412"/>
      <c r="AA708" s="412"/>
      <c r="AB708" s="605"/>
      <c r="AC708" s="341"/>
      <c r="AD708" s="641"/>
      <c r="AE708" s="599"/>
      <c r="AF708" s="641"/>
      <c r="AG708" s="386"/>
    </row>
    <row r="709" spans="1:33" s="166" customFormat="1" ht="0.75" customHeight="1">
      <c r="A709" s="823"/>
      <c r="B709" s="859"/>
      <c r="C709" s="825"/>
      <c r="D709" s="807"/>
      <c r="E709" s="638"/>
      <c r="F709" s="238"/>
      <c r="G709" s="225"/>
      <c r="H709" s="217"/>
      <c r="I709" s="225"/>
      <c r="J709" s="225"/>
      <c r="K709" s="225"/>
      <c r="L709" s="225"/>
      <c r="M709" s="225"/>
      <c r="N709" s="225"/>
      <c r="O709" s="225"/>
      <c r="P709" s="225"/>
      <c r="Q709" s="225"/>
      <c r="R709" s="406"/>
      <c r="S709" s="415"/>
      <c r="T709" s="415"/>
      <c r="U709" s="415"/>
      <c r="V709" s="415"/>
      <c r="W709" s="415"/>
      <c r="X709" s="415"/>
      <c r="Y709" s="415"/>
      <c r="Z709" s="415"/>
      <c r="AA709" s="415"/>
      <c r="AB709" s="605"/>
      <c r="AC709" s="341"/>
      <c r="AD709" s="641"/>
      <c r="AE709" s="599"/>
      <c r="AF709" s="641"/>
      <c r="AG709" s="386"/>
    </row>
    <row r="710" spans="1:33" s="166" customFormat="1" ht="18.75" customHeight="1">
      <c r="A710" s="823"/>
      <c r="B710" s="859"/>
      <c r="C710" s="825"/>
      <c r="D710" s="828" t="s">
        <v>15</v>
      </c>
      <c r="E710" s="829"/>
      <c r="F710" s="829"/>
      <c r="G710" s="830"/>
      <c r="H710" s="241">
        <f>H707+H708+H709</f>
        <v>12.36</v>
      </c>
      <c r="I710" s="246">
        <f>I707+I708+I709</f>
        <v>12.36</v>
      </c>
      <c r="J710" s="246">
        <f t="shared" ref="J710:Q710" si="504">J707+J708+J709</f>
        <v>0</v>
      </c>
      <c r="K710" s="246">
        <f t="shared" si="504"/>
        <v>0</v>
      </c>
      <c r="L710" s="246">
        <f t="shared" si="504"/>
        <v>0</v>
      </c>
      <c r="M710" s="246">
        <f t="shared" si="504"/>
        <v>0</v>
      </c>
      <c r="N710" s="246">
        <f t="shared" si="504"/>
        <v>0</v>
      </c>
      <c r="O710" s="246">
        <f t="shared" si="504"/>
        <v>0</v>
      </c>
      <c r="P710" s="246">
        <f t="shared" si="504"/>
        <v>0</v>
      </c>
      <c r="Q710" s="246">
        <f t="shared" si="504"/>
        <v>0</v>
      </c>
      <c r="R710" s="426">
        <f>R707+R708+R709</f>
        <v>12.36</v>
      </c>
      <c r="S710" s="431">
        <f>S707+S708+S709</f>
        <v>12.36</v>
      </c>
      <c r="T710" s="431">
        <f t="shared" ref="T710:AA710" si="505">T707+T708+T709</f>
        <v>0</v>
      </c>
      <c r="U710" s="431">
        <f t="shared" si="505"/>
        <v>0</v>
      </c>
      <c r="V710" s="431">
        <f t="shared" si="505"/>
        <v>0</v>
      </c>
      <c r="W710" s="431">
        <f t="shared" si="505"/>
        <v>0</v>
      </c>
      <c r="X710" s="431">
        <f t="shared" si="505"/>
        <v>0</v>
      </c>
      <c r="Y710" s="431">
        <f t="shared" si="505"/>
        <v>0</v>
      </c>
      <c r="Z710" s="431">
        <f t="shared" si="505"/>
        <v>0</v>
      </c>
      <c r="AA710" s="431">
        <f t="shared" si="505"/>
        <v>0</v>
      </c>
      <c r="AB710" s="856"/>
      <c r="AC710" s="857"/>
      <c r="AD710" s="857"/>
      <c r="AE710" s="857"/>
      <c r="AF710" s="857"/>
      <c r="AG710" s="858"/>
    </row>
    <row r="711" spans="1:33" s="166" customFormat="1" ht="30" customHeight="1">
      <c r="A711" s="823" t="s">
        <v>269</v>
      </c>
      <c r="B711" s="859" t="s">
        <v>150</v>
      </c>
      <c r="C711" s="825" t="s">
        <v>151</v>
      </c>
      <c r="D711" s="805" t="s">
        <v>190</v>
      </c>
      <c r="E711" s="826" t="s">
        <v>445</v>
      </c>
      <c r="F711" s="827"/>
      <c r="G711" s="213"/>
      <c r="H711" s="214"/>
      <c r="I711" s="214"/>
      <c r="J711" s="214"/>
      <c r="K711" s="214"/>
      <c r="L711" s="214"/>
      <c r="M711" s="214"/>
      <c r="N711" s="214"/>
      <c r="O711" s="214"/>
      <c r="P711" s="214"/>
      <c r="Q711" s="214"/>
      <c r="R711" s="424"/>
      <c r="S711" s="424"/>
      <c r="T711" s="424"/>
      <c r="U711" s="424"/>
      <c r="V711" s="424"/>
      <c r="W711" s="424"/>
      <c r="X711" s="424"/>
      <c r="Y711" s="424"/>
      <c r="Z711" s="424"/>
      <c r="AA711" s="424"/>
      <c r="AB711" s="635"/>
      <c r="AC711" s="635"/>
      <c r="AD711" s="635"/>
      <c r="AE711" s="635"/>
      <c r="AF711" s="635"/>
      <c r="AG711" s="659"/>
    </row>
    <row r="712" spans="1:33" s="166" customFormat="1" ht="39.75" customHeight="1">
      <c r="A712" s="823"/>
      <c r="B712" s="859"/>
      <c r="C712" s="825"/>
      <c r="D712" s="806"/>
      <c r="E712" s="640" t="s">
        <v>231</v>
      </c>
      <c r="F712" s="215" t="s">
        <v>446</v>
      </c>
      <c r="G712" s="216" t="s">
        <v>447</v>
      </c>
      <c r="H712" s="217">
        <f>I712+J712+L712+M712+N712+O712+P712+Q712</f>
        <v>116.3</v>
      </c>
      <c r="I712" s="248"/>
      <c r="J712" s="220"/>
      <c r="K712" s="220"/>
      <c r="L712" s="220">
        <v>116.3</v>
      </c>
      <c r="M712" s="220"/>
      <c r="N712" s="220"/>
      <c r="O712" s="220"/>
      <c r="P712" s="220"/>
      <c r="Q712" s="220"/>
      <c r="R712" s="406">
        <v>116.3</v>
      </c>
      <c r="S712" s="434"/>
      <c r="T712" s="409"/>
      <c r="U712" s="435">
        <v>0.11</v>
      </c>
      <c r="V712" s="409">
        <v>116.18</v>
      </c>
      <c r="W712" s="409"/>
      <c r="X712" s="409"/>
      <c r="Y712" s="409"/>
      <c r="Z712" s="409"/>
      <c r="AA712" s="409">
        <v>0</v>
      </c>
      <c r="AB712" s="605" t="s">
        <v>448</v>
      </c>
      <c r="AC712" s="341" t="s">
        <v>449</v>
      </c>
      <c r="AD712" s="641" t="s">
        <v>153</v>
      </c>
      <c r="AE712" s="599" t="s">
        <v>450</v>
      </c>
      <c r="AF712" s="599">
        <v>0</v>
      </c>
      <c r="AG712" s="386"/>
    </row>
    <row r="713" spans="1:33" s="166" customFormat="1" ht="15" hidden="1" customHeight="1">
      <c r="A713" s="823"/>
      <c r="B713" s="859"/>
      <c r="C713" s="825"/>
      <c r="D713" s="806"/>
      <c r="E713" s="642"/>
      <c r="F713" s="215"/>
      <c r="G713" s="216"/>
      <c r="H713" s="217"/>
      <c r="I713" s="216"/>
      <c r="J713" s="216"/>
      <c r="K713" s="216"/>
      <c r="L713" s="216"/>
      <c r="M713" s="216"/>
      <c r="N713" s="216"/>
      <c r="O713" s="216"/>
      <c r="P713" s="216"/>
      <c r="Q713" s="216"/>
      <c r="R713" s="406"/>
      <c r="S713" s="412"/>
      <c r="T713" s="412"/>
      <c r="U713" s="412"/>
      <c r="V713" s="412"/>
      <c r="W713" s="412"/>
      <c r="X713" s="412"/>
      <c r="Y713" s="412"/>
      <c r="Z713" s="412"/>
      <c r="AA713" s="412"/>
      <c r="AB713" s="605"/>
      <c r="AC713" s="341"/>
      <c r="AD713" s="641"/>
      <c r="AE713" s="599"/>
      <c r="AF713" s="641"/>
      <c r="AG713" s="386"/>
    </row>
    <row r="714" spans="1:33" s="166" customFormat="1" ht="0.75" customHeight="1">
      <c r="A714" s="823"/>
      <c r="B714" s="859"/>
      <c r="C714" s="825"/>
      <c r="D714" s="807"/>
      <c r="E714" s="638"/>
      <c r="F714" s="238"/>
      <c r="G714" s="225"/>
      <c r="H714" s="217"/>
      <c r="I714" s="225"/>
      <c r="J714" s="225"/>
      <c r="K714" s="225"/>
      <c r="L714" s="225"/>
      <c r="M714" s="225"/>
      <c r="N714" s="225"/>
      <c r="O714" s="225"/>
      <c r="P714" s="225"/>
      <c r="Q714" s="225"/>
      <c r="R714" s="406"/>
      <c r="S714" s="415"/>
      <c r="T714" s="415"/>
      <c r="U714" s="415"/>
      <c r="V714" s="415"/>
      <c r="W714" s="415"/>
      <c r="X714" s="415"/>
      <c r="Y714" s="415"/>
      <c r="Z714" s="415"/>
      <c r="AA714" s="415"/>
      <c r="AB714" s="605"/>
      <c r="AC714" s="341"/>
      <c r="AD714" s="641"/>
      <c r="AE714" s="599"/>
      <c r="AF714" s="641"/>
      <c r="AG714" s="386"/>
    </row>
    <row r="715" spans="1:33" s="166" customFormat="1" ht="18.75" customHeight="1">
      <c r="A715" s="823"/>
      <c r="B715" s="859"/>
      <c r="C715" s="825"/>
      <c r="D715" s="828" t="s">
        <v>15</v>
      </c>
      <c r="E715" s="829"/>
      <c r="F715" s="829"/>
      <c r="G715" s="830"/>
      <c r="H715" s="241">
        <f>H712+H713+H714</f>
        <v>116.3</v>
      </c>
      <c r="I715" s="246">
        <f>I712+I713+I714</f>
        <v>0</v>
      </c>
      <c r="J715" s="246">
        <f t="shared" ref="J715:Q715" si="506">J712+J713+J714</f>
        <v>0</v>
      </c>
      <c r="K715" s="246">
        <f t="shared" si="506"/>
        <v>0</v>
      </c>
      <c r="L715" s="246">
        <f t="shared" si="506"/>
        <v>116.3</v>
      </c>
      <c r="M715" s="246">
        <f t="shared" si="506"/>
        <v>0</v>
      </c>
      <c r="N715" s="246">
        <f t="shared" si="506"/>
        <v>0</v>
      </c>
      <c r="O715" s="246">
        <f t="shared" si="506"/>
        <v>0</v>
      </c>
      <c r="P715" s="246">
        <f t="shared" si="506"/>
        <v>0</v>
      </c>
      <c r="Q715" s="246">
        <f t="shared" si="506"/>
        <v>0</v>
      </c>
      <c r="R715" s="426">
        <f>R712+R713+R714</f>
        <v>116.3</v>
      </c>
      <c r="S715" s="431">
        <f>S712+S713+S714</f>
        <v>0</v>
      </c>
      <c r="T715" s="431">
        <f t="shared" ref="T715:AA715" si="507">T712+T713+T714</f>
        <v>0</v>
      </c>
      <c r="U715" s="431">
        <f t="shared" si="507"/>
        <v>0.11</v>
      </c>
      <c r="V715" s="431">
        <f t="shared" si="507"/>
        <v>116.18</v>
      </c>
      <c r="W715" s="431">
        <f t="shared" si="507"/>
        <v>0</v>
      </c>
      <c r="X715" s="431">
        <f t="shared" si="507"/>
        <v>0</v>
      </c>
      <c r="Y715" s="431">
        <f t="shared" si="507"/>
        <v>0</v>
      </c>
      <c r="Z715" s="431">
        <f t="shared" si="507"/>
        <v>0</v>
      </c>
      <c r="AA715" s="431">
        <f t="shared" si="507"/>
        <v>0</v>
      </c>
      <c r="AB715" s="856"/>
      <c r="AC715" s="857"/>
      <c r="AD715" s="857"/>
      <c r="AE715" s="857"/>
      <c r="AF715" s="857"/>
      <c r="AG715" s="858"/>
    </row>
    <row r="716" spans="1:33" s="166" customFormat="1" ht="15" customHeight="1">
      <c r="A716" s="171" t="s">
        <v>269</v>
      </c>
      <c r="B716" s="167" t="s">
        <v>150</v>
      </c>
      <c r="C716" s="291" t="s">
        <v>151</v>
      </c>
      <c r="D716" s="845" t="s">
        <v>16</v>
      </c>
      <c r="E716" s="845"/>
      <c r="F716" s="845"/>
      <c r="G716" s="845"/>
      <c r="H716" s="244">
        <f>H695+H700+H705+H710+H715</f>
        <v>164.76</v>
      </c>
      <c r="I716" s="244">
        <f>I695+I700+I705+I710+I715</f>
        <v>12.36</v>
      </c>
      <c r="J716" s="249">
        <f t="shared" ref="J716" si="508">J695+J700</f>
        <v>0</v>
      </c>
      <c r="K716" s="249">
        <f>K695+K700+K705+K710+K715</f>
        <v>36.1</v>
      </c>
      <c r="L716" s="249">
        <f>L695+L700+L705+L710+L715</f>
        <v>116.3</v>
      </c>
      <c r="M716" s="249">
        <f t="shared" ref="M716:P716" si="509">M695+M700+M705+M710+M715</f>
        <v>0</v>
      </c>
      <c r="N716" s="249">
        <f t="shared" si="509"/>
        <v>0</v>
      </c>
      <c r="O716" s="249">
        <f t="shared" si="509"/>
        <v>0</v>
      </c>
      <c r="P716" s="249">
        <f t="shared" si="509"/>
        <v>0</v>
      </c>
      <c r="Q716" s="249">
        <f>Q695+Q700+Q705+Q710+Q715</f>
        <v>0</v>
      </c>
      <c r="R716" s="429">
        <f>R695+R700+R705+R710+R715</f>
        <v>161.59</v>
      </c>
      <c r="S716" s="429">
        <f>S695+S700+S705+S710+S715</f>
        <v>12.36</v>
      </c>
      <c r="T716" s="436">
        <f t="shared" ref="T716" si="510">T695+T700</f>
        <v>0</v>
      </c>
      <c r="U716" s="436">
        <f>U695+U700+U705+U710+U715</f>
        <v>33.04</v>
      </c>
      <c r="V716" s="436">
        <f>V695+V700+V705+V710+V715</f>
        <v>116.18</v>
      </c>
      <c r="W716" s="436">
        <f t="shared" ref="W716:Z716" si="511">W695+W700+W705+W710+W715</f>
        <v>0</v>
      </c>
      <c r="X716" s="436">
        <f t="shared" si="511"/>
        <v>0</v>
      </c>
      <c r="Y716" s="436">
        <f t="shared" si="511"/>
        <v>0</v>
      </c>
      <c r="Z716" s="436">
        <f t="shared" si="511"/>
        <v>0</v>
      </c>
      <c r="AA716" s="436">
        <f>AA695+AA700+AA705+AA710+AA715</f>
        <v>0</v>
      </c>
      <c r="AB716" s="698"/>
      <c r="AC716" s="699"/>
      <c r="AD716" s="699"/>
      <c r="AE716" s="699"/>
      <c r="AF716" s="699"/>
      <c r="AG716" s="700"/>
    </row>
    <row r="717" spans="1:33" s="166" customFormat="1" ht="15" customHeight="1">
      <c r="A717" s="171" t="s">
        <v>269</v>
      </c>
      <c r="B717" s="167" t="s">
        <v>150</v>
      </c>
      <c r="C717" s="291" t="s">
        <v>154</v>
      </c>
      <c r="D717" s="846" t="s">
        <v>678</v>
      </c>
      <c r="E717" s="847"/>
      <c r="F717" s="847"/>
      <c r="G717" s="847"/>
      <c r="H717" s="847"/>
      <c r="I717" s="847"/>
      <c r="J717" s="847"/>
      <c r="K717" s="847"/>
      <c r="L717" s="847"/>
      <c r="M717" s="847"/>
      <c r="N717" s="847"/>
      <c r="O717" s="847"/>
      <c r="P717" s="847"/>
      <c r="Q717" s="847"/>
      <c r="R717" s="847"/>
      <c r="S717" s="847"/>
      <c r="T717" s="847"/>
      <c r="U717" s="847"/>
      <c r="V717" s="847"/>
      <c r="W717" s="847"/>
      <c r="X717" s="847"/>
      <c r="Y717" s="847"/>
      <c r="Z717" s="847"/>
      <c r="AA717" s="847"/>
      <c r="AB717" s="847"/>
      <c r="AC717" s="847"/>
      <c r="AD717" s="847"/>
      <c r="AE717" s="847"/>
      <c r="AF717" s="847"/>
      <c r="AG717" s="848"/>
    </row>
    <row r="718" spans="1:33" s="166" customFormat="1" ht="27" customHeight="1">
      <c r="A718" s="823" t="s">
        <v>269</v>
      </c>
      <c r="B718" s="859" t="s">
        <v>150</v>
      </c>
      <c r="C718" s="825" t="s">
        <v>154</v>
      </c>
      <c r="D718" s="805" t="s">
        <v>156</v>
      </c>
      <c r="E718" s="826" t="s">
        <v>451</v>
      </c>
      <c r="F718" s="827"/>
      <c r="G718" s="213"/>
      <c r="H718" s="214"/>
      <c r="I718" s="214"/>
      <c r="J718" s="214"/>
      <c r="K718" s="214"/>
      <c r="L718" s="214"/>
      <c r="M718" s="214"/>
      <c r="N718" s="214"/>
      <c r="O718" s="214"/>
      <c r="P718" s="214"/>
      <c r="Q718" s="214"/>
      <c r="R718" s="424"/>
      <c r="S718" s="424"/>
      <c r="T718" s="424"/>
      <c r="U718" s="424"/>
      <c r="V718" s="424"/>
      <c r="W718" s="424"/>
      <c r="X718" s="424"/>
      <c r="Y718" s="424"/>
      <c r="Z718" s="424"/>
      <c r="AA718" s="424"/>
      <c r="AB718" s="635"/>
      <c r="AC718" s="635"/>
      <c r="AD718" s="635"/>
      <c r="AE718" s="635"/>
      <c r="AF718" s="635"/>
      <c r="AG718" s="659"/>
    </row>
    <row r="719" spans="1:33" s="166" customFormat="1" ht="39" customHeight="1">
      <c r="A719" s="823"/>
      <c r="B719" s="859"/>
      <c r="C719" s="825"/>
      <c r="D719" s="806"/>
      <c r="E719" s="604" t="s">
        <v>231</v>
      </c>
      <c r="F719" s="215" t="s">
        <v>452</v>
      </c>
      <c r="G719" s="183" t="s">
        <v>453</v>
      </c>
      <c r="H719" s="217">
        <f>I719+J719+K719</f>
        <v>6</v>
      </c>
      <c r="I719" s="220">
        <v>3</v>
      </c>
      <c r="J719" s="220"/>
      <c r="K719" s="220">
        <v>3</v>
      </c>
      <c r="L719" s="220"/>
      <c r="M719" s="220"/>
      <c r="N719" s="220"/>
      <c r="O719" s="220"/>
      <c r="P719" s="220"/>
      <c r="Q719" s="220"/>
      <c r="R719" s="406">
        <f>S719+T719+U719</f>
        <v>4.0199999999999996</v>
      </c>
      <c r="S719" s="409">
        <v>3</v>
      </c>
      <c r="T719" s="409"/>
      <c r="U719" s="409">
        <v>1.02</v>
      </c>
      <c r="V719" s="409"/>
      <c r="W719" s="409"/>
      <c r="X719" s="409"/>
      <c r="Y719" s="409"/>
      <c r="Z719" s="409"/>
      <c r="AA719" s="409"/>
      <c r="AB719" s="605" t="s">
        <v>422</v>
      </c>
      <c r="AC719" s="341" t="s">
        <v>454</v>
      </c>
      <c r="AD719" s="462" t="s">
        <v>153</v>
      </c>
      <c r="AE719" s="599">
        <v>14</v>
      </c>
      <c r="AF719" s="462">
        <v>14</v>
      </c>
      <c r="AG719" s="386"/>
    </row>
    <row r="720" spans="1:33" s="166" customFormat="1" ht="3.75" hidden="1" customHeight="1">
      <c r="A720" s="823"/>
      <c r="B720" s="859"/>
      <c r="C720" s="825"/>
      <c r="D720" s="807"/>
      <c r="E720" s="638" t="s">
        <v>12</v>
      </c>
      <c r="F720" s="224"/>
      <c r="G720" s="225"/>
      <c r="H720" s="217">
        <f>I720+J720+L720+M720+N720+O720+P720+Q720</f>
        <v>0</v>
      </c>
      <c r="I720" s="225"/>
      <c r="J720" s="225"/>
      <c r="K720" s="225"/>
      <c r="L720" s="225"/>
      <c r="M720" s="225"/>
      <c r="N720" s="225"/>
      <c r="O720" s="225"/>
      <c r="P720" s="225"/>
      <c r="Q720" s="225"/>
      <c r="R720" s="406">
        <f>S720+T720+V720+W720+X720+Y720+Z720+AA720</f>
        <v>0</v>
      </c>
      <c r="S720" s="415"/>
      <c r="T720" s="415"/>
      <c r="U720" s="415"/>
      <c r="V720" s="415"/>
      <c r="W720" s="415"/>
      <c r="X720" s="415"/>
      <c r="Y720" s="415"/>
      <c r="Z720" s="415"/>
      <c r="AA720" s="415"/>
      <c r="AB720" s="605"/>
      <c r="AC720" s="341"/>
      <c r="AD720" s="599"/>
      <c r="AE720" s="599"/>
      <c r="AF720" s="599"/>
      <c r="AG720" s="386"/>
    </row>
    <row r="721" spans="1:33" s="166" customFormat="1" ht="15" customHeight="1">
      <c r="A721" s="823"/>
      <c r="B721" s="859"/>
      <c r="C721" s="825"/>
      <c r="D721" s="828" t="s">
        <v>15</v>
      </c>
      <c r="E721" s="829"/>
      <c r="F721" s="829"/>
      <c r="G721" s="830"/>
      <c r="H721" s="245">
        <f>H719</f>
        <v>6</v>
      </c>
      <c r="I721" s="245">
        <f t="shared" ref="I721:AA721" si="512">I719</f>
        <v>3</v>
      </c>
      <c r="J721" s="245">
        <f t="shared" si="512"/>
        <v>0</v>
      </c>
      <c r="K721" s="245">
        <f t="shared" si="512"/>
        <v>3</v>
      </c>
      <c r="L721" s="245">
        <f t="shared" si="512"/>
        <v>0</v>
      </c>
      <c r="M721" s="245">
        <f t="shared" si="512"/>
        <v>0</v>
      </c>
      <c r="N721" s="245">
        <f t="shared" si="512"/>
        <v>0</v>
      </c>
      <c r="O721" s="245">
        <f t="shared" si="512"/>
        <v>0</v>
      </c>
      <c r="P721" s="245">
        <f t="shared" si="512"/>
        <v>0</v>
      </c>
      <c r="Q721" s="245">
        <f t="shared" si="512"/>
        <v>0</v>
      </c>
      <c r="R721" s="245">
        <f t="shared" si="512"/>
        <v>4.0199999999999996</v>
      </c>
      <c r="S721" s="245">
        <f t="shared" si="512"/>
        <v>3</v>
      </c>
      <c r="T721" s="245">
        <f t="shared" si="512"/>
        <v>0</v>
      </c>
      <c r="U721" s="245">
        <f t="shared" si="512"/>
        <v>1.02</v>
      </c>
      <c r="V721" s="245">
        <f t="shared" si="512"/>
        <v>0</v>
      </c>
      <c r="W721" s="245">
        <f t="shared" si="512"/>
        <v>0</v>
      </c>
      <c r="X721" s="245">
        <f t="shared" si="512"/>
        <v>0</v>
      </c>
      <c r="Y721" s="245">
        <f t="shared" si="512"/>
        <v>0</v>
      </c>
      <c r="Z721" s="245">
        <f t="shared" si="512"/>
        <v>0</v>
      </c>
      <c r="AA721" s="245">
        <f t="shared" si="512"/>
        <v>0</v>
      </c>
      <c r="AB721" s="852"/>
      <c r="AC721" s="841"/>
      <c r="AD721" s="841"/>
      <c r="AE721" s="841"/>
      <c r="AF721" s="841"/>
      <c r="AG721" s="842"/>
    </row>
    <row r="722" spans="1:33" s="166" customFormat="1" ht="30" customHeight="1">
      <c r="A722" s="823" t="s">
        <v>269</v>
      </c>
      <c r="B722" s="859" t="s">
        <v>150</v>
      </c>
      <c r="C722" s="825" t="s">
        <v>154</v>
      </c>
      <c r="D722" s="805" t="s">
        <v>164</v>
      </c>
      <c r="E722" s="826" t="s">
        <v>455</v>
      </c>
      <c r="F722" s="827"/>
      <c r="G722" s="213"/>
      <c r="H722" s="214"/>
      <c r="I722" s="214"/>
      <c r="J722" s="214"/>
      <c r="K722" s="214"/>
      <c r="L722" s="214"/>
      <c r="M722" s="214"/>
      <c r="N722" s="214"/>
      <c r="O722" s="214"/>
      <c r="P722" s="214"/>
      <c r="Q722" s="214"/>
      <c r="R722" s="424"/>
      <c r="S722" s="424"/>
      <c r="T722" s="424"/>
      <c r="U722" s="424"/>
      <c r="V722" s="424"/>
      <c r="W722" s="424"/>
      <c r="X722" s="424"/>
      <c r="Y722" s="424"/>
      <c r="Z722" s="424"/>
      <c r="AA722" s="424"/>
      <c r="AB722" s="635"/>
      <c r="AC722" s="635"/>
      <c r="AD722" s="635"/>
      <c r="AE722" s="635"/>
      <c r="AF722" s="635"/>
      <c r="AG722" s="659"/>
    </row>
    <row r="723" spans="1:33" s="166" customFormat="1" ht="52.5" customHeight="1">
      <c r="A723" s="823"/>
      <c r="B723" s="859"/>
      <c r="C723" s="825"/>
      <c r="D723" s="806"/>
      <c r="E723" s="640" t="s">
        <v>231</v>
      </c>
      <c r="F723" s="215" t="s">
        <v>455</v>
      </c>
      <c r="G723" s="216" t="s">
        <v>421</v>
      </c>
      <c r="H723" s="217">
        <f>I723+J723+L723+M723+N723+O723+P723+Q723+K723</f>
        <v>14</v>
      </c>
      <c r="I723" s="220"/>
      <c r="J723" s="220"/>
      <c r="K723" s="220">
        <v>14</v>
      </c>
      <c r="L723" s="220"/>
      <c r="M723" s="220"/>
      <c r="N723" s="220"/>
      <c r="O723" s="220"/>
      <c r="P723" s="220"/>
      <c r="Q723" s="220"/>
      <c r="R723" s="406">
        <f>S723+T723+V723+W723+X723+Y723+Z723+AA723+U723</f>
        <v>14</v>
      </c>
      <c r="S723" s="409"/>
      <c r="T723" s="409"/>
      <c r="U723" s="409">
        <v>14</v>
      </c>
      <c r="V723" s="409"/>
      <c r="W723" s="409"/>
      <c r="X723" s="409"/>
      <c r="Y723" s="409"/>
      <c r="Z723" s="409"/>
      <c r="AA723" s="409"/>
      <c r="AB723" s="605" t="s">
        <v>422</v>
      </c>
      <c r="AC723" s="341" t="s">
        <v>456</v>
      </c>
      <c r="AD723" s="641" t="s">
        <v>153</v>
      </c>
      <c r="AE723" s="599">
        <v>12</v>
      </c>
      <c r="AF723" s="599">
        <v>12</v>
      </c>
      <c r="AG723" s="386"/>
    </row>
    <row r="724" spans="1:33" s="166" customFormat="1" ht="15" hidden="1" customHeight="1">
      <c r="A724" s="823"/>
      <c r="B724" s="859"/>
      <c r="C724" s="825"/>
      <c r="D724" s="806"/>
      <c r="E724" s="642" t="s">
        <v>11</v>
      </c>
      <c r="F724" s="215"/>
      <c r="G724" s="216"/>
      <c r="H724" s="217">
        <f>I724+J724+L724+M724+N724+O724+P724+Q724</f>
        <v>0</v>
      </c>
      <c r="I724" s="216"/>
      <c r="J724" s="216"/>
      <c r="K724" s="216"/>
      <c r="L724" s="216"/>
      <c r="M724" s="216"/>
      <c r="N724" s="216"/>
      <c r="O724" s="216"/>
      <c r="P724" s="216"/>
      <c r="Q724" s="216"/>
      <c r="R724" s="406">
        <f>S724+T724+V724+W724+X724+Y724+Z724+AA724</f>
        <v>0</v>
      </c>
      <c r="S724" s="412"/>
      <c r="T724" s="412"/>
      <c r="U724" s="412"/>
      <c r="V724" s="412"/>
      <c r="W724" s="412"/>
      <c r="X724" s="412"/>
      <c r="Y724" s="412"/>
      <c r="Z724" s="412"/>
      <c r="AA724" s="412"/>
      <c r="AB724" s="605"/>
      <c r="AC724" s="341"/>
      <c r="AD724" s="641"/>
      <c r="AE724" s="599"/>
      <c r="AF724" s="641"/>
      <c r="AG724" s="386"/>
    </row>
    <row r="725" spans="1:33" s="166" customFormat="1" ht="15" hidden="1" customHeight="1">
      <c r="A725" s="823"/>
      <c r="B725" s="859"/>
      <c r="C725" s="825"/>
      <c r="D725" s="807"/>
      <c r="E725" s="638" t="s">
        <v>12</v>
      </c>
      <c r="F725" s="238"/>
      <c r="G725" s="225"/>
      <c r="H725" s="217">
        <f>I725+J725+L725+M725+N725+O725+P725+Q725</f>
        <v>0</v>
      </c>
      <c r="I725" s="225"/>
      <c r="J725" s="225"/>
      <c r="K725" s="225"/>
      <c r="L725" s="225"/>
      <c r="M725" s="225"/>
      <c r="N725" s="225"/>
      <c r="O725" s="225"/>
      <c r="P725" s="225"/>
      <c r="Q725" s="225"/>
      <c r="R725" s="406">
        <f>S725+T725+V725+W725+X725+Y725+Z725+AA725</f>
        <v>0</v>
      </c>
      <c r="S725" s="415"/>
      <c r="T725" s="415"/>
      <c r="U725" s="415"/>
      <c r="V725" s="415"/>
      <c r="W725" s="415"/>
      <c r="X725" s="415"/>
      <c r="Y725" s="415"/>
      <c r="Z725" s="415"/>
      <c r="AA725" s="415"/>
      <c r="AB725" s="605"/>
      <c r="AC725" s="341"/>
      <c r="AD725" s="641"/>
      <c r="AE725" s="599"/>
      <c r="AF725" s="641"/>
      <c r="AG725" s="386"/>
    </row>
    <row r="726" spans="1:33" s="166" customFormat="1" ht="15.75" customHeight="1">
      <c r="A726" s="823"/>
      <c r="B726" s="859"/>
      <c r="C726" s="825"/>
      <c r="D726" s="828" t="s">
        <v>15</v>
      </c>
      <c r="E726" s="829"/>
      <c r="F726" s="829"/>
      <c r="G726" s="830"/>
      <c r="H726" s="241">
        <f>H723</f>
        <v>14</v>
      </c>
      <c r="I726" s="246">
        <f>I723+I724+I725</f>
        <v>0</v>
      </c>
      <c r="J726" s="246">
        <f>J723+J724+J725</f>
        <v>0</v>
      </c>
      <c r="K726" s="246">
        <f>K723+K724+K725</f>
        <v>14</v>
      </c>
      <c r="L726" s="246">
        <f t="shared" ref="L726:Q726" si="513">L723+L724+L725</f>
        <v>0</v>
      </c>
      <c r="M726" s="246">
        <f t="shared" si="513"/>
        <v>0</v>
      </c>
      <c r="N726" s="246">
        <f t="shared" si="513"/>
        <v>0</v>
      </c>
      <c r="O726" s="246">
        <f t="shared" si="513"/>
        <v>0</v>
      </c>
      <c r="P726" s="246">
        <f t="shared" si="513"/>
        <v>0</v>
      </c>
      <c r="Q726" s="246">
        <f t="shared" si="513"/>
        <v>0</v>
      </c>
      <c r="R726" s="426">
        <f>R723</f>
        <v>14</v>
      </c>
      <c r="S726" s="431">
        <f>S723+S724+S725</f>
        <v>0</v>
      </c>
      <c r="T726" s="431">
        <f>T723+T724+T725</f>
        <v>0</v>
      </c>
      <c r="U726" s="431">
        <f>U723+U724+U725</f>
        <v>14</v>
      </c>
      <c r="V726" s="431">
        <f t="shared" ref="V726:AA726" si="514">V723+V724+V725</f>
        <v>0</v>
      </c>
      <c r="W726" s="431">
        <f t="shared" si="514"/>
        <v>0</v>
      </c>
      <c r="X726" s="431">
        <f t="shared" si="514"/>
        <v>0</v>
      </c>
      <c r="Y726" s="431">
        <f t="shared" si="514"/>
        <v>0</v>
      </c>
      <c r="Z726" s="431">
        <f t="shared" si="514"/>
        <v>0</v>
      </c>
      <c r="AA726" s="431">
        <f t="shared" si="514"/>
        <v>0</v>
      </c>
      <c r="AB726" s="856"/>
      <c r="AC726" s="857"/>
      <c r="AD726" s="857"/>
      <c r="AE726" s="857"/>
      <c r="AF726" s="857"/>
      <c r="AG726" s="858"/>
    </row>
    <row r="727" spans="1:33" s="166" customFormat="1" ht="20.25" customHeight="1">
      <c r="A727" s="823" t="s">
        <v>269</v>
      </c>
      <c r="B727" s="859" t="s">
        <v>150</v>
      </c>
      <c r="C727" s="825" t="s">
        <v>154</v>
      </c>
      <c r="D727" s="805" t="s">
        <v>213</v>
      </c>
      <c r="E727" s="826" t="s">
        <v>457</v>
      </c>
      <c r="F727" s="827"/>
      <c r="G727" s="213"/>
      <c r="H727" s="214"/>
      <c r="I727" s="214"/>
      <c r="J727" s="214"/>
      <c r="K727" s="214"/>
      <c r="L727" s="214"/>
      <c r="M727" s="214"/>
      <c r="N727" s="214"/>
      <c r="O727" s="214"/>
      <c r="P727" s="214"/>
      <c r="Q727" s="214"/>
      <c r="R727" s="424"/>
      <c r="S727" s="424"/>
      <c r="T727" s="424"/>
      <c r="U727" s="424"/>
      <c r="V727" s="424"/>
      <c r="W727" s="424"/>
      <c r="X727" s="424"/>
      <c r="Y727" s="424"/>
      <c r="Z727" s="424"/>
      <c r="AA727" s="424"/>
      <c r="AB727" s="635"/>
      <c r="AC727" s="635"/>
      <c r="AD727" s="635"/>
      <c r="AE727" s="635"/>
      <c r="AF727" s="635"/>
      <c r="AG727" s="659"/>
    </row>
    <row r="728" spans="1:33" s="166" customFormat="1" ht="28.5" customHeight="1">
      <c r="A728" s="823"/>
      <c r="B728" s="859"/>
      <c r="C728" s="825"/>
      <c r="D728" s="806"/>
      <c r="E728" s="640" t="s">
        <v>231</v>
      </c>
      <c r="F728" s="215" t="s">
        <v>458</v>
      </c>
      <c r="G728" s="216" t="s">
        <v>421</v>
      </c>
      <c r="H728" s="217">
        <f>I728+J728+L728+M728+N728+O728+P728+Q728+K728</f>
        <v>1</v>
      </c>
      <c r="I728" s="248"/>
      <c r="J728" s="220"/>
      <c r="K728" s="220">
        <v>1</v>
      </c>
      <c r="L728" s="220"/>
      <c r="M728" s="220"/>
      <c r="N728" s="220"/>
      <c r="O728" s="220"/>
      <c r="P728" s="220"/>
      <c r="Q728" s="220"/>
      <c r="R728" s="406">
        <f>S728+T728+V728+W728+X728+Y728+Z728+AA728+U728</f>
        <v>0</v>
      </c>
      <c r="S728" s="434"/>
      <c r="T728" s="409"/>
      <c r="U728" s="409">
        <v>0</v>
      </c>
      <c r="V728" s="409"/>
      <c r="W728" s="409"/>
      <c r="X728" s="409"/>
      <c r="Y728" s="409"/>
      <c r="Z728" s="409"/>
      <c r="AA728" s="409"/>
      <c r="AB728" s="605" t="s">
        <v>422</v>
      </c>
      <c r="AC728" s="341" t="s">
        <v>459</v>
      </c>
      <c r="AD728" s="641" t="s">
        <v>153</v>
      </c>
      <c r="AE728" s="346" t="s">
        <v>460</v>
      </c>
      <c r="AF728" s="437">
        <v>0</v>
      </c>
      <c r="AG728" s="263" t="s">
        <v>1128</v>
      </c>
    </row>
    <row r="729" spans="1:33" s="166" customFormat="1" ht="15" hidden="1" customHeight="1">
      <c r="A729" s="823"/>
      <c r="B729" s="859"/>
      <c r="C729" s="825"/>
      <c r="D729" s="806"/>
      <c r="E729" s="642" t="s">
        <v>11</v>
      </c>
      <c r="F729" s="215"/>
      <c r="G729" s="216"/>
      <c r="H729" s="217">
        <f>I729+J729+L729+M729+N729+O729+P729+Q729</f>
        <v>0</v>
      </c>
      <c r="I729" s="216"/>
      <c r="J729" s="216"/>
      <c r="K729" s="216"/>
      <c r="L729" s="216"/>
      <c r="M729" s="216"/>
      <c r="N729" s="216"/>
      <c r="O729" s="216"/>
      <c r="P729" s="216"/>
      <c r="Q729" s="216"/>
      <c r="R729" s="406">
        <f>S729+T729+V729+W729+X729+Y729+Z729+AA729</f>
        <v>0</v>
      </c>
      <c r="S729" s="412"/>
      <c r="T729" s="412"/>
      <c r="U729" s="412"/>
      <c r="V729" s="412"/>
      <c r="W729" s="412"/>
      <c r="X729" s="412"/>
      <c r="Y729" s="412"/>
      <c r="Z729" s="412"/>
      <c r="AA729" s="412"/>
      <c r="AB729" s="605"/>
      <c r="AC729" s="341"/>
      <c r="AD729" s="641"/>
      <c r="AE729" s="599"/>
      <c r="AF729" s="641"/>
      <c r="AG729" s="386"/>
    </row>
    <row r="730" spans="1:33" s="166" customFormat="1" ht="0.75" hidden="1" customHeight="1">
      <c r="A730" s="823"/>
      <c r="B730" s="859"/>
      <c r="C730" s="825"/>
      <c r="D730" s="807"/>
      <c r="E730" s="638" t="s">
        <v>12</v>
      </c>
      <c r="F730" s="238"/>
      <c r="G730" s="225"/>
      <c r="H730" s="217">
        <f>I730+J730+L730+M730+N730+O730+P730+Q730</f>
        <v>0</v>
      </c>
      <c r="I730" s="225"/>
      <c r="J730" s="225"/>
      <c r="K730" s="225"/>
      <c r="L730" s="225"/>
      <c r="M730" s="225"/>
      <c r="N730" s="225"/>
      <c r="O730" s="225"/>
      <c r="P730" s="225"/>
      <c r="Q730" s="225"/>
      <c r="R730" s="406">
        <f>S730+T730+V730+W730+X730+Y730+Z730+AA730</f>
        <v>0</v>
      </c>
      <c r="S730" s="415"/>
      <c r="T730" s="415"/>
      <c r="U730" s="415"/>
      <c r="V730" s="415"/>
      <c r="W730" s="415"/>
      <c r="X730" s="415"/>
      <c r="Y730" s="415"/>
      <c r="Z730" s="415"/>
      <c r="AA730" s="415"/>
      <c r="AB730" s="605"/>
      <c r="AC730" s="341"/>
      <c r="AD730" s="641"/>
      <c r="AE730" s="599"/>
      <c r="AF730" s="641"/>
      <c r="AG730" s="386"/>
    </row>
    <row r="731" spans="1:33" s="166" customFormat="1" ht="18.75" customHeight="1">
      <c r="A731" s="823"/>
      <c r="B731" s="859"/>
      <c r="C731" s="825"/>
      <c r="D731" s="828" t="s">
        <v>15</v>
      </c>
      <c r="E731" s="829"/>
      <c r="F731" s="829"/>
      <c r="G731" s="830"/>
      <c r="H731" s="241">
        <f>J731+K731</f>
        <v>1</v>
      </c>
      <c r="I731" s="246">
        <f>I728+I729+I730</f>
        <v>0</v>
      </c>
      <c r="J731" s="246">
        <f>J728+J729+J730</f>
        <v>0</v>
      </c>
      <c r="K731" s="246">
        <f>K728+K729+K730</f>
        <v>1</v>
      </c>
      <c r="L731" s="246">
        <f t="shared" ref="L731:Q731" si="515">L728+L729+L730</f>
        <v>0</v>
      </c>
      <c r="M731" s="246">
        <f t="shared" si="515"/>
        <v>0</v>
      </c>
      <c r="N731" s="246">
        <f t="shared" si="515"/>
        <v>0</v>
      </c>
      <c r="O731" s="246">
        <f t="shared" si="515"/>
        <v>0</v>
      </c>
      <c r="P731" s="246">
        <f t="shared" si="515"/>
        <v>0</v>
      </c>
      <c r="Q731" s="246">
        <f t="shared" si="515"/>
        <v>0</v>
      </c>
      <c r="R731" s="426">
        <f>T731+U731</f>
        <v>0</v>
      </c>
      <c r="S731" s="431">
        <f>S728+S729+S730</f>
        <v>0</v>
      </c>
      <c r="T731" s="431">
        <f>T728+T729+T730</f>
        <v>0</v>
      </c>
      <c r="U731" s="431">
        <f>U728+U729+U730</f>
        <v>0</v>
      </c>
      <c r="V731" s="431">
        <f t="shared" ref="V731:AA731" si="516">V728+V729+V730</f>
        <v>0</v>
      </c>
      <c r="W731" s="431">
        <f t="shared" si="516"/>
        <v>0</v>
      </c>
      <c r="X731" s="431">
        <f t="shared" si="516"/>
        <v>0</v>
      </c>
      <c r="Y731" s="431">
        <f t="shared" si="516"/>
        <v>0</v>
      </c>
      <c r="Z731" s="431">
        <f t="shared" si="516"/>
        <v>0</v>
      </c>
      <c r="AA731" s="431">
        <f t="shared" si="516"/>
        <v>0</v>
      </c>
      <c r="AB731" s="856"/>
      <c r="AC731" s="857"/>
      <c r="AD731" s="857"/>
      <c r="AE731" s="857"/>
      <c r="AF731" s="857"/>
      <c r="AG731" s="858"/>
    </row>
    <row r="732" spans="1:33" s="166" customFormat="1" ht="22.5" customHeight="1">
      <c r="A732" s="823" t="s">
        <v>269</v>
      </c>
      <c r="B732" s="859" t="s">
        <v>150</v>
      </c>
      <c r="C732" s="825" t="s">
        <v>154</v>
      </c>
      <c r="D732" s="805" t="s">
        <v>185</v>
      </c>
      <c r="E732" s="826" t="s">
        <v>461</v>
      </c>
      <c r="F732" s="827"/>
      <c r="G732" s="213"/>
      <c r="H732" s="214"/>
      <c r="I732" s="214"/>
      <c r="J732" s="214"/>
      <c r="K732" s="214"/>
      <c r="L732" s="214"/>
      <c r="M732" s="214"/>
      <c r="N732" s="214"/>
      <c r="O732" s="214"/>
      <c r="P732" s="214"/>
      <c r="Q732" s="214"/>
      <c r="R732" s="424"/>
      <c r="S732" s="424"/>
      <c r="T732" s="424"/>
      <c r="U732" s="424"/>
      <c r="V732" s="424"/>
      <c r="W732" s="424"/>
      <c r="X732" s="424"/>
      <c r="Y732" s="424"/>
      <c r="Z732" s="424"/>
      <c r="AA732" s="424"/>
      <c r="AB732" s="635"/>
      <c r="AC732" s="635"/>
      <c r="AD732" s="635"/>
      <c r="AE732" s="635"/>
      <c r="AF732" s="635"/>
      <c r="AG732" s="659"/>
    </row>
    <row r="733" spans="1:33" s="166" customFormat="1" ht="42.75" customHeight="1">
      <c r="A733" s="823"/>
      <c r="B733" s="859"/>
      <c r="C733" s="825"/>
      <c r="D733" s="806"/>
      <c r="E733" s="640" t="s">
        <v>231</v>
      </c>
      <c r="F733" s="215" t="s">
        <v>462</v>
      </c>
      <c r="G733" s="216" t="s">
        <v>14</v>
      </c>
      <c r="H733" s="217">
        <f>I733</f>
        <v>4.66</v>
      </c>
      <c r="I733" s="247">
        <v>4.66</v>
      </c>
      <c r="J733" s="216"/>
      <c r="K733" s="216"/>
      <c r="L733" s="216"/>
      <c r="M733" s="216"/>
      <c r="N733" s="216"/>
      <c r="O733" s="216"/>
      <c r="P733" s="216"/>
      <c r="Q733" s="216"/>
      <c r="R733" s="406">
        <f>S733</f>
        <v>4.66</v>
      </c>
      <c r="S733" s="432">
        <v>4.66</v>
      </c>
      <c r="T733" s="412"/>
      <c r="U733" s="412"/>
      <c r="V733" s="412"/>
      <c r="W733" s="412"/>
      <c r="X733" s="412"/>
      <c r="Y733" s="412"/>
      <c r="Z733" s="412"/>
      <c r="AA733" s="412"/>
      <c r="AB733" s="605" t="s">
        <v>463</v>
      </c>
      <c r="AC733" s="341" t="s">
        <v>464</v>
      </c>
      <c r="AD733" s="641" t="s">
        <v>153</v>
      </c>
      <c r="AE733" s="599">
        <v>50</v>
      </c>
      <c r="AF733" s="643">
        <v>53</v>
      </c>
      <c r="AG733" s="644" t="s">
        <v>1129</v>
      </c>
    </row>
    <row r="734" spans="1:33" s="166" customFormat="1" ht="15" hidden="1" customHeight="1">
      <c r="A734" s="823"/>
      <c r="B734" s="859"/>
      <c r="C734" s="825"/>
      <c r="D734" s="806"/>
      <c r="E734" s="642"/>
      <c r="F734" s="215"/>
      <c r="G734" s="216"/>
      <c r="H734" s="217"/>
      <c r="I734" s="216"/>
      <c r="J734" s="216"/>
      <c r="K734" s="216"/>
      <c r="L734" s="216"/>
      <c r="M734" s="216"/>
      <c r="N734" s="216"/>
      <c r="O734" s="216"/>
      <c r="P734" s="216"/>
      <c r="Q734" s="216"/>
      <c r="R734" s="406"/>
      <c r="S734" s="412"/>
      <c r="T734" s="412"/>
      <c r="U734" s="412"/>
      <c r="V734" s="412"/>
      <c r="W734" s="412"/>
      <c r="X734" s="412"/>
      <c r="Y734" s="412"/>
      <c r="Z734" s="412"/>
      <c r="AA734" s="412"/>
      <c r="AB734" s="605"/>
      <c r="AC734" s="341"/>
      <c r="AD734" s="641"/>
      <c r="AE734" s="599"/>
      <c r="AF734" s="641"/>
      <c r="AG734" s="386"/>
    </row>
    <row r="735" spans="1:33" s="166" customFormat="1" ht="0.75" customHeight="1">
      <c r="A735" s="823"/>
      <c r="B735" s="859"/>
      <c r="C735" s="825"/>
      <c r="D735" s="807"/>
      <c r="E735" s="638"/>
      <c r="F735" s="238"/>
      <c r="G735" s="225"/>
      <c r="H735" s="217"/>
      <c r="I735" s="225"/>
      <c r="J735" s="225"/>
      <c r="K735" s="225"/>
      <c r="L735" s="225"/>
      <c r="M735" s="225"/>
      <c r="N735" s="225"/>
      <c r="O735" s="225"/>
      <c r="P735" s="225"/>
      <c r="Q735" s="225"/>
      <c r="R735" s="406"/>
      <c r="S735" s="415"/>
      <c r="T735" s="415"/>
      <c r="U735" s="415"/>
      <c r="V735" s="415"/>
      <c r="W735" s="415"/>
      <c r="X735" s="415"/>
      <c r="Y735" s="415"/>
      <c r="Z735" s="415"/>
      <c r="AA735" s="415"/>
      <c r="AB735" s="605"/>
      <c r="AC735" s="341"/>
      <c r="AD735" s="641"/>
      <c r="AE735" s="599"/>
      <c r="AF735" s="641"/>
      <c r="AG735" s="386"/>
    </row>
    <row r="736" spans="1:33" s="166" customFormat="1" ht="18.75" customHeight="1">
      <c r="A736" s="823"/>
      <c r="B736" s="859"/>
      <c r="C736" s="825"/>
      <c r="D736" s="828" t="s">
        <v>15</v>
      </c>
      <c r="E736" s="829"/>
      <c r="F736" s="829"/>
      <c r="G736" s="830"/>
      <c r="H736" s="241">
        <f>I736</f>
        <v>4.66</v>
      </c>
      <c r="I736" s="246">
        <f>I733+I734+I735</f>
        <v>4.66</v>
      </c>
      <c r="J736" s="246">
        <f t="shared" ref="J736:Q736" si="517">J733+J734+J735</f>
        <v>0</v>
      </c>
      <c r="K736" s="246">
        <f t="shared" si="517"/>
        <v>0</v>
      </c>
      <c r="L736" s="246">
        <f t="shared" si="517"/>
        <v>0</v>
      </c>
      <c r="M736" s="246">
        <f t="shared" si="517"/>
        <v>0</v>
      </c>
      <c r="N736" s="246">
        <f t="shared" si="517"/>
        <v>0</v>
      </c>
      <c r="O736" s="246">
        <f t="shared" si="517"/>
        <v>0</v>
      </c>
      <c r="P736" s="246">
        <f t="shared" si="517"/>
        <v>0</v>
      </c>
      <c r="Q736" s="246">
        <f t="shared" si="517"/>
        <v>0</v>
      </c>
      <c r="R736" s="426">
        <f>S736</f>
        <v>4.66</v>
      </c>
      <c r="S736" s="431">
        <f>S733+S734+S735</f>
        <v>4.66</v>
      </c>
      <c r="T736" s="431">
        <f t="shared" ref="T736:AA736" si="518">T733+T734+T735</f>
        <v>0</v>
      </c>
      <c r="U736" s="431">
        <f t="shared" si="518"/>
        <v>0</v>
      </c>
      <c r="V736" s="431">
        <f t="shared" si="518"/>
        <v>0</v>
      </c>
      <c r="W736" s="431">
        <f t="shared" si="518"/>
        <v>0</v>
      </c>
      <c r="X736" s="431">
        <f t="shared" si="518"/>
        <v>0</v>
      </c>
      <c r="Y736" s="431">
        <f t="shared" si="518"/>
        <v>0</v>
      </c>
      <c r="Z736" s="431">
        <f t="shared" si="518"/>
        <v>0</v>
      </c>
      <c r="AA736" s="431">
        <f t="shared" si="518"/>
        <v>0</v>
      </c>
      <c r="AB736" s="856"/>
      <c r="AC736" s="857"/>
      <c r="AD736" s="857"/>
      <c r="AE736" s="857"/>
      <c r="AF736" s="857"/>
      <c r="AG736" s="858"/>
    </row>
    <row r="737" spans="1:33" s="166" customFormat="1" ht="19.5" customHeight="1">
      <c r="A737" s="823" t="s">
        <v>269</v>
      </c>
      <c r="B737" s="859" t="s">
        <v>150</v>
      </c>
      <c r="C737" s="825" t="s">
        <v>154</v>
      </c>
      <c r="D737" s="805" t="s">
        <v>190</v>
      </c>
      <c r="E737" s="826" t="s">
        <v>465</v>
      </c>
      <c r="F737" s="827"/>
      <c r="G737" s="213"/>
      <c r="H737" s="214"/>
      <c r="I737" s="214"/>
      <c r="J737" s="214"/>
      <c r="K737" s="214"/>
      <c r="L737" s="214"/>
      <c r="M737" s="214"/>
      <c r="N737" s="214"/>
      <c r="O737" s="214"/>
      <c r="P737" s="214"/>
      <c r="Q737" s="214"/>
      <c r="R737" s="424"/>
      <c r="S737" s="424"/>
      <c r="T737" s="424"/>
      <c r="U737" s="424"/>
      <c r="V737" s="424"/>
      <c r="W737" s="424"/>
      <c r="X737" s="424"/>
      <c r="Y737" s="424"/>
      <c r="Z737" s="424"/>
      <c r="AA737" s="660"/>
      <c r="AB737" s="660"/>
      <c r="AC737" s="660"/>
      <c r="AD737" s="660"/>
      <c r="AE737" s="660"/>
      <c r="AF737" s="660"/>
      <c r="AG737" s="661"/>
    </row>
    <row r="738" spans="1:33" s="166" customFormat="1" ht="39.75" customHeight="1">
      <c r="A738" s="823"/>
      <c r="B738" s="859"/>
      <c r="C738" s="825"/>
      <c r="D738" s="806"/>
      <c r="E738" s="640" t="s">
        <v>231</v>
      </c>
      <c r="F738" s="215" t="s">
        <v>466</v>
      </c>
      <c r="G738" s="216" t="s">
        <v>14</v>
      </c>
      <c r="H738" s="217">
        <f>I738</f>
        <v>1038.73</v>
      </c>
      <c r="I738" s="247">
        <v>1038.73</v>
      </c>
      <c r="J738" s="216"/>
      <c r="K738" s="216"/>
      <c r="L738" s="216"/>
      <c r="M738" s="216"/>
      <c r="N738" s="216"/>
      <c r="O738" s="216"/>
      <c r="P738" s="216"/>
      <c r="Q738" s="216"/>
      <c r="R738" s="406">
        <v>1034.08</v>
      </c>
      <c r="S738" s="432">
        <v>1034.08</v>
      </c>
      <c r="T738" s="412"/>
      <c r="U738" s="412"/>
      <c r="V738" s="412"/>
      <c r="W738" s="412"/>
      <c r="X738" s="412"/>
      <c r="Y738" s="412"/>
      <c r="Z738" s="412"/>
      <c r="AA738" s="412"/>
      <c r="AB738" s="605" t="s">
        <v>422</v>
      </c>
      <c r="AC738" s="341" t="s">
        <v>467</v>
      </c>
      <c r="AD738" s="641" t="s">
        <v>153</v>
      </c>
      <c r="AE738" s="599">
        <v>14</v>
      </c>
      <c r="AF738" s="599">
        <v>14</v>
      </c>
      <c r="AG738" s="386"/>
    </row>
    <row r="739" spans="1:33" s="166" customFormat="1" ht="15" hidden="1" customHeight="1">
      <c r="A739" s="823"/>
      <c r="B739" s="859"/>
      <c r="C739" s="825"/>
      <c r="D739" s="806"/>
      <c r="E739" s="642"/>
      <c r="F739" s="215"/>
      <c r="G739" s="216"/>
      <c r="H739" s="217"/>
      <c r="I739" s="216"/>
      <c r="J739" s="216"/>
      <c r="K739" s="216"/>
      <c r="L739" s="216"/>
      <c r="M739" s="216"/>
      <c r="N739" s="216"/>
      <c r="O739" s="216"/>
      <c r="P739" s="216"/>
      <c r="Q739" s="216"/>
      <c r="R739" s="406"/>
      <c r="S739" s="412"/>
      <c r="T739" s="412"/>
      <c r="U739" s="412"/>
      <c r="V739" s="412"/>
      <c r="W739" s="412"/>
      <c r="X739" s="412"/>
      <c r="Y739" s="412"/>
      <c r="Z739" s="412"/>
      <c r="AA739" s="412"/>
      <c r="AB739" s="605"/>
      <c r="AC739" s="341"/>
      <c r="AD739" s="641"/>
      <c r="AE739" s="599"/>
      <c r="AF739" s="641"/>
      <c r="AG739" s="386"/>
    </row>
    <row r="740" spans="1:33" s="166" customFormat="1" ht="0.75" customHeight="1">
      <c r="A740" s="823"/>
      <c r="B740" s="859"/>
      <c r="C740" s="825"/>
      <c r="D740" s="807"/>
      <c r="E740" s="638"/>
      <c r="F740" s="238"/>
      <c r="G740" s="225"/>
      <c r="H740" s="217"/>
      <c r="I740" s="225"/>
      <c r="J740" s="225"/>
      <c r="K740" s="225"/>
      <c r="L740" s="225"/>
      <c r="M740" s="225"/>
      <c r="N740" s="225"/>
      <c r="O740" s="225"/>
      <c r="P740" s="225"/>
      <c r="Q740" s="225"/>
      <c r="R740" s="406"/>
      <c r="S740" s="415"/>
      <c r="T740" s="415"/>
      <c r="U740" s="415"/>
      <c r="V740" s="415"/>
      <c r="W740" s="415"/>
      <c r="X740" s="415"/>
      <c r="Y740" s="415"/>
      <c r="Z740" s="415"/>
      <c r="AA740" s="415"/>
      <c r="AB740" s="605"/>
      <c r="AC740" s="341"/>
      <c r="AD740" s="641"/>
      <c r="AE740" s="599"/>
      <c r="AF740" s="641"/>
      <c r="AG740" s="386"/>
    </row>
    <row r="741" spans="1:33" s="166" customFormat="1" ht="18.75" customHeight="1">
      <c r="A741" s="823"/>
      <c r="B741" s="859"/>
      <c r="C741" s="825"/>
      <c r="D741" s="828" t="s">
        <v>15</v>
      </c>
      <c r="E741" s="829"/>
      <c r="F741" s="829"/>
      <c r="G741" s="830"/>
      <c r="H741" s="241">
        <f>H738+H739+H740</f>
        <v>1038.73</v>
      </c>
      <c r="I741" s="241">
        <f t="shared" ref="I741:Q741" si="519">I738+I739+I740</f>
        <v>1038.73</v>
      </c>
      <c r="J741" s="241">
        <f t="shared" si="519"/>
        <v>0</v>
      </c>
      <c r="K741" s="241">
        <f t="shared" si="519"/>
        <v>0</v>
      </c>
      <c r="L741" s="241">
        <f t="shared" si="519"/>
        <v>0</v>
      </c>
      <c r="M741" s="241">
        <f t="shared" si="519"/>
        <v>0</v>
      </c>
      <c r="N741" s="241">
        <f t="shared" si="519"/>
        <v>0</v>
      </c>
      <c r="O741" s="241">
        <f t="shared" si="519"/>
        <v>0</v>
      </c>
      <c r="P741" s="241">
        <f t="shared" si="519"/>
        <v>0</v>
      </c>
      <c r="Q741" s="241">
        <f t="shared" si="519"/>
        <v>0</v>
      </c>
      <c r="R741" s="426">
        <f>R738+R739+R740</f>
        <v>1034.08</v>
      </c>
      <c r="S741" s="426">
        <f t="shared" ref="S741:AA741" si="520">S738+S739+S740</f>
        <v>1034.08</v>
      </c>
      <c r="T741" s="426">
        <f t="shared" si="520"/>
        <v>0</v>
      </c>
      <c r="U741" s="426">
        <f t="shared" si="520"/>
        <v>0</v>
      </c>
      <c r="V741" s="426">
        <f t="shared" si="520"/>
        <v>0</v>
      </c>
      <c r="W741" s="426">
        <f t="shared" si="520"/>
        <v>0</v>
      </c>
      <c r="X741" s="426">
        <f t="shared" si="520"/>
        <v>0</v>
      </c>
      <c r="Y741" s="426">
        <f t="shared" si="520"/>
        <v>0</v>
      </c>
      <c r="Z741" s="426">
        <f t="shared" si="520"/>
        <v>0</v>
      </c>
      <c r="AA741" s="426">
        <f t="shared" si="520"/>
        <v>0</v>
      </c>
      <c r="AB741" s="856"/>
      <c r="AC741" s="857"/>
      <c r="AD741" s="857"/>
      <c r="AE741" s="857"/>
      <c r="AF741" s="857"/>
      <c r="AG741" s="858"/>
    </row>
    <row r="742" spans="1:33" s="166" customFormat="1" ht="30" customHeight="1">
      <c r="A742" s="823" t="s">
        <v>269</v>
      </c>
      <c r="B742" s="859" t="s">
        <v>150</v>
      </c>
      <c r="C742" s="825" t="s">
        <v>154</v>
      </c>
      <c r="D742" s="805" t="s">
        <v>268</v>
      </c>
      <c r="E742" s="826" t="s">
        <v>468</v>
      </c>
      <c r="F742" s="827"/>
      <c r="G742" s="213"/>
      <c r="H742" s="214"/>
      <c r="I742" s="214"/>
      <c r="J742" s="214"/>
      <c r="K742" s="214"/>
      <c r="L742" s="214"/>
      <c r="M742" s="214"/>
      <c r="N742" s="214"/>
      <c r="O742" s="214"/>
      <c r="P742" s="214"/>
      <c r="Q742" s="214"/>
      <c r="R742" s="424"/>
      <c r="S742" s="424"/>
      <c r="T742" s="424"/>
      <c r="U742" s="424"/>
      <c r="V742" s="424"/>
      <c r="W742" s="424"/>
      <c r="X742" s="424"/>
      <c r="Y742" s="424"/>
      <c r="Z742" s="424"/>
      <c r="AA742" s="660"/>
      <c r="AB742" s="660"/>
      <c r="AC742" s="660"/>
      <c r="AD742" s="660"/>
      <c r="AE742" s="660"/>
      <c r="AF742" s="660"/>
      <c r="AG742" s="661"/>
    </row>
    <row r="743" spans="1:33" s="166" customFormat="1" ht="41.25" customHeight="1">
      <c r="A743" s="823"/>
      <c r="B743" s="859"/>
      <c r="C743" s="825"/>
      <c r="D743" s="806"/>
      <c r="E743" s="640" t="s">
        <v>231</v>
      </c>
      <c r="F743" s="215" t="s">
        <v>469</v>
      </c>
      <c r="G743" s="216" t="s">
        <v>421</v>
      </c>
      <c r="H743" s="217">
        <f>K743</f>
        <v>1.8</v>
      </c>
      <c r="I743" s="248"/>
      <c r="J743" s="220"/>
      <c r="K743" s="220">
        <v>1.8</v>
      </c>
      <c r="L743" s="220"/>
      <c r="M743" s="220"/>
      <c r="N743" s="220"/>
      <c r="O743" s="220"/>
      <c r="P743" s="220"/>
      <c r="Q743" s="220"/>
      <c r="R743" s="406">
        <f>U743</f>
        <v>1.43</v>
      </c>
      <c r="S743" s="434"/>
      <c r="T743" s="409"/>
      <c r="U743" s="409">
        <v>1.43</v>
      </c>
      <c r="V743" s="409"/>
      <c r="W743" s="409"/>
      <c r="X743" s="409"/>
      <c r="Y743" s="409"/>
      <c r="Z743" s="409"/>
      <c r="AA743" s="409"/>
      <c r="AB743" s="605" t="s">
        <v>422</v>
      </c>
      <c r="AC743" s="341" t="s">
        <v>470</v>
      </c>
      <c r="AD743" s="641" t="s">
        <v>153</v>
      </c>
      <c r="AE743" s="346" t="s">
        <v>460</v>
      </c>
      <c r="AF743" s="437">
        <v>0</v>
      </c>
      <c r="AG743" s="263" t="s">
        <v>1128</v>
      </c>
    </row>
    <row r="744" spans="1:33" s="166" customFormat="1" ht="15" hidden="1" customHeight="1">
      <c r="A744" s="823"/>
      <c r="B744" s="859"/>
      <c r="C744" s="825"/>
      <c r="D744" s="806"/>
      <c r="E744" s="642"/>
      <c r="F744" s="215"/>
      <c r="G744" s="216"/>
      <c r="H744" s="217"/>
      <c r="I744" s="216"/>
      <c r="J744" s="216"/>
      <c r="K744" s="216"/>
      <c r="L744" s="216"/>
      <c r="M744" s="216"/>
      <c r="N744" s="216"/>
      <c r="O744" s="216"/>
      <c r="P744" s="216"/>
      <c r="Q744" s="216"/>
      <c r="R744" s="406"/>
      <c r="S744" s="412"/>
      <c r="T744" s="412"/>
      <c r="U744" s="412"/>
      <c r="V744" s="412"/>
      <c r="W744" s="412"/>
      <c r="X744" s="412"/>
      <c r="Y744" s="412"/>
      <c r="Z744" s="412"/>
      <c r="AA744" s="412"/>
      <c r="AB744" s="605"/>
      <c r="AC744" s="341"/>
      <c r="AD744" s="641"/>
      <c r="AE744" s="599"/>
      <c r="AF744" s="641"/>
      <c r="AG744" s="386"/>
    </row>
    <row r="745" spans="1:33" s="166" customFormat="1" ht="0.75" customHeight="1">
      <c r="A745" s="823"/>
      <c r="B745" s="859"/>
      <c r="C745" s="825"/>
      <c r="D745" s="807"/>
      <c r="E745" s="638"/>
      <c r="F745" s="238"/>
      <c r="G745" s="225"/>
      <c r="H745" s="217"/>
      <c r="I745" s="225"/>
      <c r="J745" s="225"/>
      <c r="K745" s="225"/>
      <c r="L745" s="225"/>
      <c r="M745" s="225"/>
      <c r="N745" s="225"/>
      <c r="O745" s="225"/>
      <c r="P745" s="225"/>
      <c r="Q745" s="225"/>
      <c r="R745" s="406"/>
      <c r="S745" s="415"/>
      <c r="T745" s="415"/>
      <c r="U745" s="415"/>
      <c r="V745" s="415"/>
      <c r="W745" s="415"/>
      <c r="X745" s="415"/>
      <c r="Y745" s="415"/>
      <c r="Z745" s="415"/>
      <c r="AA745" s="415"/>
      <c r="AB745" s="605"/>
      <c r="AC745" s="341"/>
      <c r="AD745" s="641"/>
      <c r="AE745" s="599"/>
      <c r="AF745" s="641"/>
      <c r="AG745" s="386"/>
    </row>
    <row r="746" spans="1:33" s="166" customFormat="1" ht="18.75" customHeight="1">
      <c r="A746" s="823"/>
      <c r="B746" s="859"/>
      <c r="C746" s="825"/>
      <c r="D746" s="828" t="s">
        <v>15</v>
      </c>
      <c r="E746" s="829"/>
      <c r="F746" s="829"/>
      <c r="G746" s="830"/>
      <c r="H746" s="241">
        <f>H743</f>
        <v>1.8</v>
      </c>
      <c r="I746" s="246">
        <f>I743+I744+I745</f>
        <v>0</v>
      </c>
      <c r="J746" s="246">
        <f t="shared" ref="J746:Q746" si="521">J743+J744+J745</f>
        <v>0</v>
      </c>
      <c r="K746" s="246">
        <f t="shared" si="521"/>
        <v>1.8</v>
      </c>
      <c r="L746" s="246">
        <f t="shared" si="521"/>
        <v>0</v>
      </c>
      <c r="M746" s="246">
        <f t="shared" si="521"/>
        <v>0</v>
      </c>
      <c r="N746" s="246">
        <f t="shared" si="521"/>
        <v>0</v>
      </c>
      <c r="O746" s="246">
        <f t="shared" si="521"/>
        <v>0</v>
      </c>
      <c r="P746" s="246">
        <f t="shared" si="521"/>
        <v>0</v>
      </c>
      <c r="Q746" s="246">
        <f t="shared" si="521"/>
        <v>0</v>
      </c>
      <c r="R746" s="426">
        <f>R743</f>
        <v>1.43</v>
      </c>
      <c r="S746" s="431">
        <f>S743+S744+S745</f>
        <v>0</v>
      </c>
      <c r="T746" s="431">
        <f t="shared" ref="T746:AA746" si="522">T743+T744+T745</f>
        <v>0</v>
      </c>
      <c r="U746" s="431">
        <f t="shared" si="522"/>
        <v>1.43</v>
      </c>
      <c r="V746" s="431">
        <f t="shared" si="522"/>
        <v>0</v>
      </c>
      <c r="W746" s="431">
        <f t="shared" si="522"/>
        <v>0</v>
      </c>
      <c r="X746" s="431">
        <f t="shared" si="522"/>
        <v>0</v>
      </c>
      <c r="Y746" s="431">
        <f t="shared" si="522"/>
        <v>0</v>
      </c>
      <c r="Z746" s="431">
        <f t="shared" si="522"/>
        <v>0</v>
      </c>
      <c r="AA746" s="431">
        <f t="shared" si="522"/>
        <v>0</v>
      </c>
      <c r="AB746" s="856"/>
      <c r="AC746" s="857"/>
      <c r="AD746" s="857"/>
      <c r="AE746" s="857"/>
      <c r="AF746" s="857"/>
      <c r="AG746" s="858"/>
    </row>
    <row r="747" spans="1:33" s="166" customFormat="1" ht="27" customHeight="1">
      <c r="A747" s="823" t="s">
        <v>269</v>
      </c>
      <c r="B747" s="859" t="s">
        <v>150</v>
      </c>
      <c r="C747" s="825" t="s">
        <v>154</v>
      </c>
      <c r="D747" s="805" t="s">
        <v>269</v>
      </c>
      <c r="E747" s="826" t="s">
        <v>471</v>
      </c>
      <c r="F747" s="827"/>
      <c r="G747" s="213"/>
      <c r="H747" s="214"/>
      <c r="I747" s="214"/>
      <c r="J747" s="214"/>
      <c r="K747" s="214"/>
      <c r="L747" s="214"/>
      <c r="M747" s="214"/>
      <c r="N747" s="214"/>
      <c r="O747" s="214"/>
      <c r="P747" s="214"/>
      <c r="Q747" s="214"/>
      <c r="R747" s="424"/>
      <c r="S747" s="424"/>
      <c r="T747" s="424"/>
      <c r="U747" s="424"/>
      <c r="V747" s="424"/>
      <c r="W747" s="424"/>
      <c r="X747" s="424"/>
      <c r="Y747" s="424"/>
      <c r="Z747" s="660"/>
      <c r="AA747" s="660"/>
      <c r="AB747" s="660"/>
      <c r="AC747" s="660"/>
      <c r="AD747" s="660"/>
      <c r="AE747" s="660"/>
      <c r="AF747" s="660"/>
      <c r="AG747" s="661"/>
    </row>
    <row r="748" spans="1:33" s="166" customFormat="1" ht="55.5" customHeight="1">
      <c r="A748" s="823"/>
      <c r="B748" s="859"/>
      <c r="C748" s="825"/>
      <c r="D748" s="806"/>
      <c r="E748" s="640" t="s">
        <v>231</v>
      </c>
      <c r="F748" s="215" t="s">
        <v>472</v>
      </c>
      <c r="G748" s="183" t="s">
        <v>14</v>
      </c>
      <c r="H748" s="217">
        <f>I748</f>
        <v>3</v>
      </c>
      <c r="I748" s="438">
        <v>3</v>
      </c>
      <c r="J748" s="216"/>
      <c r="K748" s="216"/>
      <c r="L748" s="216"/>
      <c r="M748" s="216"/>
      <c r="N748" s="216"/>
      <c r="O748" s="216"/>
      <c r="P748" s="216"/>
      <c r="Q748" s="216"/>
      <c r="R748" s="406">
        <f>S748</f>
        <v>2.16</v>
      </c>
      <c r="S748" s="439">
        <v>2.16</v>
      </c>
      <c r="T748" s="412"/>
      <c r="U748" s="412"/>
      <c r="V748" s="412"/>
      <c r="W748" s="412"/>
      <c r="X748" s="412"/>
      <c r="Y748" s="412"/>
      <c r="Z748" s="412"/>
      <c r="AA748" s="412"/>
      <c r="AB748" s="605" t="s">
        <v>422</v>
      </c>
      <c r="AC748" s="341" t="s">
        <v>473</v>
      </c>
      <c r="AD748" s="641" t="s">
        <v>153</v>
      </c>
      <c r="AE748" s="346" t="s">
        <v>460</v>
      </c>
      <c r="AF748" s="346" t="s">
        <v>460</v>
      </c>
      <c r="AG748" s="263"/>
    </row>
    <row r="749" spans="1:33" s="166" customFormat="1" ht="0.75" customHeight="1">
      <c r="A749" s="823"/>
      <c r="B749" s="859"/>
      <c r="C749" s="825"/>
      <c r="D749" s="806"/>
      <c r="E749" s="642"/>
      <c r="F749" s="215"/>
      <c r="G749" s="216"/>
      <c r="H749" s="217"/>
      <c r="I749" s="216"/>
      <c r="J749" s="216"/>
      <c r="K749" s="216"/>
      <c r="L749" s="216"/>
      <c r="M749" s="216"/>
      <c r="N749" s="216"/>
      <c r="O749" s="216"/>
      <c r="P749" s="216"/>
      <c r="Q749" s="216"/>
      <c r="R749" s="406"/>
      <c r="S749" s="412"/>
      <c r="T749" s="412"/>
      <c r="U749" s="412"/>
      <c r="V749" s="412"/>
      <c r="W749" s="412"/>
      <c r="X749" s="412"/>
      <c r="Y749" s="412"/>
      <c r="Z749" s="412"/>
      <c r="AA749" s="412"/>
      <c r="AB749" s="605"/>
      <c r="AC749" s="341"/>
      <c r="AD749" s="641"/>
      <c r="AE749" s="599"/>
      <c r="AF749" s="641"/>
      <c r="AG749" s="386"/>
    </row>
    <row r="750" spans="1:33" s="166" customFormat="1" ht="12.75" hidden="1" customHeight="1">
      <c r="A750" s="823"/>
      <c r="B750" s="859"/>
      <c r="C750" s="825"/>
      <c r="D750" s="807"/>
      <c r="E750" s="638"/>
      <c r="F750" s="238"/>
      <c r="G750" s="225"/>
      <c r="H750" s="217"/>
      <c r="I750" s="225"/>
      <c r="J750" s="225"/>
      <c r="K750" s="225"/>
      <c r="L750" s="225"/>
      <c r="M750" s="225"/>
      <c r="N750" s="225"/>
      <c r="O750" s="225"/>
      <c r="P750" s="225"/>
      <c r="Q750" s="225"/>
      <c r="R750" s="406"/>
      <c r="S750" s="415"/>
      <c r="T750" s="415"/>
      <c r="U750" s="415"/>
      <c r="V750" s="415"/>
      <c r="W750" s="415"/>
      <c r="X750" s="415"/>
      <c r="Y750" s="415"/>
      <c r="Z750" s="415"/>
      <c r="AA750" s="415"/>
      <c r="AB750" s="605"/>
      <c r="AC750" s="341"/>
      <c r="AD750" s="641"/>
      <c r="AE750" s="599"/>
      <c r="AF750" s="641"/>
      <c r="AG750" s="386"/>
    </row>
    <row r="751" spans="1:33" s="166" customFormat="1" ht="18.75" customHeight="1">
      <c r="A751" s="823"/>
      <c r="B751" s="859"/>
      <c r="C751" s="825"/>
      <c r="D751" s="828" t="s">
        <v>15</v>
      </c>
      <c r="E751" s="829"/>
      <c r="F751" s="829"/>
      <c r="G751" s="830"/>
      <c r="H751" s="241">
        <f>H748+H749+H750</f>
        <v>3</v>
      </c>
      <c r="I751" s="246">
        <f>I748+I749+I750</f>
        <v>3</v>
      </c>
      <c r="J751" s="246">
        <f t="shared" ref="J751:Q751" si="523">J748+J749+J750</f>
        <v>0</v>
      </c>
      <c r="K751" s="246">
        <f t="shared" si="523"/>
        <v>0</v>
      </c>
      <c r="L751" s="246">
        <f t="shared" si="523"/>
        <v>0</v>
      </c>
      <c r="M751" s="246">
        <f t="shared" si="523"/>
        <v>0</v>
      </c>
      <c r="N751" s="246">
        <f t="shared" si="523"/>
        <v>0</v>
      </c>
      <c r="O751" s="246">
        <f t="shared" si="523"/>
        <v>0</v>
      </c>
      <c r="P751" s="246">
        <f t="shared" si="523"/>
        <v>0</v>
      </c>
      <c r="Q751" s="246">
        <f t="shared" si="523"/>
        <v>0</v>
      </c>
      <c r="R751" s="426">
        <f>R748+R749+R750</f>
        <v>2.16</v>
      </c>
      <c r="S751" s="431">
        <f>S748+S749+S750</f>
        <v>2.16</v>
      </c>
      <c r="T751" s="431">
        <f t="shared" ref="T751:AA751" si="524">T748+T749+T750</f>
        <v>0</v>
      </c>
      <c r="U751" s="431">
        <f t="shared" si="524"/>
        <v>0</v>
      </c>
      <c r="V751" s="431">
        <f t="shared" si="524"/>
        <v>0</v>
      </c>
      <c r="W751" s="431">
        <f t="shared" si="524"/>
        <v>0</v>
      </c>
      <c r="X751" s="431">
        <f t="shared" si="524"/>
        <v>0</v>
      </c>
      <c r="Y751" s="431">
        <f t="shared" si="524"/>
        <v>0</v>
      </c>
      <c r="Z751" s="431">
        <f t="shared" si="524"/>
        <v>0</v>
      </c>
      <c r="AA751" s="431">
        <f t="shared" si="524"/>
        <v>0</v>
      </c>
      <c r="AB751" s="856"/>
      <c r="AC751" s="857"/>
      <c r="AD751" s="857"/>
      <c r="AE751" s="857"/>
      <c r="AF751" s="857"/>
      <c r="AG751" s="858"/>
    </row>
    <row r="752" spans="1:33" s="166" customFormat="1" ht="15" customHeight="1">
      <c r="A752" s="171" t="s">
        <v>269</v>
      </c>
      <c r="B752" s="167" t="s">
        <v>150</v>
      </c>
      <c r="C752" s="291" t="s">
        <v>154</v>
      </c>
      <c r="D752" s="845" t="s">
        <v>16</v>
      </c>
      <c r="E752" s="845"/>
      <c r="F752" s="845"/>
      <c r="G752" s="845"/>
      <c r="H752" s="244">
        <f>H721+H726+H731+H736+H741+H746+H751</f>
        <v>1069.19</v>
      </c>
      <c r="I752" s="244">
        <f>I721+I726+I731+I736+I741+I746+I751</f>
        <v>1049.3900000000001</v>
      </c>
      <c r="J752" s="244">
        <f>J721+J726+J731+J736+J741+J746+J751</f>
        <v>0</v>
      </c>
      <c r="K752" s="244">
        <f>K721+K726+K731+K736+K741+K746+K751</f>
        <v>19.8</v>
      </c>
      <c r="L752" s="244">
        <f t="shared" ref="L752:Q752" si="525">L721+L726</f>
        <v>0</v>
      </c>
      <c r="M752" s="244">
        <f t="shared" si="525"/>
        <v>0</v>
      </c>
      <c r="N752" s="244">
        <f t="shared" si="525"/>
        <v>0</v>
      </c>
      <c r="O752" s="244">
        <f t="shared" si="525"/>
        <v>0</v>
      </c>
      <c r="P752" s="244">
        <f t="shared" si="525"/>
        <v>0</v>
      </c>
      <c r="Q752" s="244">
        <f t="shared" si="525"/>
        <v>0</v>
      </c>
      <c r="R752" s="429">
        <f>R721+R726+R731+R736+R741+R746+R751</f>
        <v>1060.3500000000001</v>
      </c>
      <c r="S752" s="429">
        <f>S721+S726+S731+S736+S741+S746+S751</f>
        <v>1043.9000000000001</v>
      </c>
      <c r="T752" s="429">
        <f>T721+T726+T731+T736+T741+T746+T751</f>
        <v>0</v>
      </c>
      <c r="U752" s="429">
        <f>U721+U726+U731+U736+U741+U746+U751</f>
        <v>16.45</v>
      </c>
      <c r="V752" s="429">
        <f t="shared" ref="V752:AA752" si="526">V721+V726</f>
        <v>0</v>
      </c>
      <c r="W752" s="429">
        <f t="shared" si="526"/>
        <v>0</v>
      </c>
      <c r="X752" s="429">
        <f t="shared" si="526"/>
        <v>0</v>
      </c>
      <c r="Y752" s="429">
        <f t="shared" si="526"/>
        <v>0</v>
      </c>
      <c r="Z752" s="429">
        <f t="shared" si="526"/>
        <v>0</v>
      </c>
      <c r="AA752" s="429">
        <f t="shared" si="526"/>
        <v>0</v>
      </c>
      <c r="AB752" s="698"/>
      <c r="AC752" s="699"/>
      <c r="AD752" s="699"/>
      <c r="AE752" s="699"/>
      <c r="AF752" s="699"/>
      <c r="AG752" s="700"/>
    </row>
    <row r="753" spans="1:33" s="166" customFormat="1" ht="15" customHeight="1">
      <c r="A753" s="171" t="s">
        <v>269</v>
      </c>
      <c r="B753" s="167" t="s">
        <v>150</v>
      </c>
      <c r="C753" s="291" t="s">
        <v>156</v>
      </c>
      <c r="D753" s="846" t="s">
        <v>651</v>
      </c>
      <c r="E753" s="847"/>
      <c r="F753" s="847"/>
      <c r="G753" s="847"/>
      <c r="H753" s="847"/>
      <c r="I753" s="847"/>
      <c r="J753" s="847"/>
      <c r="K753" s="847"/>
      <c r="L753" s="847"/>
      <c r="M753" s="847"/>
      <c r="N753" s="847"/>
      <c r="O753" s="847"/>
      <c r="P753" s="847"/>
      <c r="Q753" s="847"/>
      <c r="R753" s="847"/>
      <c r="S753" s="847"/>
      <c r="T753" s="847"/>
      <c r="U753" s="847"/>
      <c r="V753" s="847"/>
      <c r="W753" s="847"/>
      <c r="X753" s="847"/>
      <c r="Y753" s="847"/>
      <c r="Z753" s="847"/>
      <c r="AA753" s="847"/>
      <c r="AB753" s="847"/>
      <c r="AC753" s="847"/>
      <c r="AD753" s="847"/>
      <c r="AE753" s="847"/>
      <c r="AF753" s="847"/>
      <c r="AG753" s="848"/>
    </row>
    <row r="754" spans="1:33" s="166" customFormat="1" ht="27" customHeight="1">
      <c r="A754" s="823" t="s">
        <v>269</v>
      </c>
      <c r="B754" s="859" t="s">
        <v>150</v>
      </c>
      <c r="C754" s="825" t="s">
        <v>156</v>
      </c>
      <c r="D754" s="805" t="s">
        <v>151</v>
      </c>
      <c r="E754" s="826" t="s">
        <v>474</v>
      </c>
      <c r="F754" s="827"/>
      <c r="G754" s="213"/>
      <c r="H754" s="214"/>
      <c r="I754" s="214"/>
      <c r="J754" s="214"/>
      <c r="K754" s="214"/>
      <c r="L754" s="214"/>
      <c r="M754" s="214"/>
      <c r="N754" s="214"/>
      <c r="O754" s="214"/>
      <c r="P754" s="214"/>
      <c r="Q754" s="214"/>
      <c r="R754" s="424"/>
      <c r="S754" s="424"/>
      <c r="T754" s="424"/>
      <c r="U754" s="424"/>
      <c r="V754" s="424"/>
      <c r="W754" s="424"/>
      <c r="X754" s="424"/>
      <c r="Y754" s="424"/>
      <c r="Z754" s="660"/>
      <c r="AA754" s="660"/>
      <c r="AB754" s="660"/>
      <c r="AC754" s="660"/>
      <c r="AD754" s="660"/>
      <c r="AE754" s="660"/>
      <c r="AF754" s="660"/>
      <c r="AG754" s="661"/>
    </row>
    <row r="755" spans="1:33" s="166" customFormat="1" ht="42" customHeight="1">
      <c r="A755" s="823"/>
      <c r="B755" s="859"/>
      <c r="C755" s="825"/>
      <c r="D755" s="806"/>
      <c r="E755" s="604" t="s">
        <v>231</v>
      </c>
      <c r="F755" s="215" t="s">
        <v>475</v>
      </c>
      <c r="G755" s="216" t="s">
        <v>421</v>
      </c>
      <c r="H755" s="217">
        <v>2</v>
      </c>
      <c r="I755" s="220"/>
      <c r="J755" s="220"/>
      <c r="K755" s="220">
        <v>2</v>
      </c>
      <c r="L755" s="220"/>
      <c r="M755" s="220"/>
      <c r="N755" s="220"/>
      <c r="O755" s="220"/>
      <c r="P755" s="220"/>
      <c r="Q755" s="220"/>
      <c r="R755" s="406">
        <v>0</v>
      </c>
      <c r="S755" s="409"/>
      <c r="T755" s="409"/>
      <c r="U755" s="409">
        <v>0</v>
      </c>
      <c r="V755" s="409"/>
      <c r="W755" s="409"/>
      <c r="X755" s="409"/>
      <c r="Y755" s="409"/>
      <c r="Z755" s="409"/>
      <c r="AA755" s="409"/>
      <c r="AB755" s="605" t="s">
        <v>422</v>
      </c>
      <c r="AC755" s="341" t="s">
        <v>476</v>
      </c>
      <c r="AD755" s="599" t="s">
        <v>153</v>
      </c>
      <c r="AE755" s="599">
        <v>1</v>
      </c>
      <c r="AF755" s="437">
        <v>0</v>
      </c>
      <c r="AG755" s="205" t="s">
        <v>1130</v>
      </c>
    </row>
    <row r="756" spans="1:33" s="166" customFormat="1" ht="1.5" hidden="1" customHeight="1">
      <c r="A756" s="823"/>
      <c r="B756" s="859"/>
      <c r="C756" s="825"/>
      <c r="D756" s="806"/>
      <c r="E756" s="638"/>
      <c r="F756" s="215"/>
      <c r="G756" s="216"/>
      <c r="H756" s="217"/>
      <c r="I756" s="216"/>
      <c r="J756" s="216"/>
      <c r="K756" s="216"/>
      <c r="L756" s="216"/>
      <c r="M756" s="216"/>
      <c r="N756" s="216"/>
      <c r="O756" s="216"/>
      <c r="P756" s="216"/>
      <c r="Q756" s="216"/>
      <c r="R756" s="406"/>
      <c r="S756" s="412"/>
      <c r="T756" s="412"/>
      <c r="U756" s="412"/>
      <c r="V756" s="412"/>
      <c r="W756" s="412"/>
      <c r="X756" s="412"/>
      <c r="Y756" s="412"/>
      <c r="Z756" s="412"/>
      <c r="AA756" s="412"/>
      <c r="AB756" s="605"/>
      <c r="AC756" s="341"/>
      <c r="AD756" s="599"/>
      <c r="AE756" s="599"/>
      <c r="AF756" s="599"/>
      <c r="AG756" s="386"/>
    </row>
    <row r="757" spans="1:33" s="166" customFormat="1" ht="3.75" hidden="1" customHeight="1">
      <c r="A757" s="823"/>
      <c r="B757" s="859"/>
      <c r="C757" s="825"/>
      <c r="D757" s="807"/>
      <c r="E757" s="638"/>
      <c r="F757" s="224"/>
      <c r="G757" s="225"/>
      <c r="H757" s="217"/>
      <c r="I757" s="225"/>
      <c r="J757" s="225"/>
      <c r="K757" s="225"/>
      <c r="L757" s="225"/>
      <c r="M757" s="225"/>
      <c r="N757" s="225"/>
      <c r="O757" s="225"/>
      <c r="P757" s="225"/>
      <c r="Q757" s="225"/>
      <c r="R757" s="406"/>
      <c r="S757" s="415"/>
      <c r="T757" s="415"/>
      <c r="U757" s="415"/>
      <c r="V757" s="415"/>
      <c r="W757" s="415"/>
      <c r="X757" s="415"/>
      <c r="Y757" s="415"/>
      <c r="Z757" s="415"/>
      <c r="AA757" s="415"/>
      <c r="AB757" s="605"/>
      <c r="AC757" s="341"/>
      <c r="AD757" s="599"/>
      <c r="AE757" s="599"/>
      <c r="AF757" s="599"/>
      <c r="AG757" s="386"/>
    </row>
    <row r="758" spans="1:33" s="166" customFormat="1" ht="15" customHeight="1">
      <c r="A758" s="823"/>
      <c r="B758" s="859"/>
      <c r="C758" s="825"/>
      <c r="D758" s="828" t="s">
        <v>15</v>
      </c>
      <c r="E758" s="829"/>
      <c r="F758" s="829"/>
      <c r="G758" s="830"/>
      <c r="H758" s="245">
        <f>H755</f>
        <v>2</v>
      </c>
      <c r="I758" s="245">
        <f t="shared" ref="I758:Q758" si="527">I755</f>
        <v>0</v>
      </c>
      <c r="J758" s="245">
        <f t="shared" si="527"/>
        <v>0</v>
      </c>
      <c r="K758" s="245">
        <f t="shared" si="527"/>
        <v>2</v>
      </c>
      <c r="L758" s="245">
        <f t="shared" si="527"/>
        <v>0</v>
      </c>
      <c r="M758" s="245">
        <f t="shared" si="527"/>
        <v>0</v>
      </c>
      <c r="N758" s="245">
        <f t="shared" si="527"/>
        <v>0</v>
      </c>
      <c r="O758" s="245">
        <f t="shared" si="527"/>
        <v>0</v>
      </c>
      <c r="P758" s="245">
        <f t="shared" si="527"/>
        <v>0</v>
      </c>
      <c r="Q758" s="245">
        <f t="shared" si="527"/>
        <v>0</v>
      </c>
      <c r="R758" s="430">
        <f>R755</f>
        <v>0</v>
      </c>
      <c r="S758" s="430">
        <f t="shared" ref="S758:AA758" si="528">S755</f>
        <v>0</v>
      </c>
      <c r="T758" s="430">
        <f t="shared" si="528"/>
        <v>0</v>
      </c>
      <c r="U758" s="430">
        <f t="shared" si="528"/>
        <v>0</v>
      </c>
      <c r="V758" s="430">
        <f t="shared" si="528"/>
        <v>0</v>
      </c>
      <c r="W758" s="430">
        <f t="shared" si="528"/>
        <v>0</v>
      </c>
      <c r="X758" s="430">
        <f t="shared" si="528"/>
        <v>0</v>
      </c>
      <c r="Y758" s="430">
        <f t="shared" si="528"/>
        <v>0</v>
      </c>
      <c r="Z758" s="430">
        <f t="shared" si="528"/>
        <v>0</v>
      </c>
      <c r="AA758" s="430">
        <f t="shared" si="528"/>
        <v>0</v>
      </c>
      <c r="AB758" s="852"/>
      <c r="AC758" s="841"/>
      <c r="AD758" s="841"/>
      <c r="AE758" s="841"/>
      <c r="AF758" s="841"/>
      <c r="AG758" s="842"/>
    </row>
    <row r="759" spans="1:33" s="166" customFormat="1" ht="30" customHeight="1">
      <c r="A759" s="823" t="s">
        <v>269</v>
      </c>
      <c r="B759" s="859" t="s">
        <v>150</v>
      </c>
      <c r="C759" s="825" t="s">
        <v>156</v>
      </c>
      <c r="D759" s="805" t="s">
        <v>156</v>
      </c>
      <c r="E759" s="826" t="s">
        <v>845</v>
      </c>
      <c r="F759" s="827"/>
      <c r="G759" s="213"/>
      <c r="H759" s="214"/>
      <c r="I759" s="214"/>
      <c r="J759" s="214"/>
      <c r="K759" s="214"/>
      <c r="L759" s="214"/>
      <c r="M759" s="214"/>
      <c r="N759" s="214"/>
      <c r="O759" s="214"/>
      <c r="P759" s="214"/>
      <c r="Q759" s="214"/>
      <c r="R759" s="424"/>
      <c r="S759" s="424"/>
      <c r="T759" s="424"/>
      <c r="U759" s="424"/>
      <c r="V759" s="424"/>
      <c r="W759" s="424"/>
      <c r="X759" s="424"/>
      <c r="Y759" s="424"/>
      <c r="Z759" s="424"/>
      <c r="AA759" s="424"/>
      <c r="AB759" s="635"/>
      <c r="AC759" s="635"/>
      <c r="AD759" s="635"/>
      <c r="AE759" s="635"/>
      <c r="AF759" s="635"/>
      <c r="AG759" s="659"/>
    </row>
    <row r="760" spans="1:33" s="166" customFormat="1" ht="41.25" customHeight="1">
      <c r="A760" s="823"/>
      <c r="B760" s="859"/>
      <c r="C760" s="825"/>
      <c r="D760" s="806"/>
      <c r="E760" s="640" t="s">
        <v>231</v>
      </c>
      <c r="F760" s="215" t="s">
        <v>1131</v>
      </c>
      <c r="G760" s="250" t="s">
        <v>145</v>
      </c>
      <c r="H760" s="217">
        <v>20</v>
      </c>
      <c r="I760" s="440">
        <v>20</v>
      </c>
      <c r="J760" s="216"/>
      <c r="K760" s="216"/>
      <c r="L760" s="216"/>
      <c r="M760" s="216"/>
      <c r="N760" s="216"/>
      <c r="O760" s="216"/>
      <c r="P760" s="216"/>
      <c r="Q760" s="216"/>
      <c r="R760" s="406">
        <v>20</v>
      </c>
      <c r="S760" s="409">
        <v>20</v>
      </c>
      <c r="T760" s="412"/>
      <c r="U760" s="412"/>
      <c r="V760" s="412"/>
      <c r="W760" s="412"/>
      <c r="X760" s="412"/>
      <c r="Y760" s="412"/>
      <c r="Z760" s="412"/>
      <c r="AA760" s="412">
        <v>197.5</v>
      </c>
      <c r="AB760" s="605" t="s">
        <v>477</v>
      </c>
      <c r="AC760" s="341" t="s">
        <v>1132</v>
      </c>
      <c r="AD760" s="641" t="s">
        <v>153</v>
      </c>
      <c r="AE760" s="599">
        <v>1</v>
      </c>
      <c r="AF760" s="599">
        <v>0</v>
      </c>
      <c r="AG760" s="263" t="s">
        <v>1133</v>
      </c>
    </row>
    <row r="761" spans="1:33" s="166" customFormat="1" ht="15" hidden="1" customHeight="1">
      <c r="A761" s="823"/>
      <c r="B761" s="859"/>
      <c r="C761" s="825"/>
      <c r="D761" s="806"/>
      <c r="E761" s="642"/>
      <c r="F761" s="215"/>
      <c r="G761" s="216"/>
      <c r="H761" s="217"/>
      <c r="I761" s="216"/>
      <c r="J761" s="216"/>
      <c r="K761" s="216"/>
      <c r="L761" s="216"/>
      <c r="M761" s="216"/>
      <c r="N761" s="216"/>
      <c r="O761" s="216"/>
      <c r="P761" s="216"/>
      <c r="Q761" s="216"/>
      <c r="R761" s="406"/>
      <c r="S761" s="412"/>
      <c r="T761" s="412"/>
      <c r="U761" s="412"/>
      <c r="V761" s="412"/>
      <c r="W761" s="412"/>
      <c r="X761" s="412"/>
      <c r="Y761" s="412"/>
      <c r="Z761" s="412"/>
      <c r="AA761" s="412"/>
      <c r="AB761" s="605"/>
      <c r="AC761" s="341"/>
      <c r="AD761" s="641"/>
      <c r="AE761" s="599"/>
      <c r="AF761" s="641"/>
      <c r="AG761" s="386"/>
    </row>
    <row r="762" spans="1:33" s="166" customFormat="1" ht="15" hidden="1" customHeight="1">
      <c r="A762" s="823"/>
      <c r="B762" s="859"/>
      <c r="C762" s="825"/>
      <c r="D762" s="807"/>
      <c r="E762" s="638"/>
      <c r="F762" s="238"/>
      <c r="G762" s="225"/>
      <c r="H762" s="217"/>
      <c r="I762" s="225"/>
      <c r="J762" s="225"/>
      <c r="K762" s="225"/>
      <c r="L762" s="225"/>
      <c r="M762" s="225"/>
      <c r="N762" s="225"/>
      <c r="O762" s="225"/>
      <c r="P762" s="225"/>
      <c r="Q762" s="225"/>
      <c r="R762" s="406"/>
      <c r="S762" s="415"/>
      <c r="T762" s="415"/>
      <c r="U762" s="415"/>
      <c r="V762" s="415"/>
      <c r="W762" s="415"/>
      <c r="X762" s="415"/>
      <c r="Y762" s="415"/>
      <c r="Z762" s="415"/>
      <c r="AA762" s="415"/>
      <c r="AB762" s="605"/>
      <c r="AC762" s="341"/>
      <c r="AD762" s="641"/>
      <c r="AE762" s="599"/>
      <c r="AF762" s="641"/>
      <c r="AG762" s="386"/>
    </row>
    <row r="763" spans="1:33" s="166" customFormat="1" ht="15.75" customHeight="1">
      <c r="A763" s="823"/>
      <c r="B763" s="859"/>
      <c r="C763" s="825"/>
      <c r="D763" s="828" t="s">
        <v>15</v>
      </c>
      <c r="E763" s="829"/>
      <c r="F763" s="829"/>
      <c r="G763" s="830"/>
      <c r="H763" s="241">
        <f>H760</f>
        <v>20</v>
      </c>
      <c r="I763" s="241">
        <f t="shared" ref="I763:Q763" si="529">I760</f>
        <v>20</v>
      </c>
      <c r="J763" s="241">
        <f t="shared" si="529"/>
        <v>0</v>
      </c>
      <c r="K763" s="241">
        <f t="shared" si="529"/>
        <v>0</v>
      </c>
      <c r="L763" s="241">
        <f t="shared" si="529"/>
        <v>0</v>
      </c>
      <c r="M763" s="241">
        <f t="shared" si="529"/>
        <v>0</v>
      </c>
      <c r="N763" s="241">
        <f t="shared" si="529"/>
        <v>0</v>
      </c>
      <c r="O763" s="241">
        <f t="shared" si="529"/>
        <v>0</v>
      </c>
      <c r="P763" s="241">
        <f t="shared" si="529"/>
        <v>0</v>
      </c>
      <c r="Q763" s="241">
        <f t="shared" si="529"/>
        <v>0</v>
      </c>
      <c r="R763" s="426">
        <f>R760</f>
        <v>20</v>
      </c>
      <c r="S763" s="426">
        <f t="shared" ref="S763:AA763" si="530">S760</f>
        <v>20</v>
      </c>
      <c r="T763" s="426">
        <f t="shared" si="530"/>
        <v>0</v>
      </c>
      <c r="U763" s="426">
        <f t="shared" si="530"/>
        <v>0</v>
      </c>
      <c r="V763" s="426">
        <f t="shared" si="530"/>
        <v>0</v>
      </c>
      <c r="W763" s="426">
        <f t="shared" si="530"/>
        <v>0</v>
      </c>
      <c r="X763" s="426">
        <f t="shared" si="530"/>
        <v>0</v>
      </c>
      <c r="Y763" s="426">
        <f t="shared" si="530"/>
        <v>0</v>
      </c>
      <c r="Z763" s="426">
        <f t="shared" si="530"/>
        <v>0</v>
      </c>
      <c r="AA763" s="426">
        <f t="shared" si="530"/>
        <v>197.5</v>
      </c>
      <c r="AB763" s="856"/>
      <c r="AC763" s="857"/>
      <c r="AD763" s="857"/>
      <c r="AE763" s="857"/>
      <c r="AF763" s="857"/>
      <c r="AG763" s="858"/>
    </row>
    <row r="764" spans="1:33" s="166" customFormat="1" ht="32.25" customHeight="1">
      <c r="A764" s="823" t="s">
        <v>269</v>
      </c>
      <c r="B764" s="859" t="s">
        <v>150</v>
      </c>
      <c r="C764" s="825" t="s">
        <v>156</v>
      </c>
      <c r="D764" s="805" t="s">
        <v>179</v>
      </c>
      <c r="E764" s="826" t="s">
        <v>846</v>
      </c>
      <c r="F764" s="827"/>
      <c r="G764" s="213"/>
      <c r="H764" s="214"/>
      <c r="I764" s="214"/>
      <c r="J764" s="214"/>
      <c r="K764" s="214"/>
      <c r="L764" s="214"/>
      <c r="M764" s="214"/>
      <c r="N764" s="214"/>
      <c r="O764" s="214"/>
      <c r="P764" s="214"/>
      <c r="Q764" s="214"/>
      <c r="R764" s="424"/>
      <c r="S764" s="424"/>
      <c r="T764" s="424"/>
      <c r="U764" s="424"/>
      <c r="V764" s="424"/>
      <c r="W764" s="424"/>
      <c r="X764" s="424"/>
      <c r="Y764" s="424"/>
      <c r="Z764" s="424"/>
      <c r="AA764" s="424"/>
      <c r="AB764" s="635"/>
      <c r="AC764" s="635"/>
      <c r="AD764" s="635"/>
      <c r="AE764" s="635"/>
      <c r="AF764" s="635"/>
      <c r="AG764" s="659"/>
    </row>
    <row r="765" spans="1:33" s="166" customFormat="1" ht="32.25" customHeight="1">
      <c r="A765" s="823"/>
      <c r="B765" s="859"/>
      <c r="C765" s="825"/>
      <c r="D765" s="806"/>
      <c r="E765" s="640" t="s">
        <v>231</v>
      </c>
      <c r="F765" s="215" t="s">
        <v>847</v>
      </c>
      <c r="G765" s="183" t="s">
        <v>14</v>
      </c>
      <c r="H765" s="217">
        <v>14.01</v>
      </c>
      <c r="I765" s="438">
        <v>5.18</v>
      </c>
      <c r="J765" s="216"/>
      <c r="K765" s="216">
        <v>8.83</v>
      </c>
      <c r="L765" s="216"/>
      <c r="M765" s="216"/>
      <c r="N765" s="216"/>
      <c r="O765" s="216"/>
      <c r="P765" s="216"/>
      <c r="Q765" s="216"/>
      <c r="R765" s="406">
        <f>SUM(S765:AA765)</f>
        <v>0</v>
      </c>
      <c r="S765" s="440"/>
      <c r="T765" s="412"/>
      <c r="U765" s="412"/>
      <c r="V765" s="412"/>
      <c r="W765" s="412"/>
      <c r="X765" s="412"/>
      <c r="Y765" s="412"/>
      <c r="Z765" s="412"/>
      <c r="AA765" s="412"/>
      <c r="AB765" s="605" t="s">
        <v>422</v>
      </c>
      <c r="AC765" s="341" t="s">
        <v>848</v>
      </c>
      <c r="AD765" s="641" t="s">
        <v>153</v>
      </c>
      <c r="AE765" s="599">
        <v>1</v>
      </c>
      <c r="AF765" s="599">
        <v>0</v>
      </c>
      <c r="AG765" s="263" t="s">
        <v>1134</v>
      </c>
    </row>
    <row r="766" spans="1:33" s="166" customFormat="1" ht="15" hidden="1" customHeight="1">
      <c r="A766" s="823"/>
      <c r="B766" s="859"/>
      <c r="C766" s="825"/>
      <c r="D766" s="806"/>
      <c r="E766" s="642"/>
      <c r="F766" s="215"/>
      <c r="G766" s="216"/>
      <c r="H766" s="217"/>
      <c r="I766" s="216"/>
      <c r="J766" s="216"/>
      <c r="K766" s="216"/>
      <c r="L766" s="216"/>
      <c r="M766" s="216"/>
      <c r="N766" s="216"/>
      <c r="O766" s="216"/>
      <c r="P766" s="216"/>
      <c r="Q766" s="216"/>
      <c r="R766" s="406"/>
      <c r="S766" s="412"/>
      <c r="T766" s="412"/>
      <c r="U766" s="412"/>
      <c r="V766" s="412"/>
      <c r="W766" s="412"/>
      <c r="X766" s="412"/>
      <c r="Y766" s="412"/>
      <c r="Z766" s="412"/>
      <c r="AA766" s="412"/>
      <c r="AB766" s="605"/>
      <c r="AC766" s="341"/>
      <c r="AD766" s="641"/>
      <c r="AE766" s="599"/>
      <c r="AF766" s="641"/>
      <c r="AG766" s="386"/>
    </row>
    <row r="767" spans="1:33" s="166" customFormat="1" ht="0.75" customHeight="1">
      <c r="A767" s="823"/>
      <c r="B767" s="859"/>
      <c r="C767" s="825"/>
      <c r="D767" s="807"/>
      <c r="E767" s="638"/>
      <c r="F767" s="238"/>
      <c r="G767" s="225"/>
      <c r="H767" s="217"/>
      <c r="I767" s="225"/>
      <c r="J767" s="225"/>
      <c r="K767" s="225"/>
      <c r="L767" s="225"/>
      <c r="M767" s="225"/>
      <c r="N767" s="225"/>
      <c r="O767" s="225"/>
      <c r="P767" s="225"/>
      <c r="Q767" s="225"/>
      <c r="R767" s="406"/>
      <c r="S767" s="415"/>
      <c r="T767" s="415"/>
      <c r="U767" s="415"/>
      <c r="V767" s="415"/>
      <c r="W767" s="415"/>
      <c r="X767" s="415"/>
      <c r="Y767" s="415"/>
      <c r="Z767" s="415"/>
      <c r="AA767" s="415"/>
      <c r="AB767" s="605"/>
      <c r="AC767" s="341"/>
      <c r="AD767" s="641"/>
      <c r="AE767" s="599"/>
      <c r="AF767" s="641"/>
      <c r="AG767" s="386"/>
    </row>
    <row r="768" spans="1:33" s="166" customFormat="1" ht="18.75" customHeight="1">
      <c r="A768" s="823"/>
      <c r="B768" s="859"/>
      <c r="C768" s="825"/>
      <c r="D768" s="828" t="s">
        <v>15</v>
      </c>
      <c r="E768" s="829"/>
      <c r="F768" s="829"/>
      <c r="G768" s="830"/>
      <c r="H768" s="241">
        <v>14.01</v>
      </c>
      <c r="I768" s="241">
        <f t="shared" ref="I768:Q768" si="531">I765</f>
        <v>5.18</v>
      </c>
      <c r="J768" s="241">
        <f t="shared" si="531"/>
        <v>0</v>
      </c>
      <c r="K768" s="241">
        <v>8.83</v>
      </c>
      <c r="L768" s="241">
        <f t="shared" si="531"/>
        <v>0</v>
      </c>
      <c r="M768" s="241">
        <f t="shared" si="531"/>
        <v>0</v>
      </c>
      <c r="N768" s="241">
        <f t="shared" si="531"/>
        <v>0</v>
      </c>
      <c r="O768" s="241">
        <f t="shared" si="531"/>
        <v>0</v>
      </c>
      <c r="P768" s="241">
        <f t="shared" si="531"/>
        <v>0</v>
      </c>
      <c r="Q768" s="241">
        <f t="shared" si="531"/>
        <v>0</v>
      </c>
      <c r="R768" s="426">
        <f>SUM(R765)</f>
        <v>0</v>
      </c>
      <c r="S768" s="426">
        <f t="shared" ref="S768:U768" si="532">SUM(S765)</f>
        <v>0</v>
      </c>
      <c r="T768" s="426">
        <f t="shared" si="532"/>
        <v>0</v>
      </c>
      <c r="U768" s="426">
        <f t="shared" si="532"/>
        <v>0</v>
      </c>
      <c r="V768" s="426">
        <f t="shared" ref="V768:AA768" si="533">V765</f>
        <v>0</v>
      </c>
      <c r="W768" s="426">
        <f t="shared" si="533"/>
        <v>0</v>
      </c>
      <c r="X768" s="426">
        <f t="shared" si="533"/>
        <v>0</v>
      </c>
      <c r="Y768" s="426">
        <f t="shared" si="533"/>
        <v>0</v>
      </c>
      <c r="Z768" s="426">
        <f t="shared" si="533"/>
        <v>0</v>
      </c>
      <c r="AA768" s="426">
        <f t="shared" si="533"/>
        <v>0</v>
      </c>
      <c r="AB768" s="856"/>
      <c r="AC768" s="857"/>
      <c r="AD768" s="857"/>
      <c r="AE768" s="857"/>
      <c r="AF768" s="857"/>
      <c r="AG768" s="858"/>
    </row>
    <row r="769" spans="1:33" s="166" customFormat="1" ht="28.5" customHeight="1">
      <c r="A769" s="823" t="s">
        <v>269</v>
      </c>
      <c r="B769" s="859" t="s">
        <v>150</v>
      </c>
      <c r="C769" s="825" t="s">
        <v>156</v>
      </c>
      <c r="D769" s="805" t="s">
        <v>185</v>
      </c>
      <c r="E769" s="826" t="s">
        <v>478</v>
      </c>
      <c r="F769" s="827"/>
      <c r="G769" s="213"/>
      <c r="H769" s="214"/>
      <c r="I769" s="214"/>
      <c r="J769" s="214"/>
      <c r="K769" s="214"/>
      <c r="L769" s="214"/>
      <c r="M769" s="214"/>
      <c r="N769" s="214"/>
      <c r="O769" s="214"/>
      <c r="P769" s="214"/>
      <c r="Q769" s="214"/>
      <c r="R769" s="424"/>
      <c r="S769" s="424"/>
      <c r="T769" s="424"/>
      <c r="U769" s="424"/>
      <c r="V769" s="424"/>
      <c r="W769" s="424"/>
      <c r="X769" s="424"/>
      <c r="Y769" s="424"/>
      <c r="Z769" s="424"/>
      <c r="AA769" s="424"/>
      <c r="AB769" s="635"/>
      <c r="AC769" s="635"/>
      <c r="AD769" s="635"/>
      <c r="AE769" s="635"/>
      <c r="AF769" s="635"/>
      <c r="AG769" s="659"/>
    </row>
    <row r="770" spans="1:33" s="166" customFormat="1" ht="37.5" customHeight="1">
      <c r="A770" s="823"/>
      <c r="B770" s="859"/>
      <c r="C770" s="825"/>
      <c r="D770" s="806"/>
      <c r="E770" s="640" t="s">
        <v>231</v>
      </c>
      <c r="F770" s="215" t="s">
        <v>479</v>
      </c>
      <c r="G770" s="183" t="s">
        <v>14</v>
      </c>
      <c r="H770" s="217">
        <v>57</v>
      </c>
      <c r="I770" s="247">
        <v>57</v>
      </c>
      <c r="J770" s="216"/>
      <c r="K770" s="216"/>
      <c r="L770" s="216"/>
      <c r="M770" s="216"/>
      <c r="N770" s="216"/>
      <c r="O770" s="216"/>
      <c r="P770" s="216"/>
      <c r="Q770" s="216"/>
      <c r="R770" s="406">
        <v>57</v>
      </c>
      <c r="S770" s="432">
        <v>57</v>
      </c>
      <c r="T770" s="412"/>
      <c r="U770" s="412"/>
      <c r="V770" s="412"/>
      <c r="W770" s="412"/>
      <c r="X770" s="412"/>
      <c r="Y770" s="412"/>
      <c r="Z770" s="412"/>
      <c r="AA770" s="412"/>
      <c r="AB770" s="605" t="s">
        <v>477</v>
      </c>
      <c r="AC770" s="341" t="s">
        <v>480</v>
      </c>
      <c r="AD770" s="641" t="s">
        <v>195</v>
      </c>
      <c r="AE770" s="599">
        <v>90</v>
      </c>
      <c r="AF770" s="599">
        <v>90</v>
      </c>
      <c r="AG770" s="386"/>
    </row>
    <row r="771" spans="1:33" s="166" customFormat="1" ht="15" hidden="1" customHeight="1">
      <c r="A771" s="823"/>
      <c r="B771" s="859"/>
      <c r="C771" s="825"/>
      <c r="D771" s="806"/>
      <c r="E771" s="642"/>
      <c r="F771" s="215"/>
      <c r="G771" s="216"/>
      <c r="H771" s="217"/>
      <c r="I771" s="216"/>
      <c r="J771" s="216"/>
      <c r="K771" s="216"/>
      <c r="L771" s="216"/>
      <c r="M771" s="216"/>
      <c r="N771" s="216"/>
      <c r="O771" s="216"/>
      <c r="P771" s="216"/>
      <c r="Q771" s="216"/>
      <c r="R771" s="406"/>
      <c r="S771" s="412"/>
      <c r="T771" s="412"/>
      <c r="U771" s="412"/>
      <c r="V771" s="412"/>
      <c r="W771" s="412"/>
      <c r="X771" s="412"/>
      <c r="Y771" s="412"/>
      <c r="Z771" s="412"/>
      <c r="AA771" s="412"/>
      <c r="AB771" s="605"/>
      <c r="AC771" s="341"/>
      <c r="AD771" s="641"/>
      <c r="AE771" s="599"/>
      <c r="AF771" s="641"/>
      <c r="AG771" s="386"/>
    </row>
    <row r="772" spans="1:33" s="166" customFormat="1" ht="0.75" customHeight="1">
      <c r="A772" s="823"/>
      <c r="B772" s="859"/>
      <c r="C772" s="825"/>
      <c r="D772" s="807"/>
      <c r="E772" s="638"/>
      <c r="F772" s="238"/>
      <c r="G772" s="225"/>
      <c r="H772" s="217"/>
      <c r="I772" s="225"/>
      <c r="J772" s="225"/>
      <c r="K772" s="225"/>
      <c r="L772" s="225"/>
      <c r="M772" s="225"/>
      <c r="N772" s="225"/>
      <c r="O772" s="225"/>
      <c r="P772" s="225"/>
      <c r="Q772" s="225"/>
      <c r="R772" s="406"/>
      <c r="S772" s="415"/>
      <c r="T772" s="415"/>
      <c r="U772" s="415"/>
      <c r="V772" s="415"/>
      <c r="W772" s="415"/>
      <c r="X772" s="415"/>
      <c r="Y772" s="415"/>
      <c r="Z772" s="415"/>
      <c r="AA772" s="415"/>
      <c r="AB772" s="605"/>
      <c r="AC772" s="341"/>
      <c r="AD772" s="641"/>
      <c r="AE772" s="599"/>
      <c r="AF772" s="641"/>
      <c r="AG772" s="386"/>
    </row>
    <row r="773" spans="1:33" s="166" customFormat="1" ht="18.75" customHeight="1">
      <c r="A773" s="823"/>
      <c r="B773" s="859"/>
      <c r="C773" s="825"/>
      <c r="D773" s="828" t="s">
        <v>15</v>
      </c>
      <c r="E773" s="829"/>
      <c r="F773" s="829"/>
      <c r="G773" s="830"/>
      <c r="H773" s="241">
        <f>H770</f>
        <v>57</v>
      </c>
      <c r="I773" s="241">
        <f t="shared" ref="I773:Q773" si="534">I770</f>
        <v>57</v>
      </c>
      <c r="J773" s="241">
        <f t="shared" si="534"/>
        <v>0</v>
      </c>
      <c r="K773" s="241">
        <f t="shared" si="534"/>
        <v>0</v>
      </c>
      <c r="L773" s="241">
        <f t="shared" si="534"/>
        <v>0</v>
      </c>
      <c r="M773" s="241">
        <f t="shared" si="534"/>
        <v>0</v>
      </c>
      <c r="N773" s="241">
        <f t="shared" si="534"/>
        <v>0</v>
      </c>
      <c r="O773" s="241">
        <f t="shared" si="534"/>
        <v>0</v>
      </c>
      <c r="P773" s="241">
        <f t="shared" si="534"/>
        <v>0</v>
      </c>
      <c r="Q773" s="241">
        <f t="shared" si="534"/>
        <v>0</v>
      </c>
      <c r="R773" s="426">
        <f>R770</f>
        <v>57</v>
      </c>
      <c r="S773" s="426">
        <f t="shared" ref="S773:AA773" si="535">S770</f>
        <v>57</v>
      </c>
      <c r="T773" s="426">
        <f t="shared" si="535"/>
        <v>0</v>
      </c>
      <c r="U773" s="426">
        <f t="shared" si="535"/>
        <v>0</v>
      </c>
      <c r="V773" s="426">
        <f t="shared" si="535"/>
        <v>0</v>
      </c>
      <c r="W773" s="426">
        <f t="shared" si="535"/>
        <v>0</v>
      </c>
      <c r="X773" s="426">
        <f t="shared" si="535"/>
        <v>0</v>
      </c>
      <c r="Y773" s="426">
        <f t="shared" si="535"/>
        <v>0</v>
      </c>
      <c r="Z773" s="426">
        <f t="shared" si="535"/>
        <v>0</v>
      </c>
      <c r="AA773" s="426">
        <f t="shared" si="535"/>
        <v>0</v>
      </c>
      <c r="AB773" s="856"/>
      <c r="AC773" s="857"/>
      <c r="AD773" s="857"/>
      <c r="AE773" s="857"/>
      <c r="AF773" s="857"/>
      <c r="AG773" s="858"/>
    </row>
    <row r="774" spans="1:33" s="166" customFormat="1" ht="32.25" customHeight="1">
      <c r="A774" s="823" t="s">
        <v>269</v>
      </c>
      <c r="B774" s="859" t="s">
        <v>150</v>
      </c>
      <c r="C774" s="825" t="s">
        <v>156</v>
      </c>
      <c r="D774" s="805" t="s">
        <v>213</v>
      </c>
      <c r="E774" s="826" t="s">
        <v>481</v>
      </c>
      <c r="F774" s="827"/>
      <c r="G774" s="213"/>
      <c r="H774" s="214"/>
      <c r="I774" s="214"/>
      <c r="J774" s="214"/>
      <c r="K774" s="214"/>
      <c r="L774" s="214"/>
      <c r="M774" s="214"/>
      <c r="N774" s="214"/>
      <c r="O774" s="214"/>
      <c r="P774" s="214"/>
      <c r="Q774" s="214"/>
      <c r="R774" s="424"/>
      <c r="S774" s="424"/>
      <c r="T774" s="424"/>
      <c r="U774" s="424"/>
      <c r="V774" s="424"/>
      <c r="W774" s="424"/>
      <c r="X774" s="424"/>
      <c r="Y774" s="660"/>
      <c r="Z774" s="660"/>
      <c r="AA774" s="660"/>
      <c r="AB774" s="660"/>
      <c r="AC774" s="660"/>
      <c r="AD774" s="660"/>
      <c r="AE774" s="660"/>
      <c r="AF774" s="660"/>
      <c r="AG774" s="661"/>
    </row>
    <row r="775" spans="1:33" s="166" customFormat="1" ht="32.25" customHeight="1">
      <c r="A775" s="823"/>
      <c r="B775" s="859"/>
      <c r="C775" s="825"/>
      <c r="D775" s="806"/>
      <c r="E775" s="640" t="s">
        <v>231</v>
      </c>
      <c r="F775" s="215" t="s">
        <v>482</v>
      </c>
      <c r="G775" s="183" t="s">
        <v>14</v>
      </c>
      <c r="H775" s="217">
        <v>4.97</v>
      </c>
      <c r="I775" s="247">
        <v>4.97</v>
      </c>
      <c r="J775" s="216"/>
      <c r="K775" s="216"/>
      <c r="L775" s="216"/>
      <c r="M775" s="216"/>
      <c r="N775" s="216"/>
      <c r="O775" s="216"/>
      <c r="P775" s="216"/>
      <c r="Q775" s="216"/>
      <c r="R775" s="406">
        <v>2.5</v>
      </c>
      <c r="S775" s="432">
        <v>2.5</v>
      </c>
      <c r="T775" s="412"/>
      <c r="U775" s="412"/>
      <c r="V775" s="412"/>
      <c r="W775" s="412"/>
      <c r="X775" s="412"/>
      <c r="Y775" s="412"/>
      <c r="Z775" s="412"/>
      <c r="AA775" s="412"/>
      <c r="AB775" s="605" t="s">
        <v>422</v>
      </c>
      <c r="AC775" s="341" t="s">
        <v>483</v>
      </c>
      <c r="AD775" s="641" t="s">
        <v>153</v>
      </c>
      <c r="AE775" s="599">
        <v>2</v>
      </c>
      <c r="AF775" s="437">
        <v>2</v>
      </c>
      <c r="AG775" s="386"/>
    </row>
    <row r="776" spans="1:33" s="166" customFormat="1" ht="15" hidden="1" customHeight="1">
      <c r="A776" s="823"/>
      <c r="B776" s="859"/>
      <c r="C776" s="825"/>
      <c r="D776" s="806"/>
      <c r="E776" s="642"/>
      <c r="F776" s="215"/>
      <c r="G776" s="216"/>
      <c r="H776" s="217"/>
      <c r="I776" s="216"/>
      <c r="J776" s="216"/>
      <c r="K776" s="216"/>
      <c r="L776" s="216"/>
      <c r="M776" s="216"/>
      <c r="N776" s="216"/>
      <c r="O776" s="216"/>
      <c r="P776" s="216"/>
      <c r="Q776" s="216"/>
      <c r="R776" s="406"/>
      <c r="S776" s="412"/>
      <c r="T776" s="412"/>
      <c r="U776" s="412"/>
      <c r="V776" s="412"/>
      <c r="W776" s="412"/>
      <c r="X776" s="412"/>
      <c r="Y776" s="412"/>
      <c r="Z776" s="412"/>
      <c r="AA776" s="412"/>
      <c r="AB776" s="605"/>
      <c r="AC776" s="341"/>
      <c r="AD776" s="641"/>
      <c r="AE776" s="599"/>
      <c r="AF776" s="641"/>
      <c r="AG776" s="386"/>
    </row>
    <row r="777" spans="1:33" s="166" customFormat="1" ht="0.75" customHeight="1">
      <c r="A777" s="823"/>
      <c r="B777" s="859"/>
      <c r="C777" s="825"/>
      <c r="D777" s="807"/>
      <c r="E777" s="638"/>
      <c r="F777" s="238"/>
      <c r="G777" s="225"/>
      <c r="H777" s="217"/>
      <c r="I777" s="225"/>
      <c r="J777" s="225"/>
      <c r="K777" s="225"/>
      <c r="L777" s="225"/>
      <c r="M777" s="225"/>
      <c r="N777" s="225"/>
      <c r="O777" s="225"/>
      <c r="P777" s="225"/>
      <c r="Q777" s="225"/>
      <c r="R777" s="406"/>
      <c r="S777" s="415"/>
      <c r="T777" s="415"/>
      <c r="U777" s="415"/>
      <c r="V777" s="415"/>
      <c r="W777" s="415"/>
      <c r="X777" s="415"/>
      <c r="Y777" s="415"/>
      <c r="Z777" s="415"/>
      <c r="AA777" s="415"/>
      <c r="AB777" s="605"/>
      <c r="AC777" s="341"/>
      <c r="AD777" s="641"/>
      <c r="AE777" s="599"/>
      <c r="AF777" s="641"/>
      <c r="AG777" s="386"/>
    </row>
    <row r="778" spans="1:33" s="166" customFormat="1" ht="18.75" customHeight="1">
      <c r="A778" s="823"/>
      <c r="B778" s="859"/>
      <c r="C778" s="825"/>
      <c r="D778" s="828" t="s">
        <v>15</v>
      </c>
      <c r="E778" s="829"/>
      <c r="F778" s="829"/>
      <c r="G778" s="830"/>
      <c r="H778" s="241">
        <f>H775</f>
        <v>4.97</v>
      </c>
      <c r="I778" s="241">
        <f t="shared" ref="I778:Q778" si="536">I775</f>
        <v>4.97</v>
      </c>
      <c r="J778" s="241">
        <f t="shared" si="536"/>
        <v>0</v>
      </c>
      <c r="K778" s="241">
        <f t="shared" si="536"/>
        <v>0</v>
      </c>
      <c r="L778" s="241">
        <f t="shared" si="536"/>
        <v>0</v>
      </c>
      <c r="M778" s="241">
        <f t="shared" si="536"/>
        <v>0</v>
      </c>
      <c r="N778" s="241">
        <f t="shared" si="536"/>
        <v>0</v>
      </c>
      <c r="O778" s="241">
        <f t="shared" si="536"/>
        <v>0</v>
      </c>
      <c r="P778" s="241">
        <f t="shared" si="536"/>
        <v>0</v>
      </c>
      <c r="Q778" s="241">
        <f t="shared" si="536"/>
        <v>0</v>
      </c>
      <c r="R778" s="426">
        <f>R775</f>
        <v>2.5</v>
      </c>
      <c r="S778" s="426">
        <f t="shared" ref="S778:AA778" si="537">S775</f>
        <v>2.5</v>
      </c>
      <c r="T778" s="426">
        <f t="shared" si="537"/>
        <v>0</v>
      </c>
      <c r="U778" s="426">
        <f t="shared" si="537"/>
        <v>0</v>
      </c>
      <c r="V778" s="426">
        <f t="shared" si="537"/>
        <v>0</v>
      </c>
      <c r="W778" s="426">
        <f t="shared" si="537"/>
        <v>0</v>
      </c>
      <c r="X778" s="426">
        <f t="shared" si="537"/>
        <v>0</v>
      </c>
      <c r="Y778" s="426">
        <f t="shared" si="537"/>
        <v>0</v>
      </c>
      <c r="Z778" s="426">
        <f t="shared" si="537"/>
        <v>0</v>
      </c>
      <c r="AA778" s="426">
        <f t="shared" si="537"/>
        <v>0</v>
      </c>
      <c r="AB778" s="856"/>
      <c r="AC778" s="857"/>
      <c r="AD778" s="857"/>
      <c r="AE778" s="857"/>
      <c r="AF778" s="857"/>
      <c r="AG778" s="858"/>
    </row>
    <row r="779" spans="1:33" s="166" customFormat="1" ht="15" customHeight="1">
      <c r="A779" s="171" t="s">
        <v>269</v>
      </c>
      <c r="B779" s="167" t="s">
        <v>150</v>
      </c>
      <c r="C779" s="291" t="s">
        <v>156</v>
      </c>
      <c r="D779" s="845" t="s">
        <v>16</v>
      </c>
      <c r="E779" s="845"/>
      <c r="F779" s="845"/>
      <c r="G779" s="845"/>
      <c r="H779" s="244">
        <f>H758+H763+H773+H778+H768</f>
        <v>97.98</v>
      </c>
      <c r="I779" s="244">
        <f>I758+I763+I773+I778+I768</f>
        <v>87.15</v>
      </c>
      <c r="J779" s="244">
        <f>J758</f>
        <v>0</v>
      </c>
      <c r="K779" s="244">
        <f>K758+K768</f>
        <v>10.83</v>
      </c>
      <c r="L779" s="244">
        <v>0</v>
      </c>
      <c r="M779" s="244">
        <f>M778</f>
        <v>0</v>
      </c>
      <c r="N779" s="244">
        <v>0</v>
      </c>
      <c r="O779" s="244">
        <v>0</v>
      </c>
      <c r="P779" s="244">
        <v>0</v>
      </c>
      <c r="Q779" s="244">
        <f>Q763</f>
        <v>0</v>
      </c>
      <c r="R779" s="429">
        <f>R758+R763+R773+R778+R768</f>
        <v>79.5</v>
      </c>
      <c r="S779" s="429">
        <f>S758+S763+S773+S778</f>
        <v>79.5</v>
      </c>
      <c r="T779" s="429">
        <f>T758</f>
        <v>0</v>
      </c>
      <c r="U779" s="429">
        <f>U758+U768</f>
        <v>0</v>
      </c>
      <c r="V779" s="429">
        <v>0</v>
      </c>
      <c r="W779" s="429">
        <f>W778</f>
        <v>0</v>
      </c>
      <c r="X779" s="429">
        <v>0</v>
      </c>
      <c r="Y779" s="429">
        <v>0</v>
      </c>
      <c r="Z779" s="429">
        <v>0</v>
      </c>
      <c r="AA779" s="429">
        <f>AA763</f>
        <v>197.5</v>
      </c>
      <c r="AB779" s="698"/>
      <c r="AC779" s="699"/>
      <c r="AD779" s="699"/>
      <c r="AE779" s="699"/>
      <c r="AF779" s="699"/>
      <c r="AG779" s="700"/>
    </row>
    <row r="780" spans="1:33" s="169" customFormat="1" ht="15" customHeight="1">
      <c r="A780" s="171" t="s">
        <v>269</v>
      </c>
      <c r="B780" s="290" t="s">
        <v>150</v>
      </c>
      <c r="C780" s="860" t="s">
        <v>18</v>
      </c>
      <c r="D780" s="861"/>
      <c r="E780" s="861"/>
      <c r="F780" s="861"/>
      <c r="G780" s="861"/>
      <c r="H780" s="173">
        <f t="shared" ref="H780:M780" si="538">H779+H752+H716+H689</f>
        <v>1341.8</v>
      </c>
      <c r="I780" s="173">
        <f t="shared" si="538"/>
        <v>1148.9000000000001</v>
      </c>
      <c r="J780" s="173">
        <f t="shared" si="538"/>
        <v>0</v>
      </c>
      <c r="K780" s="173">
        <f t="shared" si="538"/>
        <v>76.600000000000009</v>
      </c>
      <c r="L780" s="173">
        <f t="shared" si="538"/>
        <v>116.3</v>
      </c>
      <c r="M780" s="173">
        <f t="shared" si="538"/>
        <v>0</v>
      </c>
      <c r="N780" s="173">
        <f>N779</f>
        <v>0</v>
      </c>
      <c r="O780" s="173">
        <f>O779</f>
        <v>0</v>
      </c>
      <c r="P780" s="173">
        <f>P779</f>
        <v>0</v>
      </c>
      <c r="Q780" s="173">
        <f t="shared" ref="Q780:W780" si="539">Q779+Q752+Q716+Q689</f>
        <v>0</v>
      </c>
      <c r="R780" s="330">
        <f t="shared" si="539"/>
        <v>1308.6600000000001</v>
      </c>
      <c r="S780" s="330">
        <f t="shared" si="539"/>
        <v>1135.76</v>
      </c>
      <c r="T780" s="330">
        <f t="shared" si="539"/>
        <v>0</v>
      </c>
      <c r="U780" s="330">
        <f t="shared" si="539"/>
        <v>56.709999999999994</v>
      </c>
      <c r="V780" s="330">
        <f t="shared" si="539"/>
        <v>116.18</v>
      </c>
      <c r="W780" s="330">
        <f t="shared" si="539"/>
        <v>0</v>
      </c>
      <c r="X780" s="330">
        <f>X779</f>
        <v>0</v>
      </c>
      <c r="Y780" s="330">
        <f>Y779</f>
        <v>0</v>
      </c>
      <c r="Z780" s="330">
        <f>Z779</f>
        <v>0</v>
      </c>
      <c r="AA780" s="330">
        <f>AA779+AA752+AA716+AA689</f>
        <v>197.5</v>
      </c>
      <c r="AB780" s="862"/>
      <c r="AC780" s="863"/>
      <c r="AD780" s="863"/>
      <c r="AE780" s="863"/>
      <c r="AF780" s="863"/>
      <c r="AG780" s="864"/>
    </row>
    <row r="781" spans="1:33" s="166" customFormat="1" ht="15" customHeight="1">
      <c r="A781" s="171" t="s">
        <v>269</v>
      </c>
      <c r="B781" s="251" t="s">
        <v>151</v>
      </c>
      <c r="C781" s="849" t="s">
        <v>652</v>
      </c>
      <c r="D781" s="850"/>
      <c r="E781" s="850"/>
      <c r="F781" s="850"/>
      <c r="G781" s="850"/>
      <c r="H781" s="850"/>
      <c r="I781" s="850"/>
      <c r="J781" s="850"/>
      <c r="K781" s="850"/>
      <c r="L781" s="850"/>
      <c r="M781" s="850"/>
      <c r="N781" s="850"/>
      <c r="O781" s="850"/>
      <c r="P781" s="850"/>
      <c r="Q781" s="850"/>
      <c r="R781" s="850"/>
      <c r="S781" s="850"/>
      <c r="T781" s="850"/>
      <c r="U781" s="850"/>
      <c r="V781" s="850"/>
      <c r="W781" s="850"/>
      <c r="X781" s="850"/>
      <c r="Y781" s="850"/>
      <c r="Z781" s="850"/>
      <c r="AA781" s="850"/>
      <c r="AB781" s="850"/>
      <c r="AC781" s="850"/>
      <c r="AD781" s="850"/>
      <c r="AE781" s="850"/>
      <c r="AF781" s="850"/>
      <c r="AG781" s="851"/>
    </row>
    <row r="782" spans="1:33" s="166" customFormat="1" ht="15" customHeight="1">
      <c r="A782" s="171" t="s">
        <v>269</v>
      </c>
      <c r="B782" s="251" t="s">
        <v>151</v>
      </c>
      <c r="C782" s="291" t="s">
        <v>164</v>
      </c>
      <c r="D782" s="846" t="s">
        <v>653</v>
      </c>
      <c r="E782" s="847"/>
      <c r="F782" s="847"/>
      <c r="G782" s="847"/>
      <c r="H782" s="847"/>
      <c r="I782" s="847"/>
      <c r="J782" s="847"/>
      <c r="K782" s="847"/>
      <c r="L782" s="847"/>
      <c r="M782" s="847"/>
      <c r="N782" s="847"/>
      <c r="O782" s="847"/>
      <c r="P782" s="847"/>
      <c r="Q782" s="847"/>
      <c r="R782" s="847"/>
      <c r="S782" s="847"/>
      <c r="T782" s="847"/>
      <c r="U782" s="847"/>
      <c r="V782" s="847"/>
      <c r="W782" s="847"/>
      <c r="X782" s="847"/>
      <c r="Y782" s="847"/>
      <c r="Z782" s="847"/>
      <c r="AA782" s="847"/>
      <c r="AB782" s="847"/>
      <c r="AC782" s="847"/>
      <c r="AD782" s="847"/>
      <c r="AE782" s="847"/>
      <c r="AF782" s="847"/>
      <c r="AG782" s="848"/>
    </row>
    <row r="783" spans="1:33" s="166" customFormat="1" ht="19.5" customHeight="1">
      <c r="A783" s="823" t="s">
        <v>269</v>
      </c>
      <c r="B783" s="824" t="s">
        <v>151</v>
      </c>
      <c r="C783" s="825" t="s">
        <v>164</v>
      </c>
      <c r="D783" s="805" t="s">
        <v>150</v>
      </c>
      <c r="E783" s="826" t="s">
        <v>484</v>
      </c>
      <c r="F783" s="827"/>
      <c r="G783" s="213"/>
      <c r="H783" s="214"/>
      <c r="I783" s="214"/>
      <c r="J783" s="214"/>
      <c r="K783" s="214"/>
      <c r="L783" s="214"/>
      <c r="M783" s="214"/>
      <c r="N783" s="214"/>
      <c r="O783" s="214"/>
      <c r="P783" s="214"/>
      <c r="Q783" s="214"/>
      <c r="R783" s="424"/>
      <c r="S783" s="424"/>
      <c r="T783" s="424"/>
      <c r="U783" s="424"/>
      <c r="V783" s="424"/>
      <c r="W783" s="424"/>
      <c r="X783" s="424"/>
      <c r="Y783" s="424"/>
      <c r="Z783" s="424"/>
      <c r="AA783" s="660"/>
      <c r="AB783" s="660"/>
      <c r="AC783" s="660"/>
      <c r="AD783" s="660"/>
      <c r="AE783" s="660"/>
      <c r="AF783" s="660"/>
      <c r="AG783" s="661"/>
    </row>
    <row r="784" spans="1:33" s="166" customFormat="1" ht="48" customHeight="1">
      <c r="A784" s="823"/>
      <c r="B784" s="824"/>
      <c r="C784" s="825"/>
      <c r="D784" s="806"/>
      <c r="E784" s="604" t="s">
        <v>231</v>
      </c>
      <c r="F784" s="262" t="s">
        <v>864</v>
      </c>
      <c r="G784" s="216" t="s">
        <v>144</v>
      </c>
      <c r="H784" s="217">
        <f>O784+I784</f>
        <v>1270.01</v>
      </c>
      <c r="I784" s="220">
        <v>1270.01</v>
      </c>
      <c r="J784" s="220"/>
      <c r="K784" s="220"/>
      <c r="L784" s="220"/>
      <c r="M784" s="220"/>
      <c r="N784" s="220"/>
      <c r="O784" s="220"/>
      <c r="P784" s="220"/>
      <c r="Q784" s="220"/>
      <c r="R784" s="406">
        <f>Y784+S784</f>
        <v>1241.02</v>
      </c>
      <c r="S784" s="435">
        <v>1241.02</v>
      </c>
      <c r="T784" s="409"/>
      <c r="U784" s="409"/>
      <c r="V784" s="409"/>
      <c r="W784" s="409"/>
      <c r="X784" s="409"/>
      <c r="Y784" s="409"/>
      <c r="Z784" s="409"/>
      <c r="AA784" s="409"/>
      <c r="AB784" s="605" t="s">
        <v>422</v>
      </c>
      <c r="AC784" s="341" t="s">
        <v>1135</v>
      </c>
      <c r="AD784" s="599" t="s">
        <v>195</v>
      </c>
      <c r="AE784" s="599">
        <v>3.56</v>
      </c>
      <c r="AF784" s="599">
        <v>3.56</v>
      </c>
      <c r="AG784" s="386"/>
    </row>
    <row r="785" spans="1:33" s="166" customFormat="1" ht="2.25" hidden="1" customHeight="1">
      <c r="A785" s="823"/>
      <c r="B785" s="824"/>
      <c r="C785" s="825"/>
      <c r="D785" s="807"/>
      <c r="E785" s="638" t="s">
        <v>12</v>
      </c>
      <c r="F785" s="224"/>
      <c r="G785" s="225"/>
      <c r="H785" s="217">
        <f>I785+J785+L785+M785+N785+O785+P785+Q785</f>
        <v>0</v>
      </c>
      <c r="I785" s="225"/>
      <c r="J785" s="225"/>
      <c r="K785" s="225"/>
      <c r="L785" s="225"/>
      <c r="M785" s="225"/>
      <c r="N785" s="225"/>
      <c r="O785" s="225"/>
      <c r="P785" s="225"/>
      <c r="Q785" s="225"/>
      <c r="R785" s="406">
        <f>S785+T785+V785+W785+X785+Y785+Z785+AA785</f>
        <v>0</v>
      </c>
      <c r="S785" s="415"/>
      <c r="T785" s="415"/>
      <c r="U785" s="415"/>
      <c r="V785" s="415"/>
      <c r="W785" s="415"/>
      <c r="X785" s="415"/>
      <c r="Y785" s="415"/>
      <c r="Z785" s="415"/>
      <c r="AA785" s="415"/>
      <c r="AB785" s="605"/>
      <c r="AC785" s="341"/>
      <c r="AD785" s="599"/>
      <c r="AE785" s="599"/>
      <c r="AF785" s="599"/>
      <c r="AG785" s="386"/>
    </row>
    <row r="786" spans="1:33" s="166" customFormat="1" ht="15" customHeight="1">
      <c r="A786" s="823"/>
      <c r="B786" s="824"/>
      <c r="C786" s="825"/>
      <c r="D786" s="828" t="s">
        <v>15</v>
      </c>
      <c r="E786" s="829"/>
      <c r="F786" s="829"/>
      <c r="G786" s="830"/>
      <c r="H786" s="245">
        <f>H784</f>
        <v>1270.01</v>
      </c>
      <c r="I786" s="245">
        <f t="shared" ref="I786:Q786" si="540">I784</f>
        <v>1270.01</v>
      </c>
      <c r="J786" s="245">
        <f t="shared" si="540"/>
        <v>0</v>
      </c>
      <c r="K786" s="245">
        <f t="shared" si="540"/>
        <v>0</v>
      </c>
      <c r="L786" s="245">
        <f t="shared" si="540"/>
        <v>0</v>
      </c>
      <c r="M786" s="245">
        <f t="shared" si="540"/>
        <v>0</v>
      </c>
      <c r="N786" s="245">
        <f t="shared" si="540"/>
        <v>0</v>
      </c>
      <c r="O786" s="245">
        <f t="shared" si="540"/>
        <v>0</v>
      </c>
      <c r="P786" s="245">
        <f t="shared" si="540"/>
        <v>0</v>
      </c>
      <c r="Q786" s="245">
        <f t="shared" si="540"/>
        <v>0</v>
      </c>
      <c r="R786" s="430">
        <f>R784</f>
        <v>1241.02</v>
      </c>
      <c r="S786" s="430">
        <f t="shared" ref="S786:AA786" si="541">S784</f>
        <v>1241.02</v>
      </c>
      <c r="T786" s="430">
        <f t="shared" si="541"/>
        <v>0</v>
      </c>
      <c r="U786" s="430">
        <f t="shared" si="541"/>
        <v>0</v>
      </c>
      <c r="V786" s="430">
        <f t="shared" si="541"/>
        <v>0</v>
      </c>
      <c r="W786" s="430">
        <f t="shared" si="541"/>
        <v>0</v>
      </c>
      <c r="X786" s="430">
        <f t="shared" si="541"/>
        <v>0</v>
      </c>
      <c r="Y786" s="430">
        <f t="shared" si="541"/>
        <v>0</v>
      </c>
      <c r="Z786" s="430">
        <f t="shared" si="541"/>
        <v>0</v>
      </c>
      <c r="AA786" s="430">
        <f t="shared" si="541"/>
        <v>0</v>
      </c>
      <c r="AB786" s="852"/>
      <c r="AC786" s="841"/>
      <c r="AD786" s="841"/>
      <c r="AE786" s="841"/>
      <c r="AF786" s="841"/>
      <c r="AG786" s="842"/>
    </row>
    <row r="787" spans="1:33" s="166" customFormat="1" ht="30" customHeight="1">
      <c r="A787" s="823" t="s">
        <v>269</v>
      </c>
      <c r="B787" s="824" t="s">
        <v>151</v>
      </c>
      <c r="C787" s="825" t="s">
        <v>164</v>
      </c>
      <c r="D787" s="805" t="s">
        <v>315</v>
      </c>
      <c r="E787" s="826" t="s">
        <v>485</v>
      </c>
      <c r="F787" s="827"/>
      <c r="G787" s="213"/>
      <c r="H787" s="214"/>
      <c r="I787" s="214"/>
      <c r="J787" s="214"/>
      <c r="K787" s="214"/>
      <c r="L787" s="214"/>
      <c r="M787" s="214"/>
      <c r="N787" s="214"/>
      <c r="O787" s="214"/>
      <c r="P787" s="214"/>
      <c r="Q787" s="214"/>
      <c r="R787" s="424"/>
      <c r="S787" s="424"/>
      <c r="T787" s="424"/>
      <c r="U787" s="424"/>
      <c r="V787" s="424"/>
      <c r="W787" s="424"/>
      <c r="X787" s="424"/>
      <c r="Y787" s="424"/>
      <c r="Z787" s="424"/>
      <c r="AA787" s="993"/>
      <c r="AB787" s="993"/>
      <c r="AC787" s="993"/>
      <c r="AD787" s="993"/>
      <c r="AE787" s="993"/>
      <c r="AF787" s="993"/>
      <c r="AG787" s="994"/>
    </row>
    <row r="788" spans="1:33" s="166" customFormat="1" ht="41.25" customHeight="1">
      <c r="A788" s="823"/>
      <c r="B788" s="824"/>
      <c r="C788" s="825"/>
      <c r="D788" s="806"/>
      <c r="E788" s="640" t="s">
        <v>231</v>
      </c>
      <c r="F788" s="215" t="s">
        <v>1136</v>
      </c>
      <c r="G788" s="216" t="s">
        <v>144</v>
      </c>
      <c r="H788" s="217">
        <f>I788+J788+K788+L788+M788+N788+O788+P788+Q788</f>
        <v>12.46</v>
      </c>
      <c r="I788" s="220">
        <v>12.46</v>
      </c>
      <c r="J788" s="220"/>
      <c r="K788" s="220"/>
      <c r="L788" s="220"/>
      <c r="M788" s="220"/>
      <c r="N788" s="220"/>
      <c r="O788" s="220"/>
      <c r="P788" s="220"/>
      <c r="Q788" s="220"/>
      <c r="R788" s="406">
        <f>S788+T788+U788+V788+W788+X788+Y788+Z788+AA788</f>
        <v>25.15</v>
      </c>
      <c r="S788" s="409">
        <v>25.15</v>
      </c>
      <c r="T788" s="409"/>
      <c r="U788" s="409"/>
      <c r="V788" s="409"/>
      <c r="W788" s="409"/>
      <c r="X788" s="409"/>
      <c r="Y788" s="409"/>
      <c r="Z788" s="409"/>
      <c r="AA788" s="409"/>
      <c r="AB788" s="605" t="s">
        <v>422</v>
      </c>
      <c r="AC788" s="341" t="s">
        <v>1137</v>
      </c>
      <c r="AD788" s="641" t="s">
        <v>153</v>
      </c>
      <c r="AE788" s="599">
        <v>70</v>
      </c>
      <c r="AF788" s="599">
        <v>70</v>
      </c>
      <c r="AG788" s="386"/>
    </row>
    <row r="789" spans="1:33" s="166" customFormat="1" ht="15" hidden="1" customHeight="1">
      <c r="A789" s="823"/>
      <c r="B789" s="824"/>
      <c r="C789" s="825"/>
      <c r="D789" s="806"/>
      <c r="E789" s="642" t="s">
        <v>11</v>
      </c>
      <c r="F789" s="215"/>
      <c r="G789" s="216"/>
      <c r="H789" s="217">
        <f>I789+J789+L789+M789+N789+O789+P789+Q789</f>
        <v>0</v>
      </c>
      <c r="I789" s="216"/>
      <c r="J789" s="216"/>
      <c r="K789" s="216"/>
      <c r="L789" s="216"/>
      <c r="M789" s="216"/>
      <c r="N789" s="216"/>
      <c r="O789" s="216"/>
      <c r="P789" s="216"/>
      <c r="Q789" s="216"/>
      <c r="R789" s="406">
        <f>S789+T789+V789+W789+X789+Y789+Z789+AA789</f>
        <v>0</v>
      </c>
      <c r="S789" s="412"/>
      <c r="T789" s="412"/>
      <c r="U789" s="412"/>
      <c r="V789" s="412"/>
      <c r="W789" s="412"/>
      <c r="X789" s="412"/>
      <c r="Y789" s="412"/>
      <c r="Z789" s="412"/>
      <c r="AA789" s="412"/>
      <c r="AB789" s="605"/>
      <c r="AC789" s="341"/>
      <c r="AD789" s="641"/>
      <c r="AE789" s="599"/>
      <c r="AF789" s="641"/>
      <c r="AG789" s="386"/>
    </row>
    <row r="790" spans="1:33" s="166" customFormat="1" ht="15" hidden="1" customHeight="1">
      <c r="A790" s="823"/>
      <c r="B790" s="824"/>
      <c r="C790" s="825"/>
      <c r="D790" s="807"/>
      <c r="E790" s="638" t="s">
        <v>12</v>
      </c>
      <c r="F790" s="238"/>
      <c r="G790" s="225"/>
      <c r="H790" s="217">
        <f>I790+J790+L790+M790+N790+O790+P790+Q790</f>
        <v>0</v>
      </c>
      <c r="I790" s="225"/>
      <c r="J790" s="225"/>
      <c r="K790" s="225"/>
      <c r="L790" s="225"/>
      <c r="M790" s="225"/>
      <c r="N790" s="225"/>
      <c r="O790" s="225"/>
      <c r="P790" s="225"/>
      <c r="Q790" s="225"/>
      <c r="R790" s="406">
        <f>S790+T790+V790+W790+X790+Y790+Z790+AA790</f>
        <v>0</v>
      </c>
      <c r="S790" s="415"/>
      <c r="T790" s="415"/>
      <c r="U790" s="415"/>
      <c r="V790" s="415"/>
      <c r="W790" s="415"/>
      <c r="X790" s="415"/>
      <c r="Y790" s="415"/>
      <c r="Z790" s="415"/>
      <c r="AA790" s="415"/>
      <c r="AB790" s="605"/>
      <c r="AC790" s="341"/>
      <c r="AD790" s="641"/>
      <c r="AE790" s="599"/>
      <c r="AF790" s="641"/>
      <c r="AG790" s="386"/>
    </row>
    <row r="791" spans="1:33" s="166" customFormat="1" ht="15.75" customHeight="1">
      <c r="A791" s="823"/>
      <c r="B791" s="824"/>
      <c r="C791" s="825"/>
      <c r="D791" s="828" t="s">
        <v>15</v>
      </c>
      <c r="E791" s="829"/>
      <c r="F791" s="829"/>
      <c r="G791" s="830"/>
      <c r="H791" s="241">
        <f>H788</f>
        <v>12.46</v>
      </c>
      <c r="I791" s="246">
        <f>I788+I789+I790</f>
        <v>12.46</v>
      </c>
      <c r="J791" s="246">
        <f>J788+J789+J790</f>
        <v>0</v>
      </c>
      <c r="K791" s="246">
        <f>K788+K789+K790</f>
        <v>0</v>
      </c>
      <c r="L791" s="246">
        <f t="shared" ref="L791:Q791" si="542">L788+L789+L790</f>
        <v>0</v>
      </c>
      <c r="M791" s="246">
        <f t="shared" si="542"/>
        <v>0</v>
      </c>
      <c r="N791" s="246">
        <f t="shared" si="542"/>
        <v>0</v>
      </c>
      <c r="O791" s="246">
        <f t="shared" si="542"/>
        <v>0</v>
      </c>
      <c r="P791" s="246">
        <f t="shared" si="542"/>
        <v>0</v>
      </c>
      <c r="Q791" s="246">
        <f t="shared" si="542"/>
        <v>0</v>
      </c>
      <c r="R791" s="426">
        <f>R788</f>
        <v>25.15</v>
      </c>
      <c r="S791" s="431">
        <f>S788+S789+S790</f>
        <v>25.15</v>
      </c>
      <c r="T791" s="431">
        <f>T788+T789+T790</f>
        <v>0</v>
      </c>
      <c r="U791" s="431">
        <f>U788+U789+U790</f>
        <v>0</v>
      </c>
      <c r="V791" s="431">
        <f t="shared" ref="V791:AA791" si="543">V788+V789+V790</f>
        <v>0</v>
      </c>
      <c r="W791" s="431">
        <f t="shared" si="543"/>
        <v>0</v>
      </c>
      <c r="X791" s="431">
        <f t="shared" si="543"/>
        <v>0</v>
      </c>
      <c r="Y791" s="431">
        <f t="shared" si="543"/>
        <v>0</v>
      </c>
      <c r="Z791" s="431">
        <f t="shared" si="543"/>
        <v>0</v>
      </c>
      <c r="AA791" s="431">
        <f t="shared" si="543"/>
        <v>0</v>
      </c>
      <c r="AB791" s="856"/>
      <c r="AC791" s="857"/>
      <c r="AD791" s="857"/>
      <c r="AE791" s="857"/>
      <c r="AF791" s="857"/>
      <c r="AG791" s="858"/>
    </row>
    <row r="792" spans="1:33" s="166" customFormat="1" ht="26.25" customHeight="1">
      <c r="A792" s="823">
        <v>4</v>
      </c>
      <c r="B792" s="824" t="s">
        <v>151</v>
      </c>
      <c r="C792" s="825" t="s">
        <v>164</v>
      </c>
      <c r="D792" s="805" t="s">
        <v>154</v>
      </c>
      <c r="E792" s="826" t="s">
        <v>486</v>
      </c>
      <c r="F792" s="827"/>
      <c r="G792" s="213"/>
      <c r="H792" s="214"/>
      <c r="I792" s="214"/>
      <c r="J792" s="214"/>
      <c r="K792" s="214"/>
      <c r="L792" s="214"/>
      <c r="M792" s="214"/>
      <c r="N792" s="214"/>
      <c r="O792" s="214"/>
      <c r="P792" s="214"/>
      <c r="Q792" s="214"/>
      <c r="R792" s="424"/>
      <c r="S792" s="424"/>
      <c r="T792" s="424"/>
      <c r="U792" s="424"/>
      <c r="V792" s="424"/>
      <c r="W792" s="424"/>
      <c r="X792" s="424"/>
      <c r="Y792" s="424"/>
      <c r="Z792" s="424"/>
      <c r="AA792" s="424"/>
      <c r="AB792" s="991"/>
      <c r="AC792" s="991"/>
      <c r="AD792" s="991"/>
      <c r="AE792" s="991"/>
      <c r="AF792" s="991"/>
      <c r="AG792" s="992"/>
    </row>
    <row r="793" spans="1:33" s="166" customFormat="1" ht="32.25" customHeight="1">
      <c r="A793" s="823"/>
      <c r="B793" s="824"/>
      <c r="C793" s="825"/>
      <c r="D793" s="806"/>
      <c r="E793" s="640" t="s">
        <v>231</v>
      </c>
      <c r="F793" s="215" t="s">
        <v>487</v>
      </c>
      <c r="G793" s="216" t="s">
        <v>14</v>
      </c>
      <c r="H793" s="217">
        <f>I793</f>
        <v>74.05</v>
      </c>
      <c r="I793" s="247">
        <v>74.05</v>
      </c>
      <c r="J793" s="216"/>
      <c r="K793" s="216"/>
      <c r="L793" s="216"/>
      <c r="M793" s="216"/>
      <c r="N793" s="216"/>
      <c r="O793" s="216"/>
      <c r="P793" s="216"/>
      <c r="Q793" s="216"/>
      <c r="R793" s="406">
        <f>S793</f>
        <v>74.05</v>
      </c>
      <c r="S793" s="432">
        <v>74.05</v>
      </c>
      <c r="T793" s="412"/>
      <c r="U793" s="412"/>
      <c r="V793" s="412"/>
      <c r="W793" s="412"/>
      <c r="X793" s="412"/>
      <c r="Y793" s="412"/>
      <c r="Z793" s="412"/>
      <c r="AA793" s="412"/>
      <c r="AB793" s="605" t="s">
        <v>488</v>
      </c>
      <c r="AC793" s="341" t="s">
        <v>489</v>
      </c>
      <c r="AD793" s="641" t="s">
        <v>195</v>
      </c>
      <c r="AE793" s="599">
        <v>1</v>
      </c>
      <c r="AF793" s="641">
        <v>0.64500000000000002</v>
      </c>
      <c r="AG793" s="386"/>
    </row>
    <row r="794" spans="1:33" s="166" customFormat="1" ht="15" hidden="1" customHeight="1">
      <c r="A794" s="823"/>
      <c r="B794" s="824"/>
      <c r="C794" s="825"/>
      <c r="D794" s="806"/>
      <c r="E794" s="642" t="s">
        <v>11</v>
      </c>
      <c r="F794" s="215"/>
      <c r="G794" s="216"/>
      <c r="H794" s="217">
        <f>I794+J794+L794+M794+N794+O794+P794+Q794</f>
        <v>0</v>
      </c>
      <c r="I794" s="216"/>
      <c r="J794" s="216"/>
      <c r="K794" s="216"/>
      <c r="L794" s="216"/>
      <c r="M794" s="216"/>
      <c r="N794" s="216"/>
      <c r="O794" s="216"/>
      <c r="P794" s="216"/>
      <c r="Q794" s="216"/>
      <c r="R794" s="406">
        <f>S794+T794+V794+W794+X794+Y794+Z794+AA794</f>
        <v>0</v>
      </c>
      <c r="S794" s="412"/>
      <c r="T794" s="412"/>
      <c r="U794" s="412"/>
      <c r="V794" s="412"/>
      <c r="W794" s="412"/>
      <c r="X794" s="412"/>
      <c r="Y794" s="412"/>
      <c r="Z794" s="412"/>
      <c r="AA794" s="412"/>
      <c r="AB794" s="605"/>
      <c r="AC794" s="341"/>
      <c r="AD794" s="641"/>
      <c r="AE794" s="599"/>
      <c r="AF794" s="641"/>
      <c r="AG794" s="386"/>
    </row>
    <row r="795" spans="1:33" s="166" customFormat="1" ht="0.75" customHeight="1">
      <c r="A795" s="823"/>
      <c r="B795" s="824"/>
      <c r="C795" s="825"/>
      <c r="D795" s="807"/>
      <c r="E795" s="638" t="s">
        <v>12</v>
      </c>
      <c r="F795" s="238"/>
      <c r="G795" s="225"/>
      <c r="H795" s="217">
        <f>I795+J795+L795+M795+N795+O795+P795+Q795</f>
        <v>0</v>
      </c>
      <c r="I795" s="225"/>
      <c r="J795" s="225"/>
      <c r="K795" s="225"/>
      <c r="L795" s="225"/>
      <c r="M795" s="225"/>
      <c r="N795" s="225"/>
      <c r="O795" s="225"/>
      <c r="P795" s="225"/>
      <c r="Q795" s="225"/>
      <c r="R795" s="406">
        <f>S795+T795+V795+W795+X795+Y795+Z795+AA795</f>
        <v>0</v>
      </c>
      <c r="S795" s="415"/>
      <c r="T795" s="415"/>
      <c r="U795" s="415"/>
      <c r="V795" s="415"/>
      <c r="W795" s="415"/>
      <c r="X795" s="415"/>
      <c r="Y795" s="415"/>
      <c r="Z795" s="415"/>
      <c r="AA795" s="415"/>
      <c r="AB795" s="605"/>
      <c r="AC795" s="341"/>
      <c r="AD795" s="641"/>
      <c r="AE795" s="599"/>
      <c r="AF795" s="641"/>
      <c r="AG795" s="386"/>
    </row>
    <row r="796" spans="1:33" s="166" customFormat="1" ht="18.75" customHeight="1">
      <c r="A796" s="823"/>
      <c r="B796" s="824"/>
      <c r="C796" s="825"/>
      <c r="D796" s="828" t="s">
        <v>15</v>
      </c>
      <c r="E796" s="829"/>
      <c r="F796" s="829"/>
      <c r="G796" s="830"/>
      <c r="H796" s="241">
        <f>I796</f>
        <v>74.05</v>
      </c>
      <c r="I796" s="246">
        <f>I793+I794+I795</f>
        <v>74.05</v>
      </c>
      <c r="J796" s="246">
        <f>J793+J794+J795</f>
        <v>0</v>
      </c>
      <c r="K796" s="246">
        <f>K793+K794+K795</f>
        <v>0</v>
      </c>
      <c r="L796" s="246">
        <f t="shared" ref="L796:Q796" si="544">L793+L794+L795</f>
        <v>0</v>
      </c>
      <c r="M796" s="246">
        <f t="shared" si="544"/>
        <v>0</v>
      </c>
      <c r="N796" s="246">
        <f t="shared" si="544"/>
        <v>0</v>
      </c>
      <c r="O796" s="246">
        <f t="shared" si="544"/>
        <v>0</v>
      </c>
      <c r="P796" s="246">
        <f t="shared" si="544"/>
        <v>0</v>
      </c>
      <c r="Q796" s="246">
        <f t="shared" si="544"/>
        <v>0</v>
      </c>
      <c r="R796" s="426">
        <f>S796</f>
        <v>74.05</v>
      </c>
      <c r="S796" s="431">
        <f>S793+S794+S795</f>
        <v>74.05</v>
      </c>
      <c r="T796" s="431">
        <f>T793+T794+T795</f>
        <v>0</v>
      </c>
      <c r="U796" s="431">
        <f>U793+U794+U795</f>
        <v>0</v>
      </c>
      <c r="V796" s="431">
        <f t="shared" ref="V796:AA796" si="545">V793+V794+V795</f>
        <v>0</v>
      </c>
      <c r="W796" s="431">
        <f t="shared" si="545"/>
        <v>0</v>
      </c>
      <c r="X796" s="431">
        <f t="shared" si="545"/>
        <v>0</v>
      </c>
      <c r="Y796" s="431">
        <f t="shared" si="545"/>
        <v>0</v>
      </c>
      <c r="Z796" s="431">
        <f t="shared" si="545"/>
        <v>0</v>
      </c>
      <c r="AA796" s="431">
        <f t="shared" si="545"/>
        <v>0</v>
      </c>
      <c r="AB796" s="856"/>
      <c r="AC796" s="857"/>
      <c r="AD796" s="857"/>
      <c r="AE796" s="857"/>
      <c r="AF796" s="857"/>
      <c r="AG796" s="858"/>
    </row>
    <row r="797" spans="1:33" s="166" customFormat="1" ht="28.5" customHeight="1">
      <c r="A797" s="796" t="s">
        <v>269</v>
      </c>
      <c r="B797" s="824" t="s">
        <v>151</v>
      </c>
      <c r="C797" s="825" t="s">
        <v>164</v>
      </c>
      <c r="D797" s="805" t="s">
        <v>984</v>
      </c>
      <c r="E797" s="826" t="s">
        <v>1138</v>
      </c>
      <c r="F797" s="827"/>
      <c r="G797" s="213"/>
      <c r="H797" s="214"/>
      <c r="I797" s="214"/>
      <c r="J797" s="214"/>
      <c r="K797" s="214"/>
      <c r="L797" s="214"/>
      <c r="M797" s="214"/>
      <c r="N797" s="214"/>
      <c r="O797" s="214"/>
      <c r="P797" s="214"/>
      <c r="Q797" s="214"/>
      <c r="R797" s="424"/>
      <c r="S797" s="424"/>
      <c r="T797" s="424"/>
      <c r="U797" s="424"/>
      <c r="V797" s="424"/>
      <c r="W797" s="424"/>
      <c r="X797" s="424"/>
      <c r="Y797" s="424"/>
      <c r="Z797" s="424"/>
      <c r="AA797" s="993"/>
      <c r="AB797" s="993"/>
      <c r="AC797" s="993"/>
      <c r="AD797" s="993"/>
      <c r="AE797" s="993"/>
      <c r="AF797" s="993"/>
      <c r="AG797" s="994"/>
    </row>
    <row r="798" spans="1:33" s="166" customFormat="1" ht="27.75" customHeight="1">
      <c r="A798" s="797"/>
      <c r="B798" s="824"/>
      <c r="C798" s="825"/>
      <c r="D798" s="806"/>
      <c r="E798" s="640" t="s">
        <v>231</v>
      </c>
      <c r="F798" s="215" t="s">
        <v>1139</v>
      </c>
      <c r="G798" s="216" t="s">
        <v>14</v>
      </c>
      <c r="H798" s="217">
        <f>I798</f>
        <v>2.4700000000000002</v>
      </c>
      <c r="I798" s="247">
        <v>2.4700000000000002</v>
      </c>
      <c r="J798" s="216"/>
      <c r="K798" s="216"/>
      <c r="L798" s="216"/>
      <c r="M798" s="216"/>
      <c r="N798" s="216"/>
      <c r="O798" s="216"/>
      <c r="P798" s="216"/>
      <c r="Q798" s="216"/>
      <c r="R798" s="406">
        <v>2.4700000000000002</v>
      </c>
      <c r="S798" s="432">
        <v>2.4700000000000002</v>
      </c>
      <c r="T798" s="412"/>
      <c r="U798" s="412"/>
      <c r="V798" s="412"/>
      <c r="W798" s="412"/>
      <c r="X798" s="412"/>
      <c r="Y798" s="412"/>
      <c r="Z798" s="412"/>
      <c r="AA798" s="412"/>
      <c r="AB798" s="605" t="s">
        <v>1140</v>
      </c>
      <c r="AC798" s="341" t="s">
        <v>1141</v>
      </c>
      <c r="AD798" s="641" t="s">
        <v>195</v>
      </c>
      <c r="AE798" s="599">
        <v>0.03</v>
      </c>
      <c r="AF798" s="645">
        <v>0.03</v>
      </c>
      <c r="AG798" s="386"/>
    </row>
    <row r="799" spans="1:33" s="166" customFormat="1" ht="15" hidden="1" customHeight="1">
      <c r="A799" s="797"/>
      <c r="B799" s="824"/>
      <c r="C799" s="825"/>
      <c r="D799" s="806"/>
      <c r="E799" s="642"/>
      <c r="F799" s="215"/>
      <c r="G799" s="216"/>
      <c r="H799" s="217"/>
      <c r="I799" s="216"/>
      <c r="J799" s="216"/>
      <c r="K799" s="216"/>
      <c r="L799" s="216"/>
      <c r="M799" s="216"/>
      <c r="N799" s="216"/>
      <c r="O799" s="216"/>
      <c r="P799" s="216"/>
      <c r="Q799" s="216"/>
      <c r="R799" s="406"/>
      <c r="S799" s="412"/>
      <c r="T799" s="412"/>
      <c r="U799" s="412"/>
      <c r="V799" s="412"/>
      <c r="W799" s="412"/>
      <c r="X799" s="412"/>
      <c r="Y799" s="412"/>
      <c r="Z799" s="412"/>
      <c r="AA799" s="412"/>
      <c r="AB799" s="605"/>
      <c r="AC799" s="341"/>
      <c r="AD799" s="641"/>
      <c r="AE799" s="599"/>
      <c r="AF799" s="641"/>
      <c r="AG799" s="386"/>
    </row>
    <row r="800" spans="1:33" s="166" customFormat="1" ht="0.75" customHeight="1">
      <c r="A800" s="797"/>
      <c r="B800" s="824"/>
      <c r="C800" s="825"/>
      <c r="D800" s="807"/>
      <c r="E800" s="638"/>
      <c r="F800" s="238"/>
      <c r="G800" s="225"/>
      <c r="H800" s="217"/>
      <c r="I800" s="225"/>
      <c r="J800" s="225"/>
      <c r="K800" s="225"/>
      <c r="L800" s="225"/>
      <c r="M800" s="225"/>
      <c r="N800" s="225"/>
      <c r="O800" s="225"/>
      <c r="P800" s="225"/>
      <c r="Q800" s="225"/>
      <c r="R800" s="406"/>
      <c r="S800" s="415"/>
      <c r="T800" s="415"/>
      <c r="U800" s="415"/>
      <c r="V800" s="415"/>
      <c r="W800" s="415"/>
      <c r="X800" s="415"/>
      <c r="Y800" s="415"/>
      <c r="Z800" s="415"/>
      <c r="AA800" s="415"/>
      <c r="AB800" s="605"/>
      <c r="AC800" s="341"/>
      <c r="AD800" s="641"/>
      <c r="AE800" s="599"/>
      <c r="AF800" s="641">
        <v>0.03</v>
      </c>
      <c r="AG800" s="386"/>
    </row>
    <row r="801" spans="1:33" s="166" customFormat="1" ht="18.75" customHeight="1">
      <c r="A801" s="798"/>
      <c r="B801" s="824"/>
      <c r="C801" s="825"/>
      <c r="D801" s="828" t="s">
        <v>15</v>
      </c>
      <c r="E801" s="829"/>
      <c r="F801" s="829"/>
      <c r="G801" s="830"/>
      <c r="H801" s="241">
        <f>I801</f>
        <v>2.4700000000000002</v>
      </c>
      <c r="I801" s="246">
        <f>I798+I799+I800</f>
        <v>2.4700000000000002</v>
      </c>
      <c r="J801" s="246">
        <f t="shared" ref="J801:Q801" si="546">J798+J799+J800</f>
        <v>0</v>
      </c>
      <c r="K801" s="246">
        <f t="shared" si="546"/>
        <v>0</v>
      </c>
      <c r="L801" s="246">
        <f t="shared" si="546"/>
        <v>0</v>
      </c>
      <c r="M801" s="246">
        <f t="shared" si="546"/>
        <v>0</v>
      </c>
      <c r="N801" s="246">
        <f t="shared" si="546"/>
        <v>0</v>
      </c>
      <c r="O801" s="246">
        <f t="shared" si="546"/>
        <v>0</v>
      </c>
      <c r="P801" s="246">
        <f t="shared" si="546"/>
        <v>0</v>
      </c>
      <c r="Q801" s="246">
        <f t="shared" si="546"/>
        <v>0</v>
      </c>
      <c r="R801" s="426">
        <f>S801</f>
        <v>2.4700000000000002</v>
      </c>
      <c r="S801" s="431">
        <f>S798+S799+S800</f>
        <v>2.4700000000000002</v>
      </c>
      <c r="T801" s="431">
        <f t="shared" ref="T801:AA801" si="547">T798+T799+T800</f>
        <v>0</v>
      </c>
      <c r="U801" s="431">
        <f t="shared" si="547"/>
        <v>0</v>
      </c>
      <c r="V801" s="431">
        <f t="shared" si="547"/>
        <v>0</v>
      </c>
      <c r="W801" s="431">
        <f t="shared" si="547"/>
        <v>0</v>
      </c>
      <c r="X801" s="431">
        <f t="shared" si="547"/>
        <v>0</v>
      </c>
      <c r="Y801" s="431">
        <f t="shared" si="547"/>
        <v>0</v>
      </c>
      <c r="Z801" s="431">
        <f t="shared" si="547"/>
        <v>0</v>
      </c>
      <c r="AA801" s="431">
        <f t="shared" si="547"/>
        <v>0</v>
      </c>
      <c r="AB801" s="856"/>
      <c r="AC801" s="857"/>
      <c r="AD801" s="857"/>
      <c r="AE801" s="857"/>
      <c r="AF801" s="857"/>
      <c r="AG801" s="858"/>
    </row>
    <row r="802" spans="1:33" s="166" customFormat="1" ht="19.5" customHeight="1">
      <c r="A802" s="823" t="s">
        <v>269</v>
      </c>
      <c r="B802" s="824" t="s">
        <v>151</v>
      </c>
      <c r="C802" s="825" t="s">
        <v>164</v>
      </c>
      <c r="D802" s="805" t="s">
        <v>164</v>
      </c>
      <c r="E802" s="826" t="s">
        <v>490</v>
      </c>
      <c r="F802" s="827"/>
      <c r="G802" s="213"/>
      <c r="H802" s="214"/>
      <c r="I802" s="214"/>
      <c r="J802" s="214"/>
      <c r="K802" s="214"/>
      <c r="L802" s="214"/>
      <c r="M802" s="214"/>
      <c r="N802" s="214"/>
      <c r="O802" s="214"/>
      <c r="P802" s="214"/>
      <c r="Q802" s="214"/>
      <c r="R802" s="424"/>
      <c r="S802" s="424"/>
      <c r="T802" s="424"/>
      <c r="U802" s="424"/>
      <c r="V802" s="424"/>
      <c r="W802" s="424"/>
      <c r="X802" s="424"/>
      <c r="Y802" s="424"/>
      <c r="Z802" s="424"/>
      <c r="AA802" s="424"/>
      <c r="AB802" s="991"/>
      <c r="AC802" s="991"/>
      <c r="AD802" s="991"/>
      <c r="AE802" s="991"/>
      <c r="AF802" s="991"/>
      <c r="AG802" s="992"/>
    </row>
    <row r="803" spans="1:33" s="166" customFormat="1" ht="31.5" customHeight="1">
      <c r="A803" s="823"/>
      <c r="B803" s="824"/>
      <c r="C803" s="825"/>
      <c r="D803" s="806"/>
      <c r="E803" s="640" t="s">
        <v>231</v>
      </c>
      <c r="F803" s="215" t="s">
        <v>491</v>
      </c>
      <c r="G803" s="216" t="s">
        <v>14</v>
      </c>
      <c r="H803" s="217">
        <f>I803</f>
        <v>120</v>
      </c>
      <c r="I803" s="247">
        <v>120</v>
      </c>
      <c r="J803" s="216"/>
      <c r="K803" s="216"/>
      <c r="L803" s="216"/>
      <c r="M803" s="216"/>
      <c r="N803" s="216"/>
      <c r="O803" s="216"/>
      <c r="P803" s="216"/>
      <c r="Q803" s="216"/>
      <c r="R803" s="406">
        <v>141.30199999999999</v>
      </c>
      <c r="S803" s="432">
        <v>141.30000000000001</v>
      </c>
      <c r="T803" s="412"/>
      <c r="U803" s="412"/>
      <c r="V803" s="412"/>
      <c r="W803" s="412"/>
      <c r="X803" s="412"/>
      <c r="Y803" s="412"/>
      <c r="Z803" s="412"/>
      <c r="AA803" s="412"/>
      <c r="AB803" s="605" t="s">
        <v>492</v>
      </c>
      <c r="AC803" s="341" t="s">
        <v>493</v>
      </c>
      <c r="AD803" s="641" t="s">
        <v>195</v>
      </c>
      <c r="AE803" s="599">
        <v>300</v>
      </c>
      <c r="AF803" s="599">
        <v>300</v>
      </c>
      <c r="AG803" s="386"/>
    </row>
    <row r="804" spans="1:33" s="166" customFormat="1" ht="15" hidden="1" customHeight="1">
      <c r="A804" s="823"/>
      <c r="B804" s="824"/>
      <c r="C804" s="825"/>
      <c r="D804" s="806"/>
      <c r="E804" s="642"/>
      <c r="F804" s="215"/>
      <c r="G804" s="216"/>
      <c r="H804" s="217"/>
      <c r="I804" s="216"/>
      <c r="J804" s="216"/>
      <c r="K804" s="216"/>
      <c r="L804" s="216"/>
      <c r="M804" s="216"/>
      <c r="N804" s="216"/>
      <c r="O804" s="216"/>
      <c r="P804" s="216"/>
      <c r="Q804" s="216"/>
      <c r="R804" s="406"/>
      <c r="S804" s="412"/>
      <c r="T804" s="412"/>
      <c r="U804" s="412"/>
      <c r="V804" s="412"/>
      <c r="W804" s="412"/>
      <c r="X804" s="412"/>
      <c r="Y804" s="412"/>
      <c r="Z804" s="412"/>
      <c r="AA804" s="412"/>
      <c r="AB804" s="605"/>
      <c r="AC804" s="341"/>
      <c r="AD804" s="641"/>
      <c r="AE804" s="599"/>
      <c r="AF804" s="641"/>
      <c r="AG804" s="386"/>
    </row>
    <row r="805" spans="1:33" s="166" customFormat="1" ht="0.75" customHeight="1">
      <c r="A805" s="823"/>
      <c r="B805" s="824"/>
      <c r="C805" s="825"/>
      <c r="D805" s="807"/>
      <c r="E805" s="638"/>
      <c r="F805" s="238"/>
      <c r="G805" s="225"/>
      <c r="H805" s="217"/>
      <c r="I805" s="225"/>
      <c r="J805" s="225"/>
      <c r="K805" s="225"/>
      <c r="L805" s="225"/>
      <c r="M805" s="225"/>
      <c r="N805" s="225"/>
      <c r="O805" s="225"/>
      <c r="P805" s="225"/>
      <c r="Q805" s="225"/>
      <c r="R805" s="406"/>
      <c r="S805" s="415"/>
      <c r="T805" s="415"/>
      <c r="U805" s="415"/>
      <c r="V805" s="415"/>
      <c r="W805" s="415"/>
      <c r="X805" s="415"/>
      <c r="Y805" s="415"/>
      <c r="Z805" s="415"/>
      <c r="AA805" s="415"/>
      <c r="AB805" s="605"/>
      <c r="AC805" s="341"/>
      <c r="AD805" s="641"/>
      <c r="AE805" s="599"/>
      <c r="AF805" s="641"/>
      <c r="AG805" s="386"/>
    </row>
    <row r="806" spans="1:33" s="166" customFormat="1" ht="18.75" customHeight="1">
      <c r="A806" s="823"/>
      <c r="B806" s="824"/>
      <c r="C806" s="825"/>
      <c r="D806" s="828" t="s">
        <v>15</v>
      </c>
      <c r="E806" s="829"/>
      <c r="F806" s="829"/>
      <c r="G806" s="830"/>
      <c r="H806" s="241">
        <f>H803+H804+H805</f>
        <v>120</v>
      </c>
      <c r="I806" s="246">
        <f>I803+I804+I805</f>
        <v>120</v>
      </c>
      <c r="J806" s="246">
        <f t="shared" ref="J806:Q806" si="548">J803+J804+J805</f>
        <v>0</v>
      </c>
      <c r="K806" s="246">
        <f t="shared" si="548"/>
        <v>0</v>
      </c>
      <c r="L806" s="246">
        <f t="shared" si="548"/>
        <v>0</v>
      </c>
      <c r="M806" s="246">
        <f t="shared" si="548"/>
        <v>0</v>
      </c>
      <c r="N806" s="246">
        <f t="shared" si="548"/>
        <v>0</v>
      </c>
      <c r="O806" s="246">
        <f t="shared" si="548"/>
        <v>0</v>
      </c>
      <c r="P806" s="246">
        <f t="shared" si="548"/>
        <v>0</v>
      </c>
      <c r="Q806" s="246">
        <f t="shared" si="548"/>
        <v>0</v>
      </c>
      <c r="R806" s="426">
        <f>R803+R804+R805</f>
        <v>141.30199999999999</v>
      </c>
      <c r="S806" s="431">
        <f>S803+S804+S805</f>
        <v>141.30000000000001</v>
      </c>
      <c r="T806" s="431">
        <f t="shared" ref="T806:AA806" si="549">T803+T804+T805</f>
        <v>0</v>
      </c>
      <c r="U806" s="431">
        <f t="shared" si="549"/>
        <v>0</v>
      </c>
      <c r="V806" s="431">
        <f t="shared" si="549"/>
        <v>0</v>
      </c>
      <c r="W806" s="431">
        <f t="shared" si="549"/>
        <v>0</v>
      </c>
      <c r="X806" s="431">
        <f t="shared" si="549"/>
        <v>0</v>
      </c>
      <c r="Y806" s="431">
        <f t="shared" si="549"/>
        <v>0</v>
      </c>
      <c r="Z806" s="431">
        <f t="shared" si="549"/>
        <v>0</v>
      </c>
      <c r="AA806" s="431">
        <f t="shared" si="549"/>
        <v>0</v>
      </c>
      <c r="AB806" s="856"/>
      <c r="AC806" s="857"/>
      <c r="AD806" s="857"/>
      <c r="AE806" s="857"/>
      <c r="AF806" s="857"/>
      <c r="AG806" s="858"/>
    </row>
    <row r="807" spans="1:33" s="166" customFormat="1" ht="28.5" customHeight="1">
      <c r="A807" s="823" t="s">
        <v>269</v>
      </c>
      <c r="B807" s="824" t="s">
        <v>1142</v>
      </c>
      <c r="C807" s="825" t="s">
        <v>164</v>
      </c>
      <c r="D807" s="805" t="s">
        <v>213</v>
      </c>
      <c r="E807" s="826" t="s">
        <v>494</v>
      </c>
      <c r="F807" s="827"/>
      <c r="G807" s="213"/>
      <c r="H807" s="214"/>
      <c r="I807" s="214"/>
      <c r="J807" s="214"/>
      <c r="K807" s="214"/>
      <c r="L807" s="214"/>
      <c r="M807" s="214"/>
      <c r="N807" s="214"/>
      <c r="O807" s="214"/>
      <c r="P807" s="214"/>
      <c r="Q807" s="214"/>
      <c r="R807" s="424"/>
      <c r="S807" s="424"/>
      <c r="T807" s="424"/>
      <c r="U807" s="424"/>
      <c r="V807" s="424"/>
      <c r="W807" s="424"/>
      <c r="X807" s="424"/>
      <c r="Y807" s="424"/>
      <c r="Z807" s="424"/>
      <c r="AA807" s="424"/>
      <c r="AB807" s="635"/>
      <c r="AC807" s="635"/>
      <c r="AD807" s="635"/>
      <c r="AE807" s="635"/>
      <c r="AF807" s="635"/>
      <c r="AG807" s="659"/>
    </row>
    <row r="808" spans="1:33" s="166" customFormat="1" ht="53.25" customHeight="1">
      <c r="A808" s="823"/>
      <c r="B808" s="824"/>
      <c r="C808" s="825"/>
      <c r="D808" s="806"/>
      <c r="E808" s="640" t="s">
        <v>231</v>
      </c>
      <c r="F808" s="215" t="s">
        <v>495</v>
      </c>
      <c r="G808" s="216" t="s">
        <v>14</v>
      </c>
      <c r="H808" s="217">
        <f>I808</f>
        <v>10</v>
      </c>
      <c r="I808" s="247">
        <v>10</v>
      </c>
      <c r="J808" s="216"/>
      <c r="K808" s="216"/>
      <c r="L808" s="216"/>
      <c r="M808" s="216"/>
      <c r="N808" s="216"/>
      <c r="O808" s="216"/>
      <c r="P808" s="216"/>
      <c r="Q808" s="216"/>
      <c r="R808" s="406">
        <f>S808</f>
        <v>9.7100000000000009</v>
      </c>
      <c r="S808" s="432">
        <v>9.7100000000000009</v>
      </c>
      <c r="T808" s="412"/>
      <c r="U808" s="412"/>
      <c r="V808" s="412"/>
      <c r="W808" s="412"/>
      <c r="X808" s="412"/>
      <c r="Y808" s="412"/>
      <c r="Z808" s="412"/>
      <c r="AA808" s="412"/>
      <c r="AB808" s="605" t="s">
        <v>422</v>
      </c>
      <c r="AC808" s="341" t="s">
        <v>496</v>
      </c>
      <c r="AD808" s="641" t="s">
        <v>433</v>
      </c>
      <c r="AE808" s="599">
        <v>80</v>
      </c>
      <c r="AF808" s="437">
        <v>87</v>
      </c>
      <c r="AG808" s="263" t="s">
        <v>1143</v>
      </c>
    </row>
    <row r="809" spans="1:33" s="166" customFormat="1" ht="15" hidden="1" customHeight="1">
      <c r="A809" s="823"/>
      <c r="B809" s="824"/>
      <c r="C809" s="825"/>
      <c r="D809" s="806"/>
      <c r="E809" s="642"/>
      <c r="F809" s="215"/>
      <c r="G809" s="216"/>
      <c r="H809" s="217"/>
      <c r="I809" s="216"/>
      <c r="J809" s="216"/>
      <c r="K809" s="216"/>
      <c r="L809" s="216"/>
      <c r="M809" s="216"/>
      <c r="N809" s="216"/>
      <c r="O809" s="216"/>
      <c r="P809" s="216"/>
      <c r="Q809" s="216"/>
      <c r="R809" s="406"/>
      <c r="S809" s="412"/>
      <c r="T809" s="412"/>
      <c r="U809" s="412"/>
      <c r="V809" s="412"/>
      <c r="W809" s="412"/>
      <c r="X809" s="412"/>
      <c r="Y809" s="412"/>
      <c r="Z809" s="412"/>
      <c r="AA809" s="412"/>
      <c r="AB809" s="605"/>
      <c r="AC809" s="341"/>
      <c r="AD809" s="641"/>
      <c r="AE809" s="599"/>
      <c r="AF809" s="641"/>
      <c r="AG809" s="386"/>
    </row>
    <row r="810" spans="1:33" s="166" customFormat="1" ht="0.75" customHeight="1">
      <c r="A810" s="823"/>
      <c r="B810" s="824"/>
      <c r="C810" s="825"/>
      <c r="D810" s="807"/>
      <c r="E810" s="638"/>
      <c r="F810" s="238"/>
      <c r="G810" s="225"/>
      <c r="H810" s="217"/>
      <c r="I810" s="225"/>
      <c r="J810" s="225"/>
      <c r="K810" s="225"/>
      <c r="L810" s="225"/>
      <c r="M810" s="225"/>
      <c r="N810" s="225"/>
      <c r="O810" s="225"/>
      <c r="P810" s="225"/>
      <c r="Q810" s="225"/>
      <c r="R810" s="406"/>
      <c r="S810" s="415"/>
      <c r="T810" s="415"/>
      <c r="U810" s="415"/>
      <c r="V810" s="415"/>
      <c r="W810" s="415"/>
      <c r="X810" s="415"/>
      <c r="Y810" s="415"/>
      <c r="Z810" s="415"/>
      <c r="AA810" s="415"/>
      <c r="AB810" s="605"/>
      <c r="AC810" s="341"/>
      <c r="AD810" s="641"/>
      <c r="AE810" s="599"/>
      <c r="AF810" s="641"/>
      <c r="AG810" s="386"/>
    </row>
    <row r="811" spans="1:33" s="166" customFormat="1" ht="18.75" customHeight="1">
      <c r="A811" s="823"/>
      <c r="B811" s="824"/>
      <c r="C811" s="825"/>
      <c r="D811" s="828" t="s">
        <v>15</v>
      </c>
      <c r="E811" s="829"/>
      <c r="F811" s="829"/>
      <c r="G811" s="830"/>
      <c r="H811" s="241">
        <f>I811</f>
        <v>10</v>
      </c>
      <c r="I811" s="246">
        <f>I808+I809+I810</f>
        <v>10</v>
      </c>
      <c r="J811" s="246">
        <f t="shared" ref="J811:Q811" si="550">J808+J809+J810</f>
        <v>0</v>
      </c>
      <c r="K811" s="246">
        <f t="shared" si="550"/>
        <v>0</v>
      </c>
      <c r="L811" s="246">
        <f t="shared" si="550"/>
        <v>0</v>
      </c>
      <c r="M811" s="246">
        <f t="shared" si="550"/>
        <v>0</v>
      </c>
      <c r="N811" s="246">
        <f t="shared" si="550"/>
        <v>0</v>
      </c>
      <c r="O811" s="246">
        <f t="shared" si="550"/>
        <v>0</v>
      </c>
      <c r="P811" s="246">
        <f t="shared" si="550"/>
        <v>0</v>
      </c>
      <c r="Q811" s="246">
        <f t="shared" si="550"/>
        <v>0</v>
      </c>
      <c r="R811" s="426">
        <f>S811</f>
        <v>9.7100000000000009</v>
      </c>
      <c r="S811" s="431">
        <f>S808+S809+S810</f>
        <v>9.7100000000000009</v>
      </c>
      <c r="T811" s="431">
        <f t="shared" ref="T811:AA811" si="551">T808+T809+T810</f>
        <v>0</v>
      </c>
      <c r="U811" s="431">
        <f t="shared" si="551"/>
        <v>0</v>
      </c>
      <c r="V811" s="431">
        <f t="shared" si="551"/>
        <v>0</v>
      </c>
      <c r="W811" s="431">
        <f t="shared" si="551"/>
        <v>0</v>
      </c>
      <c r="X811" s="431">
        <f t="shared" si="551"/>
        <v>0</v>
      </c>
      <c r="Y811" s="431">
        <f t="shared" si="551"/>
        <v>0</v>
      </c>
      <c r="Z811" s="431">
        <f t="shared" si="551"/>
        <v>0</v>
      </c>
      <c r="AA811" s="431">
        <f t="shared" si="551"/>
        <v>0</v>
      </c>
      <c r="AB811" s="856"/>
      <c r="AC811" s="857"/>
      <c r="AD811" s="857"/>
      <c r="AE811" s="857"/>
      <c r="AF811" s="857"/>
      <c r="AG811" s="858"/>
    </row>
    <row r="812" spans="1:33" s="166" customFormat="1" ht="15" customHeight="1">
      <c r="A812" s="171" t="s">
        <v>269</v>
      </c>
      <c r="B812" s="296" t="s">
        <v>151</v>
      </c>
      <c r="C812" s="291" t="s">
        <v>164</v>
      </c>
      <c r="D812" s="845" t="s">
        <v>16</v>
      </c>
      <c r="E812" s="845"/>
      <c r="F812" s="845"/>
      <c r="G812" s="845"/>
      <c r="H812" s="244">
        <f>H796+H801+H806+H811+H791+H786</f>
        <v>1488.99</v>
      </c>
      <c r="I812" s="244">
        <f>I786+I791+I796+I801+I806+I811</f>
        <v>1488.99</v>
      </c>
      <c r="J812" s="244">
        <f>J796</f>
        <v>0</v>
      </c>
      <c r="K812" s="244">
        <f>K796</f>
        <v>0</v>
      </c>
      <c r="L812" s="244">
        <v>0</v>
      </c>
      <c r="M812" s="244">
        <v>0</v>
      </c>
      <c r="N812" s="244">
        <v>0</v>
      </c>
      <c r="O812" s="244">
        <f>O786+O791+O796+O801+O806+O811</f>
        <v>0</v>
      </c>
      <c r="P812" s="244">
        <v>0</v>
      </c>
      <c r="Q812" s="244">
        <f>Q801</f>
        <v>0</v>
      </c>
      <c r="R812" s="429">
        <f>R796+R801+R806+R811+R791+R786</f>
        <v>1493.702</v>
      </c>
      <c r="S812" s="429">
        <f>S786+S791+S796+S801+S806+S811</f>
        <v>1493.7</v>
      </c>
      <c r="T812" s="429">
        <f>T796</f>
        <v>0</v>
      </c>
      <c r="U812" s="429">
        <f>U796</f>
        <v>0</v>
      </c>
      <c r="V812" s="429">
        <v>0</v>
      </c>
      <c r="W812" s="429">
        <v>0</v>
      </c>
      <c r="X812" s="429">
        <v>0</v>
      </c>
      <c r="Y812" s="429">
        <f>Y786+Y791+Y796+Y801+Y806+Y811</f>
        <v>0</v>
      </c>
      <c r="Z812" s="429">
        <v>0</v>
      </c>
      <c r="AA812" s="429">
        <f>AA801</f>
        <v>0</v>
      </c>
      <c r="AB812" s="698"/>
      <c r="AC812" s="699"/>
      <c r="AD812" s="699"/>
      <c r="AE812" s="699"/>
      <c r="AF812" s="699"/>
      <c r="AG812" s="700"/>
    </row>
    <row r="813" spans="1:33" s="166" customFormat="1" ht="15" customHeight="1">
      <c r="A813" s="171" t="s">
        <v>269</v>
      </c>
      <c r="B813" s="296" t="s">
        <v>151</v>
      </c>
      <c r="C813" s="291" t="s">
        <v>174</v>
      </c>
      <c r="D813" s="846" t="s">
        <v>654</v>
      </c>
      <c r="E813" s="847"/>
      <c r="F813" s="847"/>
      <c r="G813" s="847"/>
      <c r="H813" s="847"/>
      <c r="I813" s="847"/>
      <c r="J813" s="847"/>
      <c r="K813" s="847"/>
      <c r="L813" s="847"/>
      <c r="M813" s="847"/>
      <c r="N813" s="847"/>
      <c r="O813" s="847"/>
      <c r="P813" s="847"/>
      <c r="Q813" s="847"/>
      <c r="R813" s="847"/>
      <c r="S813" s="847"/>
      <c r="T813" s="847"/>
      <c r="U813" s="847"/>
      <c r="V813" s="847"/>
      <c r="W813" s="847"/>
      <c r="X813" s="847"/>
      <c r="Y813" s="847"/>
      <c r="Z813" s="847"/>
      <c r="AA813" s="847"/>
      <c r="AB813" s="847"/>
      <c r="AC813" s="847"/>
      <c r="AD813" s="847"/>
      <c r="AE813" s="847"/>
      <c r="AF813" s="847"/>
      <c r="AG813" s="848"/>
    </row>
    <row r="814" spans="1:33" s="166" customFormat="1" ht="27" customHeight="1">
      <c r="A814" s="823" t="s">
        <v>269</v>
      </c>
      <c r="B814" s="824" t="s">
        <v>151</v>
      </c>
      <c r="C814" s="825" t="s">
        <v>174</v>
      </c>
      <c r="D814" s="805" t="s">
        <v>150</v>
      </c>
      <c r="E814" s="826" t="s">
        <v>497</v>
      </c>
      <c r="F814" s="827"/>
      <c r="G814" s="213"/>
      <c r="H814" s="214"/>
      <c r="I814" s="214"/>
      <c r="J814" s="214"/>
      <c r="K814" s="214"/>
      <c r="L814" s="214"/>
      <c r="M814" s="214"/>
      <c r="N814" s="214"/>
      <c r="O814" s="214"/>
      <c r="P814" s="214"/>
      <c r="Q814" s="214"/>
      <c r="R814" s="424"/>
      <c r="S814" s="424"/>
      <c r="T814" s="424"/>
      <c r="U814" s="424"/>
      <c r="V814" s="424"/>
      <c r="W814" s="424"/>
      <c r="X814" s="424"/>
      <c r="Y814" s="424"/>
      <c r="Z814" s="424"/>
      <c r="AA814" s="424"/>
      <c r="AB814" s="635"/>
      <c r="AC814" s="635"/>
      <c r="AD814" s="635"/>
      <c r="AE814" s="635"/>
      <c r="AF814" s="635"/>
      <c r="AG814" s="659"/>
    </row>
    <row r="815" spans="1:33" s="166" customFormat="1" ht="30" customHeight="1">
      <c r="A815" s="823"/>
      <c r="B815" s="824"/>
      <c r="C815" s="825"/>
      <c r="D815" s="806"/>
      <c r="E815" s="604" t="s">
        <v>231</v>
      </c>
      <c r="F815" s="215" t="s">
        <v>498</v>
      </c>
      <c r="G815" s="216" t="s">
        <v>14</v>
      </c>
      <c r="H815" s="217">
        <v>26.79</v>
      </c>
      <c r="I815" s="220">
        <v>26.79</v>
      </c>
      <c r="J815" s="220"/>
      <c r="K815" s="220"/>
      <c r="L815" s="220"/>
      <c r="M815" s="220"/>
      <c r="N815" s="220"/>
      <c r="O815" s="220"/>
      <c r="P815" s="220"/>
      <c r="Q815" s="220"/>
      <c r="R815" s="406">
        <v>26.79</v>
      </c>
      <c r="S815" s="409">
        <v>26.79</v>
      </c>
      <c r="T815" s="409"/>
      <c r="U815" s="409"/>
      <c r="V815" s="409"/>
      <c r="W815" s="409"/>
      <c r="X815" s="409"/>
      <c r="Y815" s="409"/>
      <c r="Z815" s="409"/>
      <c r="AA815" s="409"/>
      <c r="AB815" s="605" t="s">
        <v>422</v>
      </c>
      <c r="AC815" s="341" t="s">
        <v>499</v>
      </c>
      <c r="AD815" s="599" t="s">
        <v>195</v>
      </c>
      <c r="AE815" s="599">
        <v>1.2</v>
      </c>
      <c r="AF815" s="599">
        <v>0.46800000000000003</v>
      </c>
      <c r="AG815" s="386"/>
    </row>
    <row r="816" spans="1:33" s="166" customFormat="1" ht="0.75" customHeight="1">
      <c r="A816" s="823"/>
      <c r="B816" s="824"/>
      <c r="C816" s="825"/>
      <c r="D816" s="806"/>
      <c r="E816" s="638"/>
      <c r="F816" s="215"/>
      <c r="G816" s="216"/>
      <c r="H816" s="217"/>
      <c r="I816" s="216"/>
      <c r="J816" s="216"/>
      <c r="K816" s="216"/>
      <c r="L816" s="216"/>
      <c r="M816" s="216"/>
      <c r="N816" s="216"/>
      <c r="O816" s="216"/>
      <c r="P816" s="216"/>
      <c r="Q816" s="216"/>
      <c r="R816" s="406"/>
      <c r="S816" s="412"/>
      <c r="T816" s="412"/>
      <c r="U816" s="412"/>
      <c r="V816" s="412"/>
      <c r="W816" s="412"/>
      <c r="X816" s="412"/>
      <c r="Y816" s="412"/>
      <c r="Z816" s="412"/>
      <c r="AA816" s="412"/>
      <c r="AB816" s="605"/>
      <c r="AC816" s="341"/>
      <c r="AD816" s="599"/>
      <c r="AE816" s="599"/>
      <c r="AF816" s="599"/>
      <c r="AG816" s="386"/>
    </row>
    <row r="817" spans="1:33" s="166" customFormat="1" ht="3.75" hidden="1" customHeight="1">
      <c r="A817" s="823"/>
      <c r="B817" s="824"/>
      <c r="C817" s="825"/>
      <c r="D817" s="807"/>
      <c r="E817" s="638" t="s">
        <v>12</v>
      </c>
      <c r="F817" s="224"/>
      <c r="G817" s="225"/>
      <c r="H817" s="217">
        <f>I817+J817+L817+M817+N817+O817+P817+Q817</f>
        <v>0</v>
      </c>
      <c r="I817" s="225"/>
      <c r="J817" s="225"/>
      <c r="K817" s="225"/>
      <c r="L817" s="225"/>
      <c r="M817" s="225"/>
      <c r="N817" s="225"/>
      <c r="O817" s="225"/>
      <c r="P817" s="225"/>
      <c r="Q817" s="225"/>
      <c r="R817" s="406">
        <f>S817+T817+V817+W817+X817+Y817+Z817+AA817</f>
        <v>0</v>
      </c>
      <c r="S817" s="415"/>
      <c r="T817" s="415"/>
      <c r="U817" s="415"/>
      <c r="V817" s="415"/>
      <c r="W817" s="415"/>
      <c r="X817" s="415"/>
      <c r="Y817" s="415"/>
      <c r="Z817" s="415"/>
      <c r="AA817" s="415"/>
      <c r="AB817" s="605"/>
      <c r="AC817" s="341"/>
      <c r="AD817" s="599"/>
      <c r="AE817" s="599"/>
      <c r="AF817" s="599"/>
      <c r="AG817" s="386"/>
    </row>
    <row r="818" spans="1:33" s="166" customFormat="1" ht="15" customHeight="1">
      <c r="A818" s="823"/>
      <c r="B818" s="824"/>
      <c r="C818" s="825"/>
      <c r="D818" s="828" t="s">
        <v>15</v>
      </c>
      <c r="E818" s="829"/>
      <c r="F818" s="829"/>
      <c r="G818" s="830"/>
      <c r="H818" s="245">
        <f>H815+H816</f>
        <v>26.79</v>
      </c>
      <c r="I818" s="245">
        <f>I815+I816+I817</f>
        <v>26.79</v>
      </c>
      <c r="J818" s="245">
        <f>J815+J816+J817</f>
        <v>0</v>
      </c>
      <c r="K818" s="245">
        <f>K815+K816+K817</f>
        <v>0</v>
      </c>
      <c r="L818" s="245">
        <f t="shared" ref="L818:Q818" si="552">L815+L816+L817</f>
        <v>0</v>
      </c>
      <c r="M818" s="245">
        <f t="shared" si="552"/>
        <v>0</v>
      </c>
      <c r="N818" s="245">
        <f t="shared" si="552"/>
        <v>0</v>
      </c>
      <c r="O818" s="245">
        <f t="shared" si="552"/>
        <v>0</v>
      </c>
      <c r="P818" s="245">
        <f t="shared" si="552"/>
        <v>0</v>
      </c>
      <c r="Q818" s="245">
        <f t="shared" si="552"/>
        <v>0</v>
      </c>
      <c r="R818" s="430">
        <f>R815+R816</f>
        <v>26.79</v>
      </c>
      <c r="S818" s="430">
        <f>S815+S816+S817</f>
        <v>26.79</v>
      </c>
      <c r="T818" s="430">
        <f>T815+T816+T817</f>
        <v>0</v>
      </c>
      <c r="U818" s="430">
        <f>U815+U816+U817</f>
        <v>0</v>
      </c>
      <c r="V818" s="430">
        <f t="shared" ref="V818:AA818" si="553">V815+V816+V817</f>
        <v>0</v>
      </c>
      <c r="W818" s="430">
        <f t="shared" si="553"/>
        <v>0</v>
      </c>
      <c r="X818" s="430">
        <f t="shared" si="553"/>
        <v>0</v>
      </c>
      <c r="Y818" s="430">
        <f t="shared" si="553"/>
        <v>0</v>
      </c>
      <c r="Z818" s="430">
        <f t="shared" si="553"/>
        <v>0</v>
      </c>
      <c r="AA818" s="430">
        <f t="shared" si="553"/>
        <v>0</v>
      </c>
      <c r="AB818" s="852"/>
      <c r="AC818" s="841"/>
      <c r="AD818" s="841"/>
      <c r="AE818" s="841"/>
      <c r="AF818" s="841"/>
      <c r="AG818" s="842"/>
    </row>
    <row r="819" spans="1:33" s="166" customFormat="1" ht="15" customHeight="1">
      <c r="A819" s="171" t="s">
        <v>269</v>
      </c>
      <c r="B819" s="296" t="s">
        <v>151</v>
      </c>
      <c r="C819" s="291" t="s">
        <v>174</v>
      </c>
      <c r="D819" s="845" t="s">
        <v>16</v>
      </c>
      <c r="E819" s="845"/>
      <c r="F819" s="845"/>
      <c r="G819" s="845"/>
      <c r="H819" s="244">
        <f>H818</f>
        <v>26.79</v>
      </c>
      <c r="I819" s="244">
        <f>I813+I818</f>
        <v>26.79</v>
      </c>
      <c r="J819" s="244">
        <f>J803</f>
        <v>0</v>
      </c>
      <c r="K819" s="244">
        <f>K803</f>
        <v>0</v>
      </c>
      <c r="L819" s="244">
        <v>0</v>
      </c>
      <c r="M819" s="244">
        <v>0</v>
      </c>
      <c r="N819" s="244">
        <v>0</v>
      </c>
      <c r="O819" s="244">
        <v>0</v>
      </c>
      <c r="P819" s="244">
        <v>0</v>
      </c>
      <c r="Q819" s="244">
        <f>Q808</f>
        <v>0</v>
      </c>
      <c r="R819" s="429">
        <f>R818</f>
        <v>26.79</v>
      </c>
      <c r="S819" s="429">
        <f>S813+S818</f>
        <v>26.79</v>
      </c>
      <c r="T819" s="429">
        <f>T803</f>
        <v>0</v>
      </c>
      <c r="U819" s="429">
        <f>U803</f>
        <v>0</v>
      </c>
      <c r="V819" s="429">
        <v>0</v>
      </c>
      <c r="W819" s="429">
        <v>0</v>
      </c>
      <c r="X819" s="429">
        <v>0</v>
      </c>
      <c r="Y819" s="429">
        <v>0</v>
      </c>
      <c r="Z819" s="429">
        <v>0</v>
      </c>
      <c r="AA819" s="429">
        <f>AA808</f>
        <v>0</v>
      </c>
      <c r="AB819" s="698"/>
      <c r="AC819" s="699"/>
      <c r="AD819" s="699"/>
      <c r="AE819" s="699"/>
      <c r="AF819" s="699"/>
      <c r="AG819" s="700"/>
    </row>
    <row r="820" spans="1:33" s="169" customFormat="1" ht="15" customHeight="1">
      <c r="A820" s="171" t="s">
        <v>269</v>
      </c>
      <c r="B820" s="296" t="s">
        <v>151</v>
      </c>
      <c r="C820" s="835" t="s">
        <v>18</v>
      </c>
      <c r="D820" s="836"/>
      <c r="E820" s="836"/>
      <c r="F820" s="836"/>
      <c r="G820" s="836"/>
      <c r="H820" s="252">
        <f>H812+H819</f>
        <v>1515.78</v>
      </c>
      <c r="I820" s="252">
        <f>I812+I819</f>
        <v>1515.78</v>
      </c>
      <c r="J820" s="252">
        <f>J812+J819</f>
        <v>0</v>
      </c>
      <c r="K820" s="252">
        <f>K812+K819</f>
        <v>0</v>
      </c>
      <c r="L820" s="252">
        <f>L819+L812</f>
        <v>0</v>
      </c>
      <c r="M820" s="252">
        <f>M819+M812</f>
        <v>0</v>
      </c>
      <c r="N820" s="252">
        <f>N819+N812</f>
        <v>0</v>
      </c>
      <c r="O820" s="252">
        <f>O812+O819</f>
        <v>0</v>
      </c>
      <c r="P820" s="252">
        <f>P819+P812</f>
        <v>0</v>
      </c>
      <c r="Q820" s="252">
        <f>+Q812+Q819</f>
        <v>0</v>
      </c>
      <c r="R820" s="441">
        <f>R812+R819</f>
        <v>1520.492</v>
      </c>
      <c r="S820" s="441">
        <f>S812+S819</f>
        <v>1520.49</v>
      </c>
      <c r="T820" s="441">
        <f>T812+T819</f>
        <v>0</v>
      </c>
      <c r="U820" s="441">
        <f>U812+U819</f>
        <v>0</v>
      </c>
      <c r="V820" s="441">
        <f>V819+V812</f>
        <v>0</v>
      </c>
      <c r="W820" s="441">
        <f>W819+W812</f>
        <v>0</v>
      </c>
      <c r="X820" s="441">
        <f>X819+X812</f>
        <v>0</v>
      </c>
      <c r="Y820" s="441">
        <f>Y812+Y819</f>
        <v>0</v>
      </c>
      <c r="Z820" s="441">
        <f>Z819+Z812</f>
        <v>0</v>
      </c>
      <c r="AA820" s="441">
        <f>+AA812+AA819</f>
        <v>0</v>
      </c>
      <c r="AB820" s="853"/>
      <c r="AC820" s="854"/>
      <c r="AD820" s="854"/>
      <c r="AE820" s="854"/>
      <c r="AF820" s="854"/>
      <c r="AG820" s="855"/>
    </row>
    <row r="821" spans="1:33" s="166" customFormat="1" ht="15" customHeight="1">
      <c r="A821" s="175" t="s">
        <v>269</v>
      </c>
      <c r="B821" s="251" t="s">
        <v>154</v>
      </c>
      <c r="C821" s="849" t="s">
        <v>655</v>
      </c>
      <c r="D821" s="850"/>
      <c r="E821" s="850"/>
      <c r="F821" s="850"/>
      <c r="G821" s="850"/>
      <c r="H821" s="850"/>
      <c r="I821" s="850"/>
      <c r="J821" s="850"/>
      <c r="K821" s="850"/>
      <c r="L821" s="850"/>
      <c r="M821" s="850"/>
      <c r="N821" s="850"/>
      <c r="O821" s="850"/>
      <c r="P821" s="850"/>
      <c r="Q821" s="850"/>
      <c r="R821" s="850"/>
      <c r="S821" s="850"/>
      <c r="T821" s="850"/>
      <c r="U821" s="850"/>
      <c r="V821" s="850"/>
      <c r="W821" s="850"/>
      <c r="X821" s="850"/>
      <c r="Y821" s="850"/>
      <c r="Z821" s="850"/>
      <c r="AA821" s="850"/>
      <c r="AB821" s="850"/>
      <c r="AC821" s="850"/>
      <c r="AD821" s="850"/>
      <c r="AE821" s="850"/>
      <c r="AF821" s="850"/>
      <c r="AG821" s="851"/>
    </row>
    <row r="822" spans="1:33" s="166" customFormat="1" ht="15" customHeight="1">
      <c r="A822" s="171" t="s">
        <v>269</v>
      </c>
      <c r="B822" s="296" t="s">
        <v>154</v>
      </c>
      <c r="C822" s="291" t="s">
        <v>213</v>
      </c>
      <c r="D822" s="846" t="s">
        <v>656</v>
      </c>
      <c r="E822" s="847"/>
      <c r="F822" s="847"/>
      <c r="G822" s="847"/>
      <c r="H822" s="847"/>
      <c r="I822" s="847"/>
      <c r="J822" s="847"/>
      <c r="K822" s="847"/>
      <c r="L822" s="847"/>
      <c r="M822" s="847"/>
      <c r="N822" s="847"/>
      <c r="O822" s="847"/>
      <c r="P822" s="847"/>
      <c r="Q822" s="847"/>
      <c r="R822" s="847"/>
      <c r="S822" s="847"/>
      <c r="T822" s="847"/>
      <c r="U822" s="847"/>
      <c r="V822" s="847"/>
      <c r="W822" s="847"/>
      <c r="X822" s="847"/>
      <c r="Y822" s="847"/>
      <c r="Z822" s="847"/>
      <c r="AA822" s="847"/>
      <c r="AB822" s="847"/>
      <c r="AC822" s="847"/>
      <c r="AD822" s="847"/>
      <c r="AE822" s="847"/>
      <c r="AF822" s="847"/>
      <c r="AG822" s="848"/>
    </row>
    <row r="823" spans="1:33" s="166" customFormat="1" ht="38.25" customHeight="1">
      <c r="A823" s="796" t="s">
        <v>269</v>
      </c>
      <c r="B823" s="843" t="s">
        <v>154</v>
      </c>
      <c r="C823" s="802" t="s">
        <v>213</v>
      </c>
      <c r="D823" s="805" t="s">
        <v>150</v>
      </c>
      <c r="E823" s="826" t="s">
        <v>500</v>
      </c>
      <c r="F823" s="827"/>
      <c r="G823" s="213"/>
      <c r="H823" s="214"/>
      <c r="I823" s="214"/>
      <c r="J823" s="214"/>
      <c r="K823" s="214"/>
      <c r="L823" s="214"/>
      <c r="M823" s="214"/>
      <c r="N823" s="214"/>
      <c r="O823" s="214"/>
      <c r="P823" s="214"/>
      <c r="Q823" s="214"/>
      <c r="R823" s="424"/>
      <c r="S823" s="424"/>
      <c r="T823" s="424"/>
      <c r="U823" s="424"/>
      <c r="V823" s="424"/>
      <c r="W823" s="424"/>
      <c r="X823" s="424"/>
      <c r="Y823" s="424"/>
      <c r="Z823" s="424"/>
      <c r="AA823" s="424"/>
      <c r="AB823" s="635"/>
      <c r="AC823" s="635"/>
      <c r="AD823" s="635"/>
      <c r="AE823" s="635"/>
      <c r="AF823" s="635"/>
      <c r="AG823" s="659"/>
    </row>
    <row r="824" spans="1:33" s="166" customFormat="1" ht="54.75" customHeight="1">
      <c r="A824" s="798"/>
      <c r="B824" s="844"/>
      <c r="C824" s="804"/>
      <c r="D824" s="806"/>
      <c r="E824" s="604" t="s">
        <v>231</v>
      </c>
      <c r="F824" s="215" t="s">
        <v>501</v>
      </c>
      <c r="G824" s="216" t="s">
        <v>14</v>
      </c>
      <c r="H824" s="217">
        <v>7.62</v>
      </c>
      <c r="I824" s="220">
        <v>7.62</v>
      </c>
      <c r="J824" s="220"/>
      <c r="K824" s="220"/>
      <c r="L824" s="220"/>
      <c r="M824" s="220"/>
      <c r="N824" s="220"/>
      <c r="O824" s="220"/>
      <c r="P824" s="220"/>
      <c r="Q824" s="220"/>
      <c r="R824" s="406">
        <v>6.51</v>
      </c>
      <c r="S824" s="409">
        <v>6.51</v>
      </c>
      <c r="T824" s="409"/>
      <c r="U824" s="409"/>
      <c r="V824" s="409"/>
      <c r="W824" s="409"/>
      <c r="X824" s="409"/>
      <c r="Y824" s="409"/>
      <c r="Z824" s="409"/>
      <c r="AA824" s="409"/>
      <c r="AB824" s="605" t="s">
        <v>502</v>
      </c>
      <c r="AC824" s="341" t="s">
        <v>503</v>
      </c>
      <c r="AD824" s="599" t="s">
        <v>153</v>
      </c>
      <c r="AE824" s="599">
        <v>5</v>
      </c>
      <c r="AF824" s="599">
        <v>2</v>
      </c>
      <c r="AG824" s="386"/>
    </row>
    <row r="825" spans="1:33" s="166" customFormat="1" ht="54.75" hidden="1" customHeight="1">
      <c r="A825" s="796" t="s">
        <v>269</v>
      </c>
      <c r="B825" s="843" t="s">
        <v>154</v>
      </c>
      <c r="C825" s="802" t="s">
        <v>213</v>
      </c>
      <c r="D825" s="806"/>
      <c r="E825" s="638"/>
      <c r="F825" s="215"/>
      <c r="G825" s="216"/>
      <c r="H825" s="217"/>
      <c r="I825" s="216"/>
      <c r="J825" s="216"/>
      <c r="K825" s="216"/>
      <c r="L825" s="216"/>
      <c r="M825" s="216"/>
      <c r="N825" s="216"/>
      <c r="O825" s="216"/>
      <c r="P825" s="216"/>
      <c r="Q825" s="216"/>
      <c r="R825" s="406"/>
      <c r="S825" s="412"/>
      <c r="T825" s="412"/>
      <c r="U825" s="412"/>
      <c r="V825" s="412"/>
      <c r="W825" s="412"/>
      <c r="X825" s="412"/>
      <c r="Y825" s="412"/>
      <c r="Z825" s="412"/>
      <c r="AA825" s="412"/>
      <c r="AB825" s="605"/>
      <c r="AC825" s="341"/>
      <c r="AD825" s="599"/>
      <c r="AE825" s="599"/>
      <c r="AF825" s="599">
        <v>2</v>
      </c>
      <c r="AG825" s="386"/>
    </row>
    <row r="826" spans="1:33" s="166" customFormat="1" ht="54.75" hidden="1" customHeight="1">
      <c r="A826" s="798"/>
      <c r="B826" s="844"/>
      <c r="C826" s="804"/>
      <c r="D826" s="807"/>
      <c r="E826" s="638" t="s">
        <v>12</v>
      </c>
      <c r="F826" s="224"/>
      <c r="G826" s="225"/>
      <c r="H826" s="217">
        <f>I826+J826+L826+M826+N826+O826+P826+Q826</f>
        <v>0</v>
      </c>
      <c r="I826" s="225"/>
      <c r="J826" s="225"/>
      <c r="K826" s="225"/>
      <c r="L826" s="225"/>
      <c r="M826" s="225"/>
      <c r="N826" s="225"/>
      <c r="O826" s="225"/>
      <c r="P826" s="225"/>
      <c r="Q826" s="225"/>
      <c r="R826" s="406">
        <f>S826+T826+V826+W826+X826+Y826+Z826+AA826</f>
        <v>0</v>
      </c>
      <c r="S826" s="415"/>
      <c r="T826" s="415"/>
      <c r="U826" s="415"/>
      <c r="V826" s="415"/>
      <c r="W826" s="415"/>
      <c r="X826" s="415"/>
      <c r="Y826" s="415"/>
      <c r="Z826" s="415"/>
      <c r="AA826" s="415"/>
      <c r="AB826" s="605"/>
      <c r="AC826" s="341"/>
      <c r="AD826" s="599"/>
      <c r="AE826" s="599"/>
      <c r="AF826" s="599">
        <v>2</v>
      </c>
      <c r="AG826" s="386"/>
    </row>
    <row r="827" spans="1:33" s="166" customFormat="1" ht="33.75" customHeight="1">
      <c r="A827" s="796" t="s">
        <v>269</v>
      </c>
      <c r="B827" s="843" t="s">
        <v>154</v>
      </c>
      <c r="C827" s="802" t="s">
        <v>213</v>
      </c>
      <c r="D827" s="805" t="s">
        <v>174</v>
      </c>
      <c r="E827" s="826" t="s">
        <v>882</v>
      </c>
      <c r="F827" s="827"/>
      <c r="G827" s="213"/>
      <c r="H827" s="214"/>
      <c r="I827" s="214"/>
      <c r="J827" s="214"/>
      <c r="K827" s="214"/>
      <c r="L827" s="214"/>
      <c r="M827" s="214"/>
      <c r="N827" s="214"/>
      <c r="O827" s="214"/>
      <c r="P827" s="214"/>
      <c r="Q827" s="214"/>
      <c r="R827" s="424"/>
      <c r="S827" s="424"/>
      <c r="T827" s="424"/>
      <c r="U827" s="424"/>
      <c r="V827" s="424"/>
      <c r="W827" s="424"/>
      <c r="X827" s="424"/>
      <c r="Y827" s="424"/>
      <c r="Z827" s="424"/>
      <c r="AA827" s="993"/>
      <c r="AB827" s="993"/>
      <c r="AC827" s="993"/>
      <c r="AD827" s="993"/>
      <c r="AE827" s="993"/>
      <c r="AF827" s="993"/>
      <c r="AG827" s="994"/>
    </row>
    <row r="828" spans="1:33" s="166" customFormat="1" ht="42.75" customHeight="1">
      <c r="A828" s="798"/>
      <c r="B828" s="844"/>
      <c r="C828" s="804"/>
      <c r="D828" s="806"/>
      <c r="E828" s="604" t="s">
        <v>231</v>
      </c>
      <c r="F828" s="215" t="s">
        <v>849</v>
      </c>
      <c r="G828" s="216" t="s">
        <v>14</v>
      </c>
      <c r="H828" s="217">
        <f>I828+J828+K828+L828+M828+N828+O828+P828+Q828</f>
        <v>30</v>
      </c>
      <c r="I828" s="220">
        <v>30</v>
      </c>
      <c r="J828" s="220"/>
      <c r="K828" s="220"/>
      <c r="L828" s="220"/>
      <c r="M828" s="220"/>
      <c r="N828" s="220"/>
      <c r="O828" s="220"/>
      <c r="P828" s="220"/>
      <c r="Q828" s="220"/>
      <c r="R828" s="406">
        <f>S828+T828+U828+V828+W828+X828+Y828+Z828+AA828</f>
        <v>30</v>
      </c>
      <c r="S828" s="409">
        <v>30</v>
      </c>
      <c r="T828" s="409"/>
      <c r="U828" s="409"/>
      <c r="V828" s="409"/>
      <c r="W828" s="409"/>
      <c r="X828" s="409"/>
      <c r="Y828" s="409"/>
      <c r="Z828" s="409"/>
      <c r="AA828" s="409"/>
      <c r="AB828" s="605" t="s">
        <v>422</v>
      </c>
      <c r="AC828" s="341" t="s">
        <v>850</v>
      </c>
      <c r="AD828" s="599" t="s">
        <v>444</v>
      </c>
      <c r="AE828" s="599">
        <v>50</v>
      </c>
      <c r="AF828" s="599">
        <v>2</v>
      </c>
      <c r="AG828" s="386"/>
    </row>
    <row r="829" spans="1:33" s="166" customFormat="1" ht="0.75" hidden="1" customHeight="1">
      <c r="A829" s="171"/>
      <c r="B829" s="254"/>
      <c r="C829" s="255"/>
      <c r="D829" s="256"/>
      <c r="E829" s="638"/>
      <c r="F829" s="215"/>
      <c r="G829" s="216"/>
      <c r="H829" s="217"/>
      <c r="I829" s="216"/>
      <c r="J829" s="216"/>
      <c r="K829" s="216"/>
      <c r="L829" s="216"/>
      <c r="M829" s="216"/>
      <c r="N829" s="216"/>
      <c r="O829" s="216"/>
      <c r="P829" s="216"/>
      <c r="Q829" s="216"/>
      <c r="R829" s="406"/>
      <c r="S829" s="412"/>
      <c r="T829" s="412"/>
      <c r="U829" s="412"/>
      <c r="V829" s="412"/>
      <c r="W829" s="412"/>
      <c r="X829" s="412"/>
      <c r="Y829" s="412"/>
      <c r="Z829" s="412"/>
      <c r="AA829" s="412"/>
      <c r="AB829" s="605"/>
      <c r="AC829" s="341"/>
      <c r="AD829" s="599"/>
      <c r="AE829" s="599"/>
      <c r="AF829" s="599">
        <v>2</v>
      </c>
      <c r="AG829" s="386"/>
    </row>
    <row r="830" spans="1:33" s="166" customFormat="1" ht="3.75" hidden="1" customHeight="1">
      <c r="A830" s="171"/>
      <c r="B830" s="254"/>
      <c r="C830" s="255"/>
      <c r="D830" s="257"/>
      <c r="E830" s="638" t="s">
        <v>12</v>
      </c>
      <c r="F830" s="224"/>
      <c r="G830" s="225"/>
      <c r="H830" s="217">
        <f>I830+J830+L830+M830+N830+O830+P830+Q830</f>
        <v>0</v>
      </c>
      <c r="I830" s="225"/>
      <c r="J830" s="225"/>
      <c r="K830" s="225"/>
      <c r="L830" s="225"/>
      <c r="M830" s="225"/>
      <c r="N830" s="225"/>
      <c r="O830" s="225"/>
      <c r="P830" s="225"/>
      <c r="Q830" s="225"/>
      <c r="R830" s="406">
        <f>S830+T830+V830+W830+X830+Y830+Z830+AA830</f>
        <v>0</v>
      </c>
      <c r="S830" s="415"/>
      <c r="T830" s="415"/>
      <c r="U830" s="415"/>
      <c r="V830" s="415"/>
      <c r="W830" s="415"/>
      <c r="X830" s="415"/>
      <c r="Y830" s="415"/>
      <c r="Z830" s="415"/>
      <c r="AA830" s="415"/>
      <c r="AB830" s="605"/>
      <c r="AC830" s="341"/>
      <c r="AD830" s="599"/>
      <c r="AE830" s="599"/>
      <c r="AF830" s="599">
        <v>2</v>
      </c>
      <c r="AG830" s="386"/>
    </row>
    <row r="831" spans="1:33" s="166" customFormat="1" ht="15" customHeight="1">
      <c r="A831" s="171"/>
      <c r="B831" s="254"/>
      <c r="C831" s="255"/>
      <c r="D831" s="828" t="s">
        <v>15</v>
      </c>
      <c r="E831" s="829"/>
      <c r="F831" s="829"/>
      <c r="G831" s="830"/>
      <c r="H831" s="245">
        <f>H828</f>
        <v>30</v>
      </c>
      <c r="I831" s="245">
        <f t="shared" ref="I831:Q831" si="554">I828</f>
        <v>30</v>
      </c>
      <c r="J831" s="245">
        <f t="shared" si="554"/>
        <v>0</v>
      </c>
      <c r="K831" s="245">
        <f t="shared" si="554"/>
        <v>0</v>
      </c>
      <c r="L831" s="245">
        <f t="shared" si="554"/>
        <v>0</v>
      </c>
      <c r="M831" s="245">
        <f t="shared" si="554"/>
        <v>0</v>
      </c>
      <c r="N831" s="245">
        <f t="shared" si="554"/>
        <v>0</v>
      </c>
      <c r="O831" s="245">
        <f t="shared" si="554"/>
        <v>0</v>
      </c>
      <c r="P831" s="245">
        <f t="shared" si="554"/>
        <v>0</v>
      </c>
      <c r="Q831" s="245">
        <f t="shared" si="554"/>
        <v>0</v>
      </c>
      <c r="R831" s="430">
        <f>R828</f>
        <v>30</v>
      </c>
      <c r="S831" s="430">
        <f t="shared" ref="S831:AA831" si="555">S828</f>
        <v>30</v>
      </c>
      <c r="T831" s="430">
        <f t="shared" si="555"/>
        <v>0</v>
      </c>
      <c r="U831" s="430">
        <f t="shared" si="555"/>
        <v>0</v>
      </c>
      <c r="V831" s="430">
        <f t="shared" si="555"/>
        <v>0</v>
      </c>
      <c r="W831" s="430">
        <f t="shared" si="555"/>
        <v>0</v>
      </c>
      <c r="X831" s="430">
        <f t="shared" si="555"/>
        <v>0</v>
      </c>
      <c r="Y831" s="430">
        <f t="shared" si="555"/>
        <v>0</v>
      </c>
      <c r="Z831" s="430">
        <f t="shared" si="555"/>
        <v>0</v>
      </c>
      <c r="AA831" s="430">
        <f t="shared" si="555"/>
        <v>0</v>
      </c>
      <c r="AB831" s="646"/>
      <c r="AC831" s="646"/>
      <c r="AD831" s="646"/>
      <c r="AE831" s="841"/>
      <c r="AF831" s="841"/>
      <c r="AG831" s="842"/>
    </row>
    <row r="832" spans="1:33" s="166" customFormat="1" ht="15" customHeight="1">
      <c r="A832" s="171"/>
      <c r="B832" s="254"/>
      <c r="C832" s="255"/>
      <c r="D832" s="845" t="s">
        <v>16</v>
      </c>
      <c r="E832" s="845"/>
      <c r="F832" s="845"/>
      <c r="G832" s="845"/>
      <c r="H832" s="244">
        <f>H824+H828</f>
        <v>37.619999999999997</v>
      </c>
      <c r="I832" s="244">
        <f t="shared" ref="I832:AA832" si="556">I824+I828</f>
        <v>37.619999999999997</v>
      </c>
      <c r="J832" s="244">
        <f t="shared" si="556"/>
        <v>0</v>
      </c>
      <c r="K832" s="244">
        <f t="shared" si="556"/>
        <v>0</v>
      </c>
      <c r="L832" s="244">
        <f t="shared" si="556"/>
        <v>0</v>
      </c>
      <c r="M832" s="244">
        <f t="shared" si="556"/>
        <v>0</v>
      </c>
      <c r="N832" s="244">
        <f t="shared" si="556"/>
        <v>0</v>
      </c>
      <c r="O832" s="244">
        <f t="shared" si="556"/>
        <v>0</v>
      </c>
      <c r="P832" s="244">
        <f t="shared" si="556"/>
        <v>0</v>
      </c>
      <c r="Q832" s="244">
        <f t="shared" si="556"/>
        <v>0</v>
      </c>
      <c r="R832" s="429">
        <f t="shared" si="556"/>
        <v>36.51</v>
      </c>
      <c r="S832" s="429">
        <f t="shared" si="556"/>
        <v>36.51</v>
      </c>
      <c r="T832" s="429">
        <f t="shared" si="556"/>
        <v>0</v>
      </c>
      <c r="U832" s="429">
        <f t="shared" si="556"/>
        <v>0</v>
      </c>
      <c r="V832" s="429">
        <f t="shared" si="556"/>
        <v>0</v>
      </c>
      <c r="W832" s="429">
        <f t="shared" si="556"/>
        <v>0</v>
      </c>
      <c r="X832" s="429">
        <f t="shared" si="556"/>
        <v>0</v>
      </c>
      <c r="Y832" s="429">
        <f t="shared" si="556"/>
        <v>0</v>
      </c>
      <c r="Z832" s="429">
        <f t="shared" si="556"/>
        <v>0</v>
      </c>
      <c r="AA832" s="429">
        <f t="shared" si="556"/>
        <v>0</v>
      </c>
      <c r="AB832" s="363"/>
      <c r="AC832" s="363"/>
      <c r="AD832" s="363"/>
      <c r="AE832" s="513"/>
      <c r="AF832" s="513"/>
      <c r="AG832" s="520"/>
    </row>
    <row r="833" spans="1:33" s="169" customFormat="1" ht="15" customHeight="1">
      <c r="A833" s="171" t="s">
        <v>269</v>
      </c>
      <c r="B833" s="296" t="s">
        <v>154</v>
      </c>
      <c r="C833" s="835" t="s">
        <v>18</v>
      </c>
      <c r="D833" s="836"/>
      <c r="E833" s="836"/>
      <c r="F833" s="836"/>
      <c r="G833" s="836"/>
      <c r="H833" s="252">
        <f t="shared" ref="H833:AA833" si="557">H832</f>
        <v>37.619999999999997</v>
      </c>
      <c r="I833" s="252">
        <f t="shared" si="557"/>
        <v>37.619999999999997</v>
      </c>
      <c r="J833" s="252">
        <f t="shared" si="557"/>
        <v>0</v>
      </c>
      <c r="K833" s="252">
        <f t="shared" si="557"/>
        <v>0</v>
      </c>
      <c r="L833" s="252">
        <f t="shared" si="557"/>
        <v>0</v>
      </c>
      <c r="M833" s="252">
        <f t="shared" si="557"/>
        <v>0</v>
      </c>
      <c r="N833" s="252">
        <f t="shared" si="557"/>
        <v>0</v>
      </c>
      <c r="O833" s="252">
        <f t="shared" si="557"/>
        <v>0</v>
      </c>
      <c r="P833" s="252">
        <f t="shared" si="557"/>
        <v>0</v>
      </c>
      <c r="Q833" s="252">
        <f t="shared" si="557"/>
        <v>0</v>
      </c>
      <c r="R833" s="441">
        <f t="shared" si="557"/>
        <v>36.51</v>
      </c>
      <c r="S833" s="441">
        <f t="shared" si="557"/>
        <v>36.51</v>
      </c>
      <c r="T833" s="441">
        <f t="shared" si="557"/>
        <v>0</v>
      </c>
      <c r="U833" s="441">
        <f t="shared" si="557"/>
        <v>0</v>
      </c>
      <c r="V833" s="441">
        <f t="shared" si="557"/>
        <v>0</v>
      </c>
      <c r="W833" s="441">
        <f t="shared" si="557"/>
        <v>0</v>
      </c>
      <c r="X833" s="441">
        <f t="shared" si="557"/>
        <v>0</v>
      </c>
      <c r="Y833" s="441">
        <f t="shared" si="557"/>
        <v>0</v>
      </c>
      <c r="Z833" s="441">
        <f t="shared" si="557"/>
        <v>0</v>
      </c>
      <c r="AA833" s="441">
        <f t="shared" si="557"/>
        <v>0</v>
      </c>
      <c r="AB833" s="647"/>
      <c r="AC833" s="647"/>
      <c r="AD833" s="647"/>
      <c r="AE833" s="648"/>
      <c r="AF833" s="648"/>
      <c r="AG833" s="649"/>
    </row>
    <row r="834" spans="1:33" s="166" customFormat="1" ht="15" customHeight="1">
      <c r="A834" s="171" t="s">
        <v>269</v>
      </c>
      <c r="B834" s="251" t="s">
        <v>156</v>
      </c>
      <c r="C834" s="849" t="s">
        <v>657</v>
      </c>
      <c r="D834" s="850"/>
      <c r="E834" s="850"/>
      <c r="F834" s="850"/>
      <c r="G834" s="850"/>
      <c r="H834" s="850"/>
      <c r="I834" s="850"/>
      <c r="J834" s="850"/>
      <c r="K834" s="850"/>
      <c r="L834" s="850"/>
      <c r="M834" s="850"/>
      <c r="N834" s="850"/>
      <c r="O834" s="850"/>
      <c r="P834" s="850"/>
      <c r="Q834" s="850"/>
      <c r="R834" s="850"/>
      <c r="S834" s="850"/>
      <c r="T834" s="850"/>
      <c r="U834" s="850"/>
      <c r="V834" s="850"/>
      <c r="W834" s="850"/>
      <c r="X834" s="850"/>
      <c r="Y834" s="850"/>
      <c r="Z834" s="850"/>
      <c r="AA834" s="850"/>
      <c r="AB834" s="850"/>
      <c r="AC834" s="850"/>
      <c r="AD834" s="850"/>
      <c r="AE834" s="850"/>
      <c r="AF834" s="850"/>
      <c r="AG834" s="851"/>
    </row>
    <row r="835" spans="1:33" s="166" customFormat="1" ht="15" customHeight="1">
      <c r="A835" s="171" t="s">
        <v>269</v>
      </c>
      <c r="B835" s="251" t="s">
        <v>156</v>
      </c>
      <c r="C835" s="291" t="s">
        <v>185</v>
      </c>
      <c r="D835" s="846" t="s">
        <v>658</v>
      </c>
      <c r="E835" s="847"/>
      <c r="F835" s="847"/>
      <c r="G835" s="847"/>
      <c r="H835" s="847"/>
      <c r="I835" s="847"/>
      <c r="J835" s="847"/>
      <c r="K835" s="847"/>
      <c r="L835" s="847"/>
      <c r="M835" s="847"/>
      <c r="N835" s="847"/>
      <c r="O835" s="847"/>
      <c r="P835" s="847"/>
      <c r="Q835" s="847"/>
      <c r="R835" s="847"/>
      <c r="S835" s="847"/>
      <c r="T835" s="847"/>
      <c r="U835" s="847"/>
      <c r="V835" s="847"/>
      <c r="W835" s="847"/>
      <c r="X835" s="847"/>
      <c r="Y835" s="847"/>
      <c r="Z835" s="847"/>
      <c r="AA835" s="847"/>
      <c r="AB835" s="847"/>
      <c r="AC835" s="847"/>
      <c r="AD835" s="847"/>
      <c r="AE835" s="847"/>
      <c r="AF835" s="847"/>
      <c r="AG835" s="848"/>
    </row>
    <row r="836" spans="1:33" s="166" customFormat="1" ht="27" customHeight="1">
      <c r="A836" s="823" t="s">
        <v>269</v>
      </c>
      <c r="B836" s="824" t="s">
        <v>156</v>
      </c>
      <c r="C836" s="825" t="s">
        <v>185</v>
      </c>
      <c r="D836" s="805" t="s">
        <v>174</v>
      </c>
      <c r="E836" s="826" t="s">
        <v>851</v>
      </c>
      <c r="F836" s="827"/>
      <c r="G836" s="213"/>
      <c r="H836" s="214"/>
      <c r="I836" s="214"/>
      <c r="J836" s="214"/>
      <c r="K836" s="214"/>
      <c r="L836" s="214"/>
      <c r="M836" s="214"/>
      <c r="N836" s="214"/>
      <c r="O836" s="214"/>
      <c r="P836" s="214"/>
      <c r="Q836" s="214"/>
      <c r="R836" s="424"/>
      <c r="S836" s="424"/>
      <c r="T836" s="424"/>
      <c r="U836" s="424"/>
      <c r="V836" s="424"/>
      <c r="W836" s="424"/>
      <c r="X836" s="424"/>
      <c r="Y836" s="424"/>
      <c r="Z836" s="424"/>
      <c r="AA836" s="660"/>
      <c r="AB836" s="660"/>
      <c r="AC836" s="660"/>
      <c r="AD836" s="660"/>
      <c r="AE836" s="660"/>
      <c r="AF836" s="660"/>
      <c r="AG836" s="661"/>
    </row>
    <row r="837" spans="1:33" s="166" customFormat="1" ht="40.5" customHeight="1">
      <c r="A837" s="823"/>
      <c r="B837" s="824"/>
      <c r="C837" s="825"/>
      <c r="D837" s="806"/>
      <c r="E837" s="604" t="s">
        <v>231</v>
      </c>
      <c r="F837" s="215" t="s">
        <v>852</v>
      </c>
      <c r="G837" s="216" t="s">
        <v>14</v>
      </c>
      <c r="H837" s="217">
        <f>I837+J837+K837+L837+M837+N837+O837+P837+Q837</f>
        <v>120</v>
      </c>
      <c r="I837" s="220">
        <v>40</v>
      </c>
      <c r="J837" s="220"/>
      <c r="K837" s="220"/>
      <c r="L837" s="220"/>
      <c r="M837" s="220"/>
      <c r="N837" s="220"/>
      <c r="O837" s="220">
        <v>80</v>
      </c>
      <c r="P837" s="220"/>
      <c r="Q837" s="220"/>
      <c r="R837" s="406">
        <f>S837+T837+U837+V837+W837+X837+Y837+Z837+AA837</f>
        <v>118.78</v>
      </c>
      <c r="S837" s="409">
        <v>118.78</v>
      </c>
      <c r="T837" s="409"/>
      <c r="U837" s="409"/>
      <c r="V837" s="409"/>
      <c r="W837" s="409"/>
      <c r="X837" s="409"/>
      <c r="Y837" s="409"/>
      <c r="Z837" s="409"/>
      <c r="AA837" s="409"/>
      <c r="AB837" s="605" t="s">
        <v>422</v>
      </c>
      <c r="AC837" s="341" t="s">
        <v>1144</v>
      </c>
      <c r="AD837" s="599" t="s">
        <v>444</v>
      </c>
      <c r="AE837" s="599">
        <v>3</v>
      </c>
      <c r="AF837" s="599">
        <v>3</v>
      </c>
      <c r="AG837" s="386"/>
    </row>
    <row r="838" spans="1:33" s="166" customFormat="1" ht="9" hidden="1" customHeight="1">
      <c r="A838" s="823"/>
      <c r="B838" s="824"/>
      <c r="C838" s="825"/>
      <c r="D838" s="806"/>
      <c r="E838" s="638"/>
      <c r="F838" s="215"/>
      <c r="G838" s="216"/>
      <c r="H838" s="217"/>
      <c r="I838" s="216"/>
      <c r="J838" s="216"/>
      <c r="K838" s="216"/>
      <c r="L838" s="216"/>
      <c r="M838" s="216"/>
      <c r="N838" s="216"/>
      <c r="O838" s="216"/>
      <c r="P838" s="216"/>
      <c r="Q838" s="216"/>
      <c r="R838" s="406"/>
      <c r="S838" s="412"/>
      <c r="T838" s="412"/>
      <c r="U838" s="412"/>
      <c r="V838" s="412"/>
      <c r="W838" s="412"/>
      <c r="X838" s="412"/>
      <c r="Y838" s="412"/>
      <c r="Z838" s="412"/>
      <c r="AA838" s="412"/>
      <c r="AB838" s="605"/>
      <c r="AC838" s="341"/>
      <c r="AD838" s="599"/>
      <c r="AE838" s="599"/>
      <c r="AF838" s="599"/>
      <c r="AG838" s="386"/>
    </row>
    <row r="839" spans="1:33" s="166" customFormat="1" ht="12" hidden="1" customHeight="1">
      <c r="A839" s="823"/>
      <c r="B839" s="824"/>
      <c r="C839" s="825"/>
      <c r="D839" s="807"/>
      <c r="E839" s="638" t="s">
        <v>12</v>
      </c>
      <c r="F839" s="224"/>
      <c r="G839" s="225"/>
      <c r="H839" s="217">
        <f>I839+J839+L839+M839+N839+O839+P839+Q839</f>
        <v>0</v>
      </c>
      <c r="I839" s="225"/>
      <c r="J839" s="225"/>
      <c r="K839" s="225"/>
      <c r="L839" s="225"/>
      <c r="M839" s="225"/>
      <c r="N839" s="225"/>
      <c r="O839" s="225"/>
      <c r="P839" s="225"/>
      <c r="Q839" s="225"/>
      <c r="R839" s="406">
        <f>S839+T839+V839+W839+X839+Y839+Z839+AA839</f>
        <v>0</v>
      </c>
      <c r="S839" s="415"/>
      <c r="T839" s="415"/>
      <c r="U839" s="415"/>
      <c r="V839" s="415"/>
      <c r="W839" s="415"/>
      <c r="X839" s="415"/>
      <c r="Y839" s="415"/>
      <c r="Z839" s="415"/>
      <c r="AA839" s="415"/>
      <c r="AB839" s="605"/>
      <c r="AC839" s="341"/>
      <c r="AD839" s="599"/>
      <c r="AE839" s="599"/>
      <c r="AF839" s="599"/>
      <c r="AG839" s="386"/>
    </row>
    <row r="840" spans="1:33" s="166" customFormat="1" ht="15" customHeight="1">
      <c r="A840" s="823"/>
      <c r="B840" s="824"/>
      <c r="C840" s="825"/>
      <c r="D840" s="828" t="s">
        <v>15</v>
      </c>
      <c r="E840" s="829"/>
      <c r="F840" s="829"/>
      <c r="G840" s="830"/>
      <c r="H840" s="245">
        <f>H837+H838</f>
        <v>120</v>
      </c>
      <c r="I840" s="245">
        <f>I837+I838+I839</f>
        <v>40</v>
      </c>
      <c r="J840" s="245">
        <f>J837+J838+J839</f>
        <v>0</v>
      </c>
      <c r="K840" s="245">
        <f t="shared" ref="K840:Q840" si="558">K837+K838+K839</f>
        <v>0</v>
      </c>
      <c r="L840" s="245">
        <f t="shared" si="558"/>
        <v>0</v>
      </c>
      <c r="M840" s="245">
        <f t="shared" si="558"/>
        <v>0</v>
      </c>
      <c r="N840" s="245">
        <f t="shared" si="558"/>
        <v>0</v>
      </c>
      <c r="O840" s="245">
        <f t="shared" si="558"/>
        <v>80</v>
      </c>
      <c r="P840" s="245">
        <f t="shared" si="558"/>
        <v>0</v>
      </c>
      <c r="Q840" s="245">
        <f t="shared" si="558"/>
        <v>0</v>
      </c>
      <c r="R840" s="430">
        <f>R837+R838</f>
        <v>118.78</v>
      </c>
      <c r="S840" s="430">
        <f>S837+S838+S839</f>
        <v>118.78</v>
      </c>
      <c r="T840" s="430">
        <f>T837+T838+T839</f>
        <v>0</v>
      </c>
      <c r="U840" s="430">
        <f t="shared" ref="U840:AA840" si="559">U837+U838+U839</f>
        <v>0</v>
      </c>
      <c r="V840" s="430">
        <f t="shared" si="559"/>
        <v>0</v>
      </c>
      <c r="W840" s="430">
        <f t="shared" si="559"/>
        <v>0</v>
      </c>
      <c r="X840" s="430">
        <f t="shared" si="559"/>
        <v>0</v>
      </c>
      <c r="Y840" s="430">
        <f t="shared" si="559"/>
        <v>0</v>
      </c>
      <c r="Z840" s="430">
        <f t="shared" si="559"/>
        <v>0</v>
      </c>
      <c r="AA840" s="430">
        <f t="shared" si="559"/>
        <v>0</v>
      </c>
      <c r="AB840" s="852"/>
      <c r="AC840" s="841"/>
      <c r="AD840" s="841"/>
      <c r="AE840" s="841"/>
      <c r="AF840" s="841"/>
      <c r="AG840" s="842"/>
    </row>
    <row r="841" spans="1:33" s="166" customFormat="1" ht="27" customHeight="1">
      <c r="A841" s="823" t="s">
        <v>269</v>
      </c>
      <c r="B841" s="824" t="s">
        <v>156</v>
      </c>
      <c r="C841" s="825" t="s">
        <v>185</v>
      </c>
      <c r="D841" s="805" t="s">
        <v>179</v>
      </c>
      <c r="E841" s="826" t="s">
        <v>1145</v>
      </c>
      <c r="F841" s="827"/>
      <c r="G841" s="213"/>
      <c r="H841" s="214"/>
      <c r="I841" s="214"/>
      <c r="J841" s="214"/>
      <c r="K841" s="214"/>
      <c r="L841" s="214"/>
      <c r="M841" s="214"/>
      <c r="N841" s="214"/>
      <c r="O841" s="214"/>
      <c r="P841" s="214"/>
      <c r="Q841" s="214"/>
      <c r="R841" s="424"/>
      <c r="S841" s="424"/>
      <c r="T841" s="424"/>
      <c r="U841" s="424"/>
      <c r="V841" s="424"/>
      <c r="W841" s="424"/>
      <c r="X841" s="424"/>
      <c r="Y841" s="424"/>
      <c r="Z841" s="424"/>
      <c r="AA841" s="424"/>
      <c r="AB841" s="635"/>
      <c r="AC841" s="635"/>
      <c r="AD841" s="635"/>
      <c r="AE841" s="635"/>
      <c r="AF841" s="635"/>
      <c r="AG841" s="659"/>
    </row>
    <row r="842" spans="1:33" s="166" customFormat="1" ht="34.5" customHeight="1">
      <c r="A842" s="823"/>
      <c r="B842" s="824"/>
      <c r="C842" s="825"/>
      <c r="D842" s="806"/>
      <c r="E842" s="604" t="s">
        <v>231</v>
      </c>
      <c r="F842" s="215" t="s">
        <v>1146</v>
      </c>
      <c r="G842" s="216" t="s">
        <v>14</v>
      </c>
      <c r="H842" s="217">
        <f>I842+J842+K842+L842+M842+N842+O842+P842+Q842</f>
        <v>0</v>
      </c>
      <c r="I842" s="220">
        <v>0</v>
      </c>
      <c r="J842" s="220"/>
      <c r="K842" s="220"/>
      <c r="L842" s="220"/>
      <c r="M842" s="220"/>
      <c r="N842" s="220"/>
      <c r="O842" s="220"/>
      <c r="P842" s="220"/>
      <c r="Q842" s="220"/>
      <c r="R842" s="406">
        <f>S842+T842+U842+V842+W842+X842+Y842+Z842+AA842</f>
        <v>2.4359999999999999</v>
      </c>
      <c r="S842" s="409">
        <v>2.4359999999999999</v>
      </c>
      <c r="T842" s="409"/>
      <c r="U842" s="409"/>
      <c r="V842" s="409"/>
      <c r="W842" s="409"/>
      <c r="X842" s="409"/>
      <c r="Y842" s="409"/>
      <c r="Z842" s="409"/>
      <c r="AA842" s="409"/>
      <c r="AB842" s="605" t="s">
        <v>422</v>
      </c>
      <c r="AC842" s="341" t="s">
        <v>1147</v>
      </c>
      <c r="AD842" s="599" t="s">
        <v>444</v>
      </c>
      <c r="AE842" s="599">
        <v>6</v>
      </c>
      <c r="AF842" s="599">
        <v>6</v>
      </c>
      <c r="AG842" s="386"/>
    </row>
    <row r="843" spans="1:33" s="166" customFormat="1" ht="0.75" hidden="1" customHeight="1">
      <c r="A843" s="823"/>
      <c r="B843" s="824"/>
      <c r="C843" s="825"/>
      <c r="D843" s="806"/>
      <c r="E843" s="638"/>
      <c r="F843" s="215"/>
      <c r="G843" s="216"/>
      <c r="H843" s="217"/>
      <c r="I843" s="216"/>
      <c r="J843" s="216"/>
      <c r="K843" s="216"/>
      <c r="L843" s="216"/>
      <c r="M843" s="216"/>
      <c r="N843" s="216"/>
      <c r="O843" s="216"/>
      <c r="P843" s="216"/>
      <c r="Q843" s="216"/>
      <c r="R843" s="406"/>
      <c r="S843" s="412"/>
      <c r="T843" s="412"/>
      <c r="U843" s="412"/>
      <c r="V843" s="412"/>
      <c r="W843" s="412"/>
      <c r="X843" s="412"/>
      <c r="Y843" s="412"/>
      <c r="Z843" s="412"/>
      <c r="AA843" s="412"/>
      <c r="AB843" s="605"/>
      <c r="AC843" s="341"/>
      <c r="AD843" s="599"/>
      <c r="AE843" s="599"/>
      <c r="AF843" s="599"/>
      <c r="AG843" s="386"/>
    </row>
    <row r="844" spans="1:33" s="166" customFormat="1" ht="3.75" hidden="1" customHeight="1">
      <c r="A844" s="823"/>
      <c r="B844" s="824"/>
      <c r="C844" s="825"/>
      <c r="D844" s="807"/>
      <c r="E844" s="638" t="s">
        <v>12</v>
      </c>
      <c r="F844" s="224"/>
      <c r="G844" s="225"/>
      <c r="H844" s="217">
        <f>I844+J844+L844+M844+N844+O844+P844+Q844</f>
        <v>0</v>
      </c>
      <c r="I844" s="225"/>
      <c r="J844" s="225"/>
      <c r="K844" s="225"/>
      <c r="L844" s="225"/>
      <c r="M844" s="225"/>
      <c r="N844" s="225"/>
      <c r="O844" s="225"/>
      <c r="P844" s="225"/>
      <c r="Q844" s="225"/>
      <c r="R844" s="406">
        <f>S844+T844+V844+W844+X844+Y844+Z844+AA844</f>
        <v>0</v>
      </c>
      <c r="S844" s="415"/>
      <c r="T844" s="415"/>
      <c r="U844" s="415"/>
      <c r="V844" s="415"/>
      <c r="W844" s="415"/>
      <c r="X844" s="415"/>
      <c r="Y844" s="415"/>
      <c r="Z844" s="415"/>
      <c r="AA844" s="415"/>
      <c r="AB844" s="605"/>
      <c r="AC844" s="341"/>
      <c r="AD844" s="599"/>
      <c r="AE844" s="599"/>
      <c r="AF844" s="599"/>
      <c r="AG844" s="386"/>
    </row>
    <row r="845" spans="1:33" s="166" customFormat="1" ht="15" customHeight="1">
      <c r="A845" s="823"/>
      <c r="B845" s="824"/>
      <c r="C845" s="825"/>
      <c r="D845" s="828" t="s">
        <v>15</v>
      </c>
      <c r="E845" s="829"/>
      <c r="F845" s="829"/>
      <c r="G845" s="830"/>
      <c r="H845" s="245">
        <f>H842+H843</f>
        <v>0</v>
      </c>
      <c r="I845" s="245">
        <f>I842+I843+I844</f>
        <v>0</v>
      </c>
      <c r="J845" s="245">
        <f>J842+J843+J844</f>
        <v>0</v>
      </c>
      <c r="K845" s="245">
        <f t="shared" ref="K845:Q845" si="560">K842+K843+K844</f>
        <v>0</v>
      </c>
      <c r="L845" s="245">
        <f t="shared" si="560"/>
        <v>0</v>
      </c>
      <c r="M845" s="245">
        <f t="shared" si="560"/>
        <v>0</v>
      </c>
      <c r="N845" s="245">
        <f t="shared" si="560"/>
        <v>0</v>
      </c>
      <c r="O845" s="245">
        <f t="shared" si="560"/>
        <v>0</v>
      </c>
      <c r="P845" s="245">
        <f t="shared" si="560"/>
        <v>0</v>
      </c>
      <c r="Q845" s="245">
        <f t="shared" si="560"/>
        <v>0</v>
      </c>
      <c r="R845" s="430">
        <f>R842+R843</f>
        <v>2.4359999999999999</v>
      </c>
      <c r="S845" s="430">
        <f>S842+S843+S844</f>
        <v>2.4359999999999999</v>
      </c>
      <c r="T845" s="430">
        <f>T842+T843+T844</f>
        <v>0</v>
      </c>
      <c r="U845" s="430">
        <f t="shared" ref="U845:AA845" si="561">U842+U843+U844</f>
        <v>0</v>
      </c>
      <c r="V845" s="430">
        <f t="shared" si="561"/>
        <v>0</v>
      </c>
      <c r="W845" s="430">
        <f t="shared" si="561"/>
        <v>0</v>
      </c>
      <c r="X845" s="430">
        <f t="shared" si="561"/>
        <v>0</v>
      </c>
      <c r="Y845" s="430">
        <f t="shared" si="561"/>
        <v>0</v>
      </c>
      <c r="Z845" s="430">
        <f t="shared" si="561"/>
        <v>0</v>
      </c>
      <c r="AA845" s="430">
        <f t="shared" si="561"/>
        <v>0</v>
      </c>
      <c r="AB845" s="841"/>
      <c r="AC845" s="841"/>
      <c r="AD845" s="841"/>
      <c r="AE845" s="841"/>
      <c r="AF845" s="841"/>
      <c r="AG845" s="842"/>
    </row>
    <row r="846" spans="1:33" s="166" customFormat="1" ht="22.5" customHeight="1">
      <c r="A846" s="796" t="s">
        <v>269</v>
      </c>
      <c r="B846" s="843" t="s">
        <v>156</v>
      </c>
      <c r="C846" s="802" t="s">
        <v>185</v>
      </c>
      <c r="D846" s="805" t="s">
        <v>164</v>
      </c>
      <c r="E846" s="826" t="s">
        <v>853</v>
      </c>
      <c r="F846" s="827"/>
      <c r="G846" s="213"/>
      <c r="H846" s="214"/>
      <c r="I846" s="214"/>
      <c r="J846" s="214"/>
      <c r="K846" s="214"/>
      <c r="L846" s="214"/>
      <c r="M846" s="214"/>
      <c r="N846" s="214"/>
      <c r="O846" s="214"/>
      <c r="P846" s="214"/>
      <c r="Q846" s="214"/>
      <c r="R846" s="424"/>
      <c r="S846" s="424"/>
      <c r="T846" s="424"/>
      <c r="U846" s="424"/>
      <c r="V846" s="424"/>
      <c r="W846" s="424"/>
      <c r="X846" s="424"/>
      <c r="Y846" s="424"/>
      <c r="Z846" s="424"/>
      <c r="AA846" s="424"/>
      <c r="AB846" s="333"/>
      <c r="AC846" s="334"/>
      <c r="AD846" s="360"/>
      <c r="AE846" s="360"/>
      <c r="AF846" s="599"/>
      <c r="AG846" s="386"/>
    </row>
    <row r="847" spans="1:33" s="166" customFormat="1" ht="18.75" customHeight="1">
      <c r="A847" s="798"/>
      <c r="B847" s="844"/>
      <c r="C847" s="804"/>
      <c r="D847" s="806"/>
      <c r="E847" s="604" t="s">
        <v>231</v>
      </c>
      <c r="F847" s="215" t="s">
        <v>854</v>
      </c>
      <c r="G847" s="216" t="s">
        <v>14</v>
      </c>
      <c r="H847" s="217">
        <v>12</v>
      </c>
      <c r="I847" s="220">
        <v>12</v>
      </c>
      <c r="J847" s="220"/>
      <c r="K847" s="220"/>
      <c r="L847" s="220"/>
      <c r="M847" s="220"/>
      <c r="N847" s="220"/>
      <c r="O847" s="220"/>
      <c r="P847" s="220"/>
      <c r="Q847" s="220"/>
      <c r="R847" s="406">
        <v>12</v>
      </c>
      <c r="S847" s="409">
        <v>12</v>
      </c>
      <c r="T847" s="409"/>
      <c r="U847" s="409"/>
      <c r="V847" s="409"/>
      <c r="W847" s="409"/>
      <c r="X847" s="409"/>
      <c r="Y847" s="409"/>
      <c r="Z847" s="409"/>
      <c r="AA847" s="409"/>
      <c r="AB847" s="605" t="s">
        <v>422</v>
      </c>
      <c r="AC847" s="341" t="s">
        <v>855</v>
      </c>
      <c r="AD847" s="599" t="s">
        <v>153</v>
      </c>
      <c r="AE847" s="599">
        <v>1</v>
      </c>
      <c r="AF847" s="599">
        <v>1</v>
      </c>
      <c r="AG847" s="386"/>
    </row>
    <row r="848" spans="1:33" s="166" customFormat="1" ht="0.75" hidden="1" customHeight="1">
      <c r="A848" s="295"/>
      <c r="B848" s="296"/>
      <c r="C848" s="291"/>
      <c r="D848" s="806"/>
      <c r="E848" s="638"/>
      <c r="F848" s="215"/>
      <c r="G848" s="216"/>
      <c r="H848" s="217"/>
      <c r="I848" s="216"/>
      <c r="J848" s="216"/>
      <c r="K848" s="216"/>
      <c r="L848" s="216"/>
      <c r="M848" s="216"/>
      <c r="N848" s="216"/>
      <c r="O848" s="216"/>
      <c r="P848" s="216"/>
      <c r="Q848" s="216"/>
      <c r="R848" s="406"/>
      <c r="S848" s="412"/>
      <c r="T848" s="412"/>
      <c r="U848" s="412"/>
      <c r="V848" s="412"/>
      <c r="W848" s="412"/>
      <c r="X848" s="412"/>
      <c r="Y848" s="412"/>
      <c r="Z848" s="412"/>
      <c r="AA848" s="412"/>
      <c r="AB848" s="605"/>
      <c r="AC848" s="341"/>
      <c r="AD848" s="599"/>
      <c r="AE848" s="599"/>
      <c r="AF848" s="650"/>
      <c r="AG848" s="389"/>
    </row>
    <row r="849" spans="1:33" s="166" customFormat="1" ht="0.75" hidden="1" customHeight="1">
      <c r="A849" s="295"/>
      <c r="B849" s="296"/>
      <c r="C849" s="291"/>
      <c r="D849" s="807"/>
      <c r="E849" s="638" t="s">
        <v>12</v>
      </c>
      <c r="F849" s="224"/>
      <c r="G849" s="225"/>
      <c r="H849" s="217">
        <f>I849+J849+L849+M849+N849+O849+P849+Q849</f>
        <v>0</v>
      </c>
      <c r="I849" s="225"/>
      <c r="J849" s="225"/>
      <c r="K849" s="225"/>
      <c r="L849" s="225"/>
      <c r="M849" s="225"/>
      <c r="N849" s="225"/>
      <c r="O849" s="225"/>
      <c r="P849" s="225"/>
      <c r="Q849" s="225"/>
      <c r="R849" s="406">
        <f>S849+T849+V849+W849+X849+Y849+Z849+AA849</f>
        <v>0</v>
      </c>
      <c r="S849" s="415"/>
      <c r="T849" s="415"/>
      <c r="U849" s="415"/>
      <c r="V849" s="415"/>
      <c r="W849" s="415"/>
      <c r="X849" s="415"/>
      <c r="Y849" s="415"/>
      <c r="Z849" s="415"/>
      <c r="AA849" s="415"/>
      <c r="AB849" s="651"/>
      <c r="AC849" s="652"/>
      <c r="AD849" s="653"/>
      <c r="AE849" s="653"/>
      <c r="AF849" s="650"/>
      <c r="AG849" s="389"/>
    </row>
    <row r="850" spans="1:33" s="166" customFormat="1" ht="15" customHeight="1">
      <c r="A850" s="295" t="s">
        <v>269</v>
      </c>
      <c r="B850" s="296" t="s">
        <v>156</v>
      </c>
      <c r="C850" s="291" t="s">
        <v>185</v>
      </c>
      <c r="D850" s="828" t="s">
        <v>15</v>
      </c>
      <c r="E850" s="829"/>
      <c r="F850" s="829"/>
      <c r="G850" s="830"/>
      <c r="H850" s="245">
        <f>H847+H848</f>
        <v>12</v>
      </c>
      <c r="I850" s="245">
        <f>I847+I848+I849</f>
        <v>12</v>
      </c>
      <c r="J850" s="245">
        <f>J847+J848+J849</f>
        <v>0</v>
      </c>
      <c r="K850" s="245">
        <f t="shared" ref="K850:Q850" si="562">K847+K848+K849</f>
        <v>0</v>
      </c>
      <c r="L850" s="245">
        <f t="shared" si="562"/>
        <v>0</v>
      </c>
      <c r="M850" s="245">
        <f t="shared" si="562"/>
        <v>0</v>
      </c>
      <c r="N850" s="245">
        <f t="shared" si="562"/>
        <v>0</v>
      </c>
      <c r="O850" s="245">
        <f t="shared" si="562"/>
        <v>0</v>
      </c>
      <c r="P850" s="245">
        <f t="shared" si="562"/>
        <v>0</v>
      </c>
      <c r="Q850" s="245">
        <f t="shared" si="562"/>
        <v>0</v>
      </c>
      <c r="R850" s="430">
        <f>R847+R848</f>
        <v>12</v>
      </c>
      <c r="S850" s="430">
        <f>S847+S848+S849</f>
        <v>12</v>
      </c>
      <c r="T850" s="430">
        <f>T847+T848+T849</f>
        <v>0</v>
      </c>
      <c r="U850" s="430">
        <f t="shared" ref="U850:AA850" si="563">U847+U848+U849</f>
        <v>0</v>
      </c>
      <c r="V850" s="430">
        <f t="shared" si="563"/>
        <v>0</v>
      </c>
      <c r="W850" s="430">
        <f t="shared" si="563"/>
        <v>0</v>
      </c>
      <c r="X850" s="430">
        <f t="shared" si="563"/>
        <v>0</v>
      </c>
      <c r="Y850" s="430">
        <f t="shared" si="563"/>
        <v>0</v>
      </c>
      <c r="Z850" s="430">
        <f t="shared" si="563"/>
        <v>0</v>
      </c>
      <c r="AA850" s="430">
        <f t="shared" si="563"/>
        <v>0</v>
      </c>
      <c r="AB850" s="831"/>
      <c r="AC850" s="831"/>
      <c r="AD850" s="831"/>
      <c r="AE850" s="831"/>
      <c r="AF850" s="831"/>
      <c r="AG850" s="831"/>
    </row>
    <row r="851" spans="1:33" s="166" customFormat="1" ht="15" customHeight="1">
      <c r="A851" s="171" t="s">
        <v>269</v>
      </c>
      <c r="B851" s="296" t="s">
        <v>156</v>
      </c>
      <c r="C851" s="291" t="s">
        <v>185</v>
      </c>
      <c r="D851" s="845" t="s">
        <v>16</v>
      </c>
      <c r="E851" s="845"/>
      <c r="F851" s="845"/>
      <c r="G851" s="845"/>
      <c r="H851" s="244">
        <f>H845+H840+H850</f>
        <v>132</v>
      </c>
      <c r="I851" s="244">
        <f t="shared" ref="I851:AA851" si="564">I845+I840+I850</f>
        <v>52</v>
      </c>
      <c r="J851" s="244">
        <f t="shared" si="564"/>
        <v>0</v>
      </c>
      <c r="K851" s="244">
        <f t="shared" si="564"/>
        <v>0</v>
      </c>
      <c r="L851" s="244">
        <f t="shared" si="564"/>
        <v>0</v>
      </c>
      <c r="M851" s="244">
        <f t="shared" si="564"/>
        <v>0</v>
      </c>
      <c r="N851" s="244">
        <f t="shared" si="564"/>
        <v>0</v>
      </c>
      <c r="O851" s="244">
        <f t="shared" si="564"/>
        <v>80</v>
      </c>
      <c r="P851" s="244">
        <f t="shared" si="564"/>
        <v>0</v>
      </c>
      <c r="Q851" s="244">
        <f t="shared" si="564"/>
        <v>0</v>
      </c>
      <c r="R851" s="429">
        <f t="shared" si="564"/>
        <v>133.21600000000001</v>
      </c>
      <c r="S851" s="429">
        <f t="shared" si="564"/>
        <v>133.21600000000001</v>
      </c>
      <c r="T851" s="429">
        <f t="shared" si="564"/>
        <v>0</v>
      </c>
      <c r="U851" s="429">
        <f t="shared" si="564"/>
        <v>0</v>
      </c>
      <c r="V851" s="429">
        <f t="shared" si="564"/>
        <v>0</v>
      </c>
      <c r="W851" s="429">
        <f t="shared" si="564"/>
        <v>0</v>
      </c>
      <c r="X851" s="429">
        <f t="shared" si="564"/>
        <v>0</v>
      </c>
      <c r="Y851" s="429">
        <f t="shared" si="564"/>
        <v>0</v>
      </c>
      <c r="Z851" s="429">
        <f t="shared" si="564"/>
        <v>0</v>
      </c>
      <c r="AA851" s="429">
        <f t="shared" si="564"/>
        <v>0</v>
      </c>
      <c r="AB851" s="749"/>
      <c r="AC851" s="749"/>
      <c r="AD851" s="749"/>
      <c r="AE851" s="749"/>
      <c r="AF851" s="749"/>
      <c r="AG851" s="749"/>
    </row>
    <row r="852" spans="1:33" s="166" customFormat="1">
      <c r="A852" s="171" t="s">
        <v>269</v>
      </c>
      <c r="B852" s="251" t="s">
        <v>156</v>
      </c>
      <c r="C852" s="291" t="s">
        <v>24</v>
      </c>
      <c r="D852" s="846" t="s">
        <v>1148</v>
      </c>
      <c r="E852" s="847"/>
      <c r="F852" s="847"/>
      <c r="G852" s="847"/>
      <c r="H852" s="847"/>
      <c r="I852" s="847"/>
      <c r="J852" s="847"/>
      <c r="K852" s="847"/>
      <c r="L852" s="847"/>
      <c r="M852" s="847"/>
      <c r="N852" s="847"/>
      <c r="O852" s="847"/>
      <c r="P852" s="847"/>
      <c r="Q852" s="847"/>
      <c r="R852" s="847"/>
      <c r="S852" s="847"/>
      <c r="T852" s="847"/>
      <c r="U852" s="847"/>
      <c r="V852" s="847"/>
      <c r="W852" s="847"/>
      <c r="X852" s="847"/>
      <c r="Y852" s="847"/>
      <c r="Z852" s="847"/>
      <c r="AA852" s="847"/>
      <c r="AB852" s="847"/>
      <c r="AC852" s="847"/>
      <c r="AD852" s="847"/>
      <c r="AE852" s="847"/>
      <c r="AF852" s="847"/>
      <c r="AG852" s="848"/>
    </row>
    <row r="853" spans="1:33" s="166" customFormat="1" ht="25.5" customHeight="1">
      <c r="A853" s="823" t="s">
        <v>269</v>
      </c>
      <c r="B853" s="824" t="s">
        <v>156</v>
      </c>
      <c r="C853" s="825" t="s">
        <v>24</v>
      </c>
      <c r="D853" s="805" t="s">
        <v>315</v>
      </c>
      <c r="E853" s="826" t="s">
        <v>879</v>
      </c>
      <c r="F853" s="827"/>
      <c r="G853" s="213"/>
      <c r="H853" s="214"/>
      <c r="I853" s="214"/>
      <c r="J853" s="214"/>
      <c r="K853" s="214"/>
      <c r="L853" s="214"/>
      <c r="M853" s="214"/>
      <c r="N853" s="214"/>
      <c r="O853" s="214"/>
      <c r="P853" s="214"/>
      <c r="Q853" s="214"/>
      <c r="R853" s="424"/>
      <c r="S853" s="424"/>
      <c r="T853" s="424"/>
      <c r="U853" s="424"/>
      <c r="V853" s="424"/>
      <c r="W853" s="424"/>
      <c r="X853" s="424"/>
      <c r="Y853" s="424"/>
      <c r="Z853" s="424"/>
      <c r="AA853" s="424"/>
      <c r="AB853" s="635"/>
      <c r="AC853" s="635"/>
      <c r="AD853" s="635"/>
      <c r="AE853" s="635"/>
      <c r="AF853" s="635"/>
      <c r="AG853" s="659"/>
    </row>
    <row r="854" spans="1:33" s="166" customFormat="1" ht="25.5">
      <c r="A854" s="823"/>
      <c r="B854" s="824"/>
      <c r="C854" s="825"/>
      <c r="D854" s="806"/>
      <c r="E854" s="604" t="s">
        <v>231</v>
      </c>
      <c r="F854" s="215" t="s">
        <v>880</v>
      </c>
      <c r="G854" s="216" t="s">
        <v>14</v>
      </c>
      <c r="H854" s="217">
        <v>74.010999999999996</v>
      </c>
      <c r="I854" s="220">
        <v>74.010999999999996</v>
      </c>
      <c r="J854" s="220"/>
      <c r="K854" s="220"/>
      <c r="L854" s="220"/>
      <c r="M854" s="220"/>
      <c r="N854" s="220"/>
      <c r="O854" s="220"/>
      <c r="P854" s="220"/>
      <c r="Q854" s="220"/>
      <c r="R854" s="406">
        <v>74.010999999999996</v>
      </c>
      <c r="S854" s="409">
        <v>74.010999999999996</v>
      </c>
      <c r="T854" s="409"/>
      <c r="U854" s="409"/>
      <c r="V854" s="409"/>
      <c r="W854" s="409"/>
      <c r="X854" s="409"/>
      <c r="Y854" s="409"/>
      <c r="Z854" s="409"/>
      <c r="AA854" s="409"/>
      <c r="AB854" s="605" t="s">
        <v>422</v>
      </c>
      <c r="AC854" s="341" t="s">
        <v>881</v>
      </c>
      <c r="AD854" s="599" t="s">
        <v>153</v>
      </c>
      <c r="AE854" s="599">
        <v>42535</v>
      </c>
      <c r="AF854" s="599">
        <v>42535</v>
      </c>
      <c r="AG854" s="386"/>
    </row>
    <row r="855" spans="1:33" s="166" customFormat="1" ht="12.75" customHeight="1">
      <c r="A855" s="823"/>
      <c r="B855" s="824"/>
      <c r="C855" s="825"/>
      <c r="D855" s="828" t="s">
        <v>15</v>
      </c>
      <c r="E855" s="829"/>
      <c r="F855" s="829"/>
      <c r="G855" s="830"/>
      <c r="H855" s="245">
        <f>H854</f>
        <v>74.010999999999996</v>
      </c>
      <c r="I855" s="245">
        <f t="shared" ref="I855:Q856" si="565">I854</f>
        <v>74.010999999999996</v>
      </c>
      <c r="J855" s="245">
        <f t="shared" si="565"/>
        <v>0</v>
      </c>
      <c r="K855" s="245">
        <f t="shared" si="565"/>
        <v>0</v>
      </c>
      <c r="L855" s="245">
        <f t="shared" si="565"/>
        <v>0</v>
      </c>
      <c r="M855" s="245">
        <f t="shared" si="565"/>
        <v>0</v>
      </c>
      <c r="N855" s="245">
        <f t="shared" si="565"/>
        <v>0</v>
      </c>
      <c r="O855" s="245">
        <f t="shared" si="565"/>
        <v>0</v>
      </c>
      <c r="P855" s="245">
        <f t="shared" si="565"/>
        <v>0</v>
      </c>
      <c r="Q855" s="245">
        <f t="shared" si="565"/>
        <v>0</v>
      </c>
      <c r="R855" s="430">
        <f>R854</f>
        <v>74.010999999999996</v>
      </c>
      <c r="S855" s="430">
        <f t="shared" ref="S855:AA856" si="566">S854</f>
        <v>74.010999999999996</v>
      </c>
      <c r="T855" s="430">
        <f t="shared" si="566"/>
        <v>0</v>
      </c>
      <c r="U855" s="430">
        <f t="shared" si="566"/>
        <v>0</v>
      </c>
      <c r="V855" s="430">
        <f t="shared" si="566"/>
        <v>0</v>
      </c>
      <c r="W855" s="430">
        <f t="shared" si="566"/>
        <v>0</v>
      </c>
      <c r="X855" s="430">
        <f t="shared" si="566"/>
        <v>0</v>
      </c>
      <c r="Y855" s="430">
        <f t="shared" si="566"/>
        <v>0</v>
      </c>
      <c r="Z855" s="430">
        <f t="shared" si="566"/>
        <v>0</v>
      </c>
      <c r="AA855" s="430">
        <f t="shared" si="566"/>
        <v>0</v>
      </c>
      <c r="AB855" s="831"/>
      <c r="AC855" s="831"/>
      <c r="AD855" s="831"/>
      <c r="AE855" s="831"/>
      <c r="AF855" s="831"/>
      <c r="AG855" s="831"/>
    </row>
    <row r="856" spans="1:33" s="166" customFormat="1">
      <c r="A856" s="295"/>
      <c r="B856" s="296"/>
      <c r="C856" s="284"/>
      <c r="D856" s="832" t="s">
        <v>16</v>
      </c>
      <c r="E856" s="833"/>
      <c r="F856" s="833"/>
      <c r="G856" s="834"/>
      <c r="H856" s="244">
        <f>H855</f>
        <v>74.010999999999996</v>
      </c>
      <c r="I856" s="244">
        <f t="shared" si="565"/>
        <v>74.010999999999996</v>
      </c>
      <c r="J856" s="244">
        <f t="shared" si="565"/>
        <v>0</v>
      </c>
      <c r="K856" s="244">
        <f t="shared" si="565"/>
        <v>0</v>
      </c>
      <c r="L856" s="244">
        <f t="shared" si="565"/>
        <v>0</v>
      </c>
      <c r="M856" s="244">
        <f t="shared" si="565"/>
        <v>0</v>
      </c>
      <c r="N856" s="244">
        <f t="shared" si="565"/>
        <v>0</v>
      </c>
      <c r="O856" s="244">
        <f t="shared" si="565"/>
        <v>0</v>
      </c>
      <c r="P856" s="244">
        <f t="shared" si="565"/>
        <v>0</v>
      </c>
      <c r="Q856" s="244">
        <f t="shared" si="565"/>
        <v>0</v>
      </c>
      <c r="R856" s="429">
        <f>R855</f>
        <v>74.010999999999996</v>
      </c>
      <c r="S856" s="429">
        <f t="shared" si="566"/>
        <v>74.010999999999996</v>
      </c>
      <c r="T856" s="429">
        <f t="shared" si="566"/>
        <v>0</v>
      </c>
      <c r="U856" s="429">
        <f t="shared" si="566"/>
        <v>0</v>
      </c>
      <c r="V856" s="429">
        <f t="shared" si="566"/>
        <v>0</v>
      </c>
      <c r="W856" s="429">
        <f t="shared" si="566"/>
        <v>0</v>
      </c>
      <c r="X856" s="429">
        <f t="shared" si="566"/>
        <v>0</v>
      </c>
      <c r="Y856" s="429">
        <f t="shared" si="566"/>
        <v>0</v>
      </c>
      <c r="Z856" s="429">
        <f t="shared" si="566"/>
        <v>0</v>
      </c>
      <c r="AA856" s="429">
        <f t="shared" si="566"/>
        <v>0</v>
      </c>
      <c r="AB856" s="749"/>
      <c r="AC856" s="749"/>
      <c r="AD856" s="749"/>
      <c r="AE856" s="749"/>
      <c r="AF856" s="749"/>
      <c r="AG856" s="749"/>
    </row>
    <row r="857" spans="1:33" s="169" customFormat="1" ht="15" customHeight="1">
      <c r="A857" s="171" t="s">
        <v>269</v>
      </c>
      <c r="B857" s="296" t="s">
        <v>156</v>
      </c>
      <c r="C857" s="835" t="s">
        <v>18</v>
      </c>
      <c r="D857" s="836"/>
      <c r="E857" s="836"/>
      <c r="F857" s="836"/>
      <c r="G857" s="836"/>
      <c r="H857" s="252">
        <f>H851+H856</f>
        <v>206.011</v>
      </c>
      <c r="I857" s="252">
        <f t="shared" ref="I857:AA857" si="567">I851+I856</f>
        <v>126.011</v>
      </c>
      <c r="J857" s="252">
        <f t="shared" si="567"/>
        <v>0</v>
      </c>
      <c r="K857" s="252">
        <f t="shared" si="567"/>
        <v>0</v>
      </c>
      <c r="L857" s="252">
        <f t="shared" si="567"/>
        <v>0</v>
      </c>
      <c r="M857" s="252">
        <f t="shared" si="567"/>
        <v>0</v>
      </c>
      <c r="N857" s="252">
        <f t="shared" si="567"/>
        <v>0</v>
      </c>
      <c r="O857" s="252">
        <f t="shared" si="567"/>
        <v>80</v>
      </c>
      <c r="P857" s="252">
        <f t="shared" si="567"/>
        <v>0</v>
      </c>
      <c r="Q857" s="252">
        <f t="shared" si="567"/>
        <v>0</v>
      </c>
      <c r="R857" s="441">
        <f t="shared" si="567"/>
        <v>207.227</v>
      </c>
      <c r="S857" s="441">
        <f t="shared" si="567"/>
        <v>207.227</v>
      </c>
      <c r="T857" s="441">
        <f t="shared" si="567"/>
        <v>0</v>
      </c>
      <c r="U857" s="441">
        <f t="shared" si="567"/>
        <v>0</v>
      </c>
      <c r="V857" s="441">
        <f t="shared" si="567"/>
        <v>0</v>
      </c>
      <c r="W857" s="441">
        <f t="shared" si="567"/>
        <v>0</v>
      </c>
      <c r="X857" s="441">
        <f t="shared" si="567"/>
        <v>0</v>
      </c>
      <c r="Y857" s="441">
        <f t="shared" si="567"/>
        <v>0</v>
      </c>
      <c r="Z857" s="441">
        <f t="shared" si="567"/>
        <v>0</v>
      </c>
      <c r="AA857" s="441">
        <f t="shared" si="567"/>
        <v>0</v>
      </c>
      <c r="AB857" s="837"/>
      <c r="AC857" s="837"/>
      <c r="AD857" s="837"/>
      <c r="AE857" s="837"/>
      <c r="AF857" s="837"/>
      <c r="AG857" s="837"/>
    </row>
    <row r="858" spans="1:33" s="169" customFormat="1" ht="30" customHeight="1">
      <c r="A858" s="171" t="s">
        <v>269</v>
      </c>
      <c r="B858" s="838" t="s">
        <v>505</v>
      </c>
      <c r="C858" s="838"/>
      <c r="D858" s="838"/>
      <c r="E858" s="838"/>
      <c r="F858" s="838"/>
      <c r="G858" s="838"/>
      <c r="H858" s="253">
        <f t="shared" ref="H858:M858" si="568">H857+H833+H820+H780</f>
        <v>3101.2110000000002</v>
      </c>
      <c r="I858" s="253">
        <f t="shared" si="568"/>
        <v>2828.3110000000001</v>
      </c>
      <c r="J858" s="253">
        <f t="shared" si="568"/>
        <v>0</v>
      </c>
      <c r="K858" s="253">
        <f t="shared" si="568"/>
        <v>76.600000000000009</v>
      </c>
      <c r="L858" s="253">
        <f t="shared" si="568"/>
        <v>116.3</v>
      </c>
      <c r="M858" s="253">
        <f t="shared" si="568"/>
        <v>0</v>
      </c>
      <c r="N858" s="253">
        <f t="shared" ref="N858:P858" si="569">N857</f>
        <v>0</v>
      </c>
      <c r="O858" s="253">
        <f>O857+O833+O820+O780</f>
        <v>80</v>
      </c>
      <c r="P858" s="253">
        <f t="shared" si="569"/>
        <v>0</v>
      </c>
      <c r="Q858" s="253">
        <f t="shared" ref="Q858:W858" si="570">Q857+Q833+Q820+Q780</f>
        <v>0</v>
      </c>
      <c r="R858" s="442">
        <f t="shared" si="570"/>
        <v>3072.8890000000001</v>
      </c>
      <c r="S858" s="442">
        <f t="shared" si="570"/>
        <v>2899.9870000000001</v>
      </c>
      <c r="T858" s="442">
        <f t="shared" si="570"/>
        <v>0</v>
      </c>
      <c r="U858" s="442">
        <f t="shared" si="570"/>
        <v>56.709999999999994</v>
      </c>
      <c r="V858" s="442">
        <f t="shared" si="570"/>
        <v>116.18</v>
      </c>
      <c r="W858" s="442">
        <f t="shared" si="570"/>
        <v>0</v>
      </c>
      <c r="X858" s="442">
        <f t="shared" ref="X858" si="571">X857</f>
        <v>0</v>
      </c>
      <c r="Y858" s="442">
        <f>Y857+Y833+Y820+Y780</f>
        <v>0</v>
      </c>
      <c r="Z858" s="442">
        <f t="shared" ref="Z858" si="572">Z857</f>
        <v>0</v>
      </c>
      <c r="AA858" s="442">
        <f>AA857+AA833+AA820+AA780</f>
        <v>197.5</v>
      </c>
      <c r="AB858" s="839"/>
      <c r="AC858" s="839"/>
      <c r="AD858" s="839"/>
      <c r="AE858" s="839"/>
      <c r="AF858" s="839"/>
      <c r="AG858" s="840"/>
    </row>
    <row r="859" spans="1:33" s="198" customFormat="1" ht="18" customHeight="1">
      <c r="A859" s="693" t="s">
        <v>611</v>
      </c>
      <c r="B859" s="693"/>
      <c r="C859" s="693"/>
      <c r="D859" s="693"/>
      <c r="E859" s="693"/>
      <c r="F859" s="693"/>
      <c r="G859" s="693"/>
      <c r="H859" s="693"/>
      <c r="I859" s="693"/>
      <c r="J859" s="693"/>
      <c r="K859" s="693"/>
      <c r="L859" s="693"/>
      <c r="M859" s="693"/>
      <c r="N859" s="693"/>
      <c r="O859" s="693"/>
      <c r="P859" s="693"/>
      <c r="Q859" s="693"/>
      <c r="R859" s="693"/>
      <c r="S859" s="693"/>
      <c r="T859" s="693"/>
      <c r="U859" s="693"/>
      <c r="V859" s="693"/>
      <c r="W859" s="693"/>
      <c r="X859" s="693"/>
      <c r="Y859" s="693"/>
      <c r="Z859" s="693"/>
      <c r="AA859" s="693"/>
      <c r="AB859" s="693"/>
      <c r="AC859" s="693"/>
      <c r="AD859" s="693"/>
      <c r="AE859" s="693"/>
      <c r="AF859" s="693"/>
      <c r="AG859" s="694"/>
    </row>
    <row r="860" spans="1:33" s="3" customFormat="1" ht="15" customHeight="1">
      <c r="A860" s="171" t="s">
        <v>225</v>
      </c>
      <c r="B860" s="735" t="s">
        <v>605</v>
      </c>
      <c r="C860" s="736"/>
      <c r="D860" s="736"/>
      <c r="E860" s="736"/>
      <c r="F860" s="736"/>
      <c r="G860" s="736"/>
      <c r="H860" s="736"/>
      <c r="I860" s="736"/>
      <c r="J860" s="736"/>
      <c r="K860" s="736"/>
      <c r="L860" s="736"/>
      <c r="M860" s="736"/>
      <c r="N860" s="736"/>
      <c r="O860" s="736"/>
      <c r="P860" s="736"/>
      <c r="Q860" s="736"/>
      <c r="R860" s="736"/>
      <c r="S860" s="736"/>
      <c r="T860" s="736"/>
      <c r="U860" s="736"/>
      <c r="V860" s="736"/>
      <c r="W860" s="736"/>
      <c r="X860" s="736"/>
      <c r="Y860" s="736"/>
      <c r="Z860" s="736"/>
      <c r="AA860" s="736"/>
      <c r="AB860" s="736"/>
      <c r="AC860" s="736"/>
      <c r="AD860" s="736"/>
      <c r="AE860" s="736"/>
      <c r="AF860" s="736"/>
      <c r="AG860" s="737"/>
    </row>
    <row r="861" spans="1:33" s="3" customFormat="1" ht="15" customHeight="1">
      <c r="A861" s="204" t="s">
        <v>225</v>
      </c>
      <c r="B861" s="200" t="s">
        <v>150</v>
      </c>
      <c r="C861" s="738" t="s">
        <v>506</v>
      </c>
      <c r="D861" s="739"/>
      <c r="E861" s="739"/>
      <c r="F861" s="739"/>
      <c r="G861" s="739"/>
      <c r="H861" s="739"/>
      <c r="I861" s="739"/>
      <c r="J861" s="739"/>
      <c r="K861" s="739"/>
      <c r="L861" s="739"/>
      <c r="M861" s="739"/>
      <c r="N861" s="739"/>
      <c r="O861" s="739"/>
      <c r="P861" s="739"/>
      <c r="Q861" s="739"/>
      <c r="R861" s="739"/>
      <c r="S861" s="739"/>
      <c r="T861" s="739"/>
      <c r="U861" s="739"/>
      <c r="V861" s="739"/>
      <c r="W861" s="739"/>
      <c r="X861" s="739"/>
      <c r="Y861" s="739"/>
      <c r="Z861" s="739"/>
      <c r="AA861" s="739"/>
      <c r="AB861" s="739"/>
      <c r="AC861" s="739"/>
      <c r="AD861" s="739"/>
      <c r="AE861" s="739"/>
      <c r="AF861" s="739"/>
      <c r="AG861" s="740"/>
    </row>
    <row r="862" spans="1:33" s="3" customFormat="1" ht="15" customHeight="1">
      <c r="A862" s="204" t="s">
        <v>225</v>
      </c>
      <c r="B862" s="200" t="s">
        <v>150</v>
      </c>
      <c r="C862" s="293" t="s">
        <v>150</v>
      </c>
      <c r="D862" s="741" t="s">
        <v>507</v>
      </c>
      <c r="E862" s="742"/>
      <c r="F862" s="742"/>
      <c r="G862" s="742"/>
      <c r="H862" s="742"/>
      <c r="I862" s="742"/>
      <c r="J862" s="742"/>
      <c r="K862" s="742"/>
      <c r="L862" s="742"/>
      <c r="M862" s="742"/>
      <c r="N862" s="742"/>
      <c r="O862" s="742"/>
      <c r="P862" s="742"/>
      <c r="Q862" s="742"/>
      <c r="R862" s="742"/>
      <c r="S862" s="742"/>
      <c r="T862" s="742"/>
      <c r="U862" s="742"/>
      <c r="V862" s="742"/>
      <c r="W862" s="742"/>
      <c r="X862" s="742"/>
      <c r="Y862" s="742"/>
      <c r="Z862" s="742"/>
      <c r="AA862" s="742"/>
      <c r="AB862" s="742"/>
      <c r="AC862" s="742"/>
      <c r="AD862" s="742"/>
      <c r="AE862" s="742"/>
      <c r="AF862" s="742"/>
      <c r="AG862" s="743"/>
    </row>
    <row r="863" spans="1:33" s="199" customFormat="1" ht="29.25" customHeight="1">
      <c r="A863" s="745" t="s">
        <v>225</v>
      </c>
      <c r="B863" s="777" t="s">
        <v>150</v>
      </c>
      <c r="C863" s="780" t="s">
        <v>150</v>
      </c>
      <c r="D863" s="820" t="s">
        <v>150</v>
      </c>
      <c r="E863" s="752" t="s">
        <v>508</v>
      </c>
      <c r="F863" s="753"/>
      <c r="G863" s="297"/>
      <c r="H863" s="443"/>
      <c r="I863" s="444"/>
      <c r="J863" s="444"/>
      <c r="K863" s="444"/>
      <c r="L863" s="444"/>
      <c r="M863" s="444"/>
      <c r="N863" s="444"/>
      <c r="O863" s="444"/>
      <c r="P863" s="444"/>
      <c r="Q863" s="444"/>
      <c r="R863" s="446"/>
      <c r="S863" s="447"/>
      <c r="T863" s="447"/>
      <c r="U863" s="447"/>
      <c r="V863" s="447"/>
      <c r="W863" s="447"/>
      <c r="X863" s="447"/>
      <c r="Y863" s="447"/>
      <c r="Z863" s="447"/>
      <c r="AA863" s="447"/>
      <c r="AB863" s="635"/>
      <c r="AC863" s="635"/>
      <c r="AD863" s="635"/>
      <c r="AE863" s="635"/>
      <c r="AF863" s="635"/>
      <c r="AG863" s="659"/>
    </row>
    <row r="864" spans="1:33" s="199" customFormat="1" ht="29.25" customHeight="1">
      <c r="A864" s="746"/>
      <c r="B864" s="778"/>
      <c r="C864" s="781"/>
      <c r="D864" s="954"/>
      <c r="E864" s="201" t="s">
        <v>10</v>
      </c>
      <c r="F864" s="205" t="s">
        <v>826</v>
      </c>
      <c r="G864" s="157" t="s">
        <v>14</v>
      </c>
      <c r="H864" s="335">
        <f>I864+J864+L864+M864+N864+O864+P864+Q864</f>
        <v>62.795999999999999</v>
      </c>
      <c r="I864" s="445"/>
      <c r="J864" s="185"/>
      <c r="K864" s="185"/>
      <c r="L864" s="185"/>
      <c r="M864" s="185"/>
      <c r="N864" s="445">
        <v>62.795999999999999</v>
      </c>
      <c r="O864" s="185"/>
      <c r="P864" s="185"/>
      <c r="Q864" s="185"/>
      <c r="R864" s="335">
        <f>S864+T864+V864+W864+X864+Y864+Z864+AA864</f>
        <v>62.795999999999999</v>
      </c>
      <c r="S864" s="445"/>
      <c r="T864" s="445"/>
      <c r="U864" s="445"/>
      <c r="V864" s="445"/>
      <c r="W864" s="445"/>
      <c r="X864" s="445">
        <v>62.795999999999999</v>
      </c>
      <c r="Y864" s="445"/>
      <c r="Z864" s="445"/>
      <c r="AA864" s="445"/>
      <c r="AB864" s="375" t="s">
        <v>509</v>
      </c>
      <c r="AC864" s="347" t="s">
        <v>510</v>
      </c>
      <c r="AD864" s="523" t="s">
        <v>153</v>
      </c>
      <c r="AE864" s="523">
        <v>30</v>
      </c>
      <c r="AF864" s="523">
        <v>43</v>
      </c>
      <c r="AG864" s="471" t="s">
        <v>1149</v>
      </c>
    </row>
    <row r="865" spans="1:33" s="199" customFormat="1" ht="41.25" customHeight="1">
      <c r="A865" s="746"/>
      <c r="B865" s="778"/>
      <c r="C865" s="781"/>
      <c r="D865" s="821"/>
      <c r="E865" s="201" t="s">
        <v>11</v>
      </c>
      <c r="F865" s="205" t="s">
        <v>511</v>
      </c>
      <c r="G865" s="157" t="s">
        <v>14</v>
      </c>
      <c r="H865" s="335">
        <f>I865+J865+L865+M865+N865+O865+P865+Q865</f>
        <v>41.863999999999997</v>
      </c>
      <c r="I865" s="445"/>
      <c r="J865" s="185"/>
      <c r="K865" s="185"/>
      <c r="L865" s="185"/>
      <c r="M865" s="185"/>
      <c r="N865" s="445">
        <v>41.863999999999997</v>
      </c>
      <c r="O865" s="185"/>
      <c r="P865" s="185"/>
      <c r="Q865" s="185"/>
      <c r="R865" s="335">
        <f>S865+T865+V865+W865+X865+Y865+Z865+AA865</f>
        <v>41.863999999999997</v>
      </c>
      <c r="S865" s="445"/>
      <c r="T865" s="445"/>
      <c r="U865" s="445"/>
      <c r="V865" s="445"/>
      <c r="W865" s="445"/>
      <c r="X865" s="445">
        <v>41.863999999999997</v>
      </c>
      <c r="Y865" s="445"/>
      <c r="Z865" s="445"/>
      <c r="AA865" s="445"/>
      <c r="AB865" s="375" t="s">
        <v>509</v>
      </c>
      <c r="AC865" s="347" t="s">
        <v>510</v>
      </c>
      <c r="AD865" s="523" t="s">
        <v>153</v>
      </c>
      <c r="AE865" s="523">
        <v>20</v>
      </c>
      <c r="AF865" s="523">
        <v>28</v>
      </c>
      <c r="AG865" s="471" t="s">
        <v>1149</v>
      </c>
    </row>
    <row r="866" spans="1:33" s="3" customFormat="1" ht="15" customHeight="1">
      <c r="A866" s="747"/>
      <c r="B866" s="779"/>
      <c r="C866" s="782"/>
      <c r="D866" s="756" t="s">
        <v>15</v>
      </c>
      <c r="E866" s="757"/>
      <c r="F866" s="757"/>
      <c r="G866" s="758"/>
      <c r="H866" s="328">
        <f>H864+H865</f>
        <v>104.66</v>
      </c>
      <c r="I866" s="328">
        <f t="shared" ref="I866:AA866" si="573">I864+I865</f>
        <v>0</v>
      </c>
      <c r="J866" s="328">
        <f t="shared" si="573"/>
        <v>0</v>
      </c>
      <c r="K866" s="328">
        <f t="shared" si="573"/>
        <v>0</v>
      </c>
      <c r="L866" s="328">
        <f t="shared" si="573"/>
        <v>0</v>
      </c>
      <c r="M866" s="328">
        <f t="shared" si="573"/>
        <v>0</v>
      </c>
      <c r="N866" s="328">
        <f t="shared" si="573"/>
        <v>104.66</v>
      </c>
      <c r="O866" s="328">
        <f t="shared" si="573"/>
        <v>0</v>
      </c>
      <c r="P866" s="328">
        <f t="shared" si="573"/>
        <v>0</v>
      </c>
      <c r="Q866" s="328">
        <f t="shared" si="573"/>
        <v>0</v>
      </c>
      <c r="R866" s="328">
        <f t="shared" si="573"/>
        <v>104.66</v>
      </c>
      <c r="S866" s="328">
        <f t="shared" si="573"/>
        <v>0</v>
      </c>
      <c r="T866" s="328">
        <f t="shared" si="573"/>
        <v>0</v>
      </c>
      <c r="U866" s="328">
        <f t="shared" si="573"/>
        <v>0</v>
      </c>
      <c r="V866" s="328">
        <f t="shared" si="573"/>
        <v>0</v>
      </c>
      <c r="W866" s="328">
        <f t="shared" si="573"/>
        <v>0</v>
      </c>
      <c r="X866" s="328">
        <f t="shared" si="573"/>
        <v>104.66</v>
      </c>
      <c r="Y866" s="328">
        <f t="shared" si="573"/>
        <v>0</v>
      </c>
      <c r="Z866" s="328">
        <f t="shared" si="573"/>
        <v>0</v>
      </c>
      <c r="AA866" s="328">
        <f t="shared" si="573"/>
        <v>0</v>
      </c>
      <c r="AB866" s="695"/>
      <c r="AC866" s="696"/>
      <c r="AD866" s="696"/>
      <c r="AE866" s="696"/>
      <c r="AF866" s="696"/>
      <c r="AG866" s="697"/>
    </row>
    <row r="867" spans="1:33" s="3" customFormat="1" ht="28.5" customHeight="1">
      <c r="A867" s="745" t="s">
        <v>225</v>
      </c>
      <c r="B867" s="777" t="s">
        <v>150</v>
      </c>
      <c r="C867" s="780" t="s">
        <v>150</v>
      </c>
      <c r="D867" s="805" t="s">
        <v>151</v>
      </c>
      <c r="E867" s="752" t="s">
        <v>512</v>
      </c>
      <c r="F867" s="753"/>
      <c r="G867" s="297"/>
      <c r="H867" s="446"/>
      <c r="I867" s="447"/>
      <c r="J867" s="444"/>
      <c r="K867" s="444"/>
      <c r="L867" s="444"/>
      <c r="M867" s="444"/>
      <c r="N867" s="444"/>
      <c r="O867" s="444"/>
      <c r="P867" s="444"/>
      <c r="Q867" s="444"/>
      <c r="R867" s="446"/>
      <c r="S867" s="447"/>
      <c r="T867" s="447"/>
      <c r="U867" s="447"/>
      <c r="V867" s="447"/>
      <c r="W867" s="447"/>
      <c r="X867" s="447"/>
      <c r="Y867" s="447"/>
      <c r="Z867" s="447"/>
      <c r="AA867" s="447"/>
      <c r="AB867" s="991"/>
      <c r="AC867" s="991"/>
      <c r="AD867" s="991"/>
      <c r="AE867" s="991"/>
      <c r="AF867" s="991"/>
      <c r="AG867" s="992"/>
    </row>
    <row r="868" spans="1:33" s="3" customFormat="1" ht="55.5" customHeight="1">
      <c r="A868" s="746"/>
      <c r="B868" s="778"/>
      <c r="C868" s="781"/>
      <c r="D868" s="806"/>
      <c r="E868" s="448" t="s">
        <v>10</v>
      </c>
      <c r="F868" s="263" t="s">
        <v>827</v>
      </c>
      <c r="G868" s="156" t="s">
        <v>14</v>
      </c>
      <c r="H868" s="449">
        <f>I868+J868+K868+L868+M868+N868+O868+P868+Q868</f>
        <v>20</v>
      </c>
      <c r="I868" s="449">
        <v>10</v>
      </c>
      <c r="J868" s="274"/>
      <c r="K868" s="274"/>
      <c r="L868" s="450">
        <v>10</v>
      </c>
      <c r="M868" s="274"/>
      <c r="N868" s="274"/>
      <c r="O868" s="274"/>
      <c r="P868" s="274"/>
      <c r="Q868" s="274"/>
      <c r="R868" s="449">
        <f>S868+T868+U868+V868+W868+X868+Y868+Z868+AA868</f>
        <v>30</v>
      </c>
      <c r="S868" s="449">
        <v>20</v>
      </c>
      <c r="T868" s="449"/>
      <c r="U868" s="449"/>
      <c r="V868" s="449">
        <v>10</v>
      </c>
      <c r="W868" s="449"/>
      <c r="X868" s="449"/>
      <c r="Y868" s="449"/>
      <c r="Z868" s="449"/>
      <c r="AA868" s="449"/>
      <c r="AB868" s="375" t="s">
        <v>509</v>
      </c>
      <c r="AC868" s="347" t="s">
        <v>514</v>
      </c>
      <c r="AD868" s="360"/>
      <c r="AE868" s="344">
        <v>10</v>
      </c>
      <c r="AF868" s="344">
        <v>10</v>
      </c>
      <c r="AG868" s="370"/>
    </row>
    <row r="869" spans="1:33" s="3" customFormat="1" ht="45.75" customHeight="1">
      <c r="A869" s="746"/>
      <c r="B869" s="778"/>
      <c r="C869" s="781"/>
      <c r="D869" s="806"/>
      <c r="E869" s="203" t="s">
        <v>11</v>
      </c>
      <c r="F869" s="205" t="s">
        <v>513</v>
      </c>
      <c r="G869" s="157" t="s">
        <v>14</v>
      </c>
      <c r="H869" s="335">
        <f>I869+J869+L869+M869+N869+O869+P869+Q869</f>
        <v>58</v>
      </c>
      <c r="I869" s="445">
        <v>18</v>
      </c>
      <c r="J869" s="185"/>
      <c r="K869" s="185"/>
      <c r="L869" s="445">
        <v>40</v>
      </c>
      <c r="M869" s="185"/>
      <c r="N869" s="185"/>
      <c r="O869" s="185"/>
      <c r="P869" s="185"/>
      <c r="Q869" s="185"/>
      <c r="R869" s="335">
        <f>S869+T869+V869+W869+X869+Y869+Z869+AA869</f>
        <v>58</v>
      </c>
      <c r="S869" s="445">
        <v>18</v>
      </c>
      <c r="T869" s="445"/>
      <c r="U869" s="445"/>
      <c r="V869" s="445">
        <v>40</v>
      </c>
      <c r="W869" s="445"/>
      <c r="X869" s="445"/>
      <c r="Y869" s="445"/>
      <c r="Z869" s="445"/>
      <c r="AA869" s="445"/>
      <c r="AB869" s="375" t="s">
        <v>509</v>
      </c>
      <c r="AC869" s="347" t="s">
        <v>514</v>
      </c>
      <c r="AD869" s="523" t="s">
        <v>153</v>
      </c>
      <c r="AE869" s="523">
        <v>15</v>
      </c>
      <c r="AF869" s="523">
        <v>15</v>
      </c>
      <c r="AG869" s="371"/>
    </row>
    <row r="870" spans="1:33" s="3" customFormat="1" ht="46.5" customHeight="1">
      <c r="A870" s="746"/>
      <c r="B870" s="778"/>
      <c r="C870" s="781"/>
      <c r="D870" s="807"/>
      <c r="E870" s="203" t="s">
        <v>12</v>
      </c>
      <c r="F870" s="271" t="s">
        <v>515</v>
      </c>
      <c r="G870" s="157" t="s">
        <v>14</v>
      </c>
      <c r="H870" s="335">
        <f>I870+J870+L870+M870+N870+O870+P870+Q870</f>
        <v>54.614999999999995</v>
      </c>
      <c r="I870" s="445">
        <v>23.614999999999998</v>
      </c>
      <c r="J870" s="185">
        <v>4</v>
      </c>
      <c r="K870" s="185"/>
      <c r="L870" s="445">
        <v>27</v>
      </c>
      <c r="M870" s="185"/>
      <c r="N870" s="185"/>
      <c r="O870" s="185"/>
      <c r="P870" s="185"/>
      <c r="Q870" s="185"/>
      <c r="R870" s="335">
        <f>S870+T870+U870+V870+W870+X870+Y870+Z870+AA870</f>
        <v>44.615000000000002</v>
      </c>
      <c r="S870" s="445">
        <v>13.615</v>
      </c>
      <c r="T870" s="445">
        <v>4</v>
      </c>
      <c r="U870" s="445"/>
      <c r="V870" s="445">
        <v>27</v>
      </c>
      <c r="W870" s="445"/>
      <c r="X870" s="445"/>
      <c r="Y870" s="445"/>
      <c r="Z870" s="445"/>
      <c r="AA870" s="445"/>
      <c r="AB870" s="375" t="s">
        <v>509</v>
      </c>
      <c r="AC870" s="347" t="s">
        <v>516</v>
      </c>
      <c r="AD870" s="523" t="s">
        <v>153</v>
      </c>
      <c r="AE870" s="523">
        <v>13</v>
      </c>
      <c r="AF870" s="523">
        <v>12</v>
      </c>
      <c r="AG870" s="379" t="s">
        <v>1150</v>
      </c>
    </row>
    <row r="871" spans="1:33" s="3" customFormat="1" ht="15" customHeight="1">
      <c r="A871" s="747"/>
      <c r="B871" s="779"/>
      <c r="C871" s="782"/>
      <c r="D871" s="756" t="s">
        <v>15</v>
      </c>
      <c r="E871" s="757"/>
      <c r="F871" s="757"/>
      <c r="G871" s="758"/>
      <c r="H871" s="328">
        <f>H869+H870+H868</f>
        <v>132.61500000000001</v>
      </c>
      <c r="I871" s="328">
        <f t="shared" ref="I871:AA871" si="574">I869+I870+I868</f>
        <v>51.614999999999995</v>
      </c>
      <c r="J871" s="328">
        <f t="shared" si="574"/>
        <v>4</v>
      </c>
      <c r="K871" s="328">
        <f t="shared" si="574"/>
        <v>0</v>
      </c>
      <c r="L871" s="328">
        <f t="shared" si="574"/>
        <v>77</v>
      </c>
      <c r="M871" s="328">
        <f t="shared" si="574"/>
        <v>0</v>
      </c>
      <c r="N871" s="328">
        <f t="shared" si="574"/>
        <v>0</v>
      </c>
      <c r="O871" s="328">
        <f t="shared" si="574"/>
        <v>0</v>
      </c>
      <c r="P871" s="328">
        <f t="shared" si="574"/>
        <v>0</v>
      </c>
      <c r="Q871" s="328">
        <f t="shared" si="574"/>
        <v>0</v>
      </c>
      <c r="R871" s="328">
        <f t="shared" si="574"/>
        <v>132.61500000000001</v>
      </c>
      <c r="S871" s="328">
        <f t="shared" si="574"/>
        <v>51.615000000000002</v>
      </c>
      <c r="T871" s="328">
        <f t="shared" si="574"/>
        <v>4</v>
      </c>
      <c r="U871" s="328">
        <f t="shared" si="574"/>
        <v>0</v>
      </c>
      <c r="V871" s="328">
        <f t="shared" si="574"/>
        <v>77</v>
      </c>
      <c r="W871" s="328">
        <f t="shared" si="574"/>
        <v>0</v>
      </c>
      <c r="X871" s="328">
        <f t="shared" si="574"/>
        <v>0</v>
      </c>
      <c r="Y871" s="328">
        <f t="shared" si="574"/>
        <v>0</v>
      </c>
      <c r="Z871" s="328">
        <f t="shared" si="574"/>
        <v>0</v>
      </c>
      <c r="AA871" s="328">
        <f t="shared" si="574"/>
        <v>0</v>
      </c>
      <c r="AB871" s="695"/>
      <c r="AC871" s="696"/>
      <c r="AD871" s="696"/>
      <c r="AE871" s="696"/>
      <c r="AF871" s="696"/>
      <c r="AG871" s="697"/>
    </row>
    <row r="872" spans="1:33" s="199" customFormat="1" ht="38.25" customHeight="1">
      <c r="A872" s="745" t="s">
        <v>225</v>
      </c>
      <c r="B872" s="777" t="s">
        <v>150</v>
      </c>
      <c r="C872" s="780" t="s">
        <v>150</v>
      </c>
      <c r="D872" s="805" t="s">
        <v>154</v>
      </c>
      <c r="E872" s="752" t="s">
        <v>517</v>
      </c>
      <c r="F872" s="753"/>
      <c r="G872" s="297"/>
      <c r="H872" s="446"/>
      <c r="I872" s="447"/>
      <c r="J872" s="444"/>
      <c r="K872" s="444"/>
      <c r="L872" s="444"/>
      <c r="M872" s="444"/>
      <c r="N872" s="444"/>
      <c r="O872" s="444"/>
      <c r="P872" s="444"/>
      <c r="Q872" s="444"/>
      <c r="R872" s="446"/>
      <c r="S872" s="447"/>
      <c r="T872" s="447"/>
      <c r="U872" s="447"/>
      <c r="V872" s="447"/>
      <c r="W872" s="447"/>
      <c r="X872" s="447"/>
      <c r="Y872" s="447"/>
      <c r="Z872" s="447"/>
      <c r="AA872" s="657"/>
      <c r="AB872" s="657"/>
      <c r="AC872" s="657"/>
      <c r="AD872" s="657"/>
      <c r="AE872" s="657"/>
      <c r="AF872" s="657"/>
      <c r="AG872" s="658"/>
    </row>
    <row r="873" spans="1:33" s="199" customFormat="1" ht="42" customHeight="1">
      <c r="A873" s="746"/>
      <c r="B873" s="778"/>
      <c r="C873" s="781"/>
      <c r="D873" s="807"/>
      <c r="E873" s="201" t="s">
        <v>10</v>
      </c>
      <c r="F873" s="205" t="s">
        <v>518</v>
      </c>
      <c r="G873" s="157" t="s">
        <v>14</v>
      </c>
      <c r="H873" s="335">
        <f>I873+J873+L873+M873+N873+O873+P873+Q873</f>
        <v>21</v>
      </c>
      <c r="I873" s="445">
        <v>21</v>
      </c>
      <c r="J873" s="185"/>
      <c r="K873" s="185"/>
      <c r="L873" s="185"/>
      <c r="M873" s="185"/>
      <c r="N873" s="185"/>
      <c r="O873" s="185"/>
      <c r="P873" s="185"/>
      <c r="Q873" s="185"/>
      <c r="R873" s="335">
        <f>S873+T873+V873+W873+X873+Y873+Z873+AA873</f>
        <v>21</v>
      </c>
      <c r="S873" s="445">
        <v>21</v>
      </c>
      <c r="T873" s="445"/>
      <c r="U873" s="445"/>
      <c r="V873" s="445"/>
      <c r="W873" s="445"/>
      <c r="X873" s="445"/>
      <c r="Y873" s="445"/>
      <c r="Z873" s="445"/>
      <c r="AA873" s="445"/>
      <c r="AB873" s="375" t="s">
        <v>509</v>
      </c>
      <c r="AC873" s="451" t="s">
        <v>519</v>
      </c>
      <c r="AD873" s="523" t="s">
        <v>153</v>
      </c>
      <c r="AE873" s="523">
        <v>5</v>
      </c>
      <c r="AF873" s="523">
        <v>5</v>
      </c>
      <c r="AG873" s="379"/>
    </row>
    <row r="874" spans="1:33" s="3" customFormat="1" ht="15" customHeight="1">
      <c r="A874" s="747"/>
      <c r="B874" s="779"/>
      <c r="C874" s="782"/>
      <c r="D874" s="756" t="s">
        <v>15</v>
      </c>
      <c r="E874" s="757"/>
      <c r="F874" s="757"/>
      <c r="G874" s="758"/>
      <c r="H874" s="328">
        <f>H873</f>
        <v>21</v>
      </c>
      <c r="I874" s="328">
        <f t="shared" ref="I874:AA874" si="575">I873</f>
        <v>21</v>
      </c>
      <c r="J874" s="328">
        <f t="shared" si="575"/>
        <v>0</v>
      </c>
      <c r="K874" s="328">
        <f t="shared" si="575"/>
        <v>0</v>
      </c>
      <c r="L874" s="328">
        <f t="shared" si="575"/>
        <v>0</v>
      </c>
      <c r="M874" s="328">
        <f t="shared" si="575"/>
        <v>0</v>
      </c>
      <c r="N874" s="328">
        <f t="shared" si="575"/>
        <v>0</v>
      </c>
      <c r="O874" s="328">
        <f t="shared" si="575"/>
        <v>0</v>
      </c>
      <c r="P874" s="328">
        <f t="shared" si="575"/>
        <v>0</v>
      </c>
      <c r="Q874" s="328">
        <f t="shared" si="575"/>
        <v>0</v>
      </c>
      <c r="R874" s="328">
        <f t="shared" si="575"/>
        <v>21</v>
      </c>
      <c r="S874" s="328">
        <f t="shared" si="575"/>
        <v>21</v>
      </c>
      <c r="T874" s="328">
        <f t="shared" si="575"/>
        <v>0</v>
      </c>
      <c r="U874" s="328">
        <f t="shared" si="575"/>
        <v>0</v>
      </c>
      <c r="V874" s="328">
        <f t="shared" si="575"/>
        <v>0</v>
      </c>
      <c r="W874" s="328">
        <f t="shared" si="575"/>
        <v>0</v>
      </c>
      <c r="X874" s="328">
        <f t="shared" si="575"/>
        <v>0</v>
      </c>
      <c r="Y874" s="328">
        <f t="shared" si="575"/>
        <v>0</v>
      </c>
      <c r="Z874" s="328">
        <f t="shared" si="575"/>
        <v>0</v>
      </c>
      <c r="AA874" s="328">
        <f t="shared" si="575"/>
        <v>0</v>
      </c>
      <c r="AB874" s="695"/>
      <c r="AC874" s="696"/>
      <c r="AD874" s="696"/>
      <c r="AE874" s="696"/>
      <c r="AF874" s="696"/>
      <c r="AG874" s="697"/>
    </row>
    <row r="875" spans="1:33" s="3" customFormat="1" ht="40.5" customHeight="1">
      <c r="A875" s="745" t="s">
        <v>225</v>
      </c>
      <c r="B875" s="777" t="s">
        <v>150</v>
      </c>
      <c r="C875" s="780" t="s">
        <v>150</v>
      </c>
      <c r="D875" s="820" t="s">
        <v>174</v>
      </c>
      <c r="E875" s="752" t="s">
        <v>520</v>
      </c>
      <c r="F875" s="753"/>
      <c r="G875" s="297"/>
      <c r="H875" s="446"/>
      <c r="I875" s="447"/>
      <c r="J875" s="444"/>
      <c r="K875" s="444"/>
      <c r="L875" s="444"/>
      <c r="M875" s="444"/>
      <c r="N875" s="444"/>
      <c r="O875" s="444"/>
      <c r="P875" s="444"/>
      <c r="Q875" s="444"/>
      <c r="R875" s="446"/>
      <c r="S875" s="447"/>
      <c r="T875" s="447"/>
      <c r="U875" s="447"/>
      <c r="V875" s="447"/>
      <c r="W875" s="447"/>
      <c r="X875" s="447"/>
      <c r="Y875" s="447"/>
      <c r="Z875" s="447"/>
      <c r="AA875" s="447"/>
      <c r="AB875" s="333"/>
      <c r="AC875" s="334"/>
      <c r="AD875" s="360"/>
      <c r="AE875" s="360"/>
      <c r="AF875" s="360"/>
      <c r="AG875" s="370"/>
    </row>
    <row r="876" spans="1:33" s="3" customFormat="1" ht="42.75" customHeight="1">
      <c r="A876" s="746"/>
      <c r="B876" s="778"/>
      <c r="C876" s="781"/>
      <c r="D876" s="821"/>
      <c r="E876" s="203" t="s">
        <v>10</v>
      </c>
      <c r="F876" s="205" t="s">
        <v>521</v>
      </c>
      <c r="G876" s="157" t="s">
        <v>14</v>
      </c>
      <c r="H876" s="335">
        <f>I876+J876+L876+M876+N876+O876+P876+Q876</f>
        <v>239.28</v>
      </c>
      <c r="I876" s="445">
        <v>239.28</v>
      </c>
      <c r="J876" s="185"/>
      <c r="K876" s="185"/>
      <c r="L876" s="185"/>
      <c r="M876" s="185"/>
      <c r="N876" s="185"/>
      <c r="O876" s="185"/>
      <c r="P876" s="185"/>
      <c r="Q876" s="185"/>
      <c r="R876" s="335">
        <f>S876+T876+V876+W876+X876+Y876+Z876+AA876</f>
        <v>239.28</v>
      </c>
      <c r="S876" s="445">
        <v>239.28</v>
      </c>
      <c r="T876" s="445"/>
      <c r="U876" s="445"/>
      <c r="V876" s="445"/>
      <c r="W876" s="445"/>
      <c r="X876" s="445"/>
      <c r="Y876" s="445"/>
      <c r="Z876" s="445"/>
      <c r="AA876" s="445"/>
      <c r="AB876" s="375" t="s">
        <v>509</v>
      </c>
      <c r="AC876" s="451" t="s">
        <v>522</v>
      </c>
      <c r="AD876" s="523" t="s">
        <v>153</v>
      </c>
      <c r="AE876" s="523">
        <v>70</v>
      </c>
      <c r="AF876" s="523">
        <v>35</v>
      </c>
      <c r="AG876" s="379" t="s">
        <v>1151</v>
      </c>
    </row>
    <row r="877" spans="1:33" s="3" customFormat="1" ht="15" customHeight="1">
      <c r="A877" s="747"/>
      <c r="B877" s="779"/>
      <c r="C877" s="782"/>
      <c r="D877" s="756" t="s">
        <v>15</v>
      </c>
      <c r="E877" s="757"/>
      <c r="F877" s="757"/>
      <c r="G877" s="758"/>
      <c r="H877" s="328">
        <f>H876</f>
        <v>239.28</v>
      </c>
      <c r="I877" s="328">
        <f t="shared" ref="I877:AA877" si="576">I876</f>
        <v>239.28</v>
      </c>
      <c r="J877" s="328">
        <f t="shared" si="576"/>
        <v>0</v>
      </c>
      <c r="K877" s="328">
        <f t="shared" si="576"/>
        <v>0</v>
      </c>
      <c r="L877" s="328">
        <f t="shared" si="576"/>
        <v>0</v>
      </c>
      <c r="M877" s="328">
        <f t="shared" si="576"/>
        <v>0</v>
      </c>
      <c r="N877" s="328">
        <f t="shared" si="576"/>
        <v>0</v>
      </c>
      <c r="O877" s="328">
        <f t="shared" si="576"/>
        <v>0</v>
      </c>
      <c r="P877" s="328">
        <f t="shared" si="576"/>
        <v>0</v>
      </c>
      <c r="Q877" s="328">
        <f t="shared" si="576"/>
        <v>0</v>
      </c>
      <c r="R877" s="328">
        <f t="shared" si="576"/>
        <v>239.28</v>
      </c>
      <c r="S877" s="328">
        <f t="shared" si="576"/>
        <v>239.28</v>
      </c>
      <c r="T877" s="328">
        <f t="shared" si="576"/>
        <v>0</v>
      </c>
      <c r="U877" s="328">
        <f t="shared" si="576"/>
        <v>0</v>
      </c>
      <c r="V877" s="328">
        <f t="shared" si="576"/>
        <v>0</v>
      </c>
      <c r="W877" s="328">
        <f t="shared" si="576"/>
        <v>0</v>
      </c>
      <c r="X877" s="328">
        <f t="shared" si="576"/>
        <v>0</v>
      </c>
      <c r="Y877" s="328">
        <f t="shared" si="576"/>
        <v>0</v>
      </c>
      <c r="Z877" s="328">
        <f t="shared" si="576"/>
        <v>0</v>
      </c>
      <c r="AA877" s="328">
        <f t="shared" si="576"/>
        <v>0</v>
      </c>
      <c r="AB877" s="695"/>
      <c r="AC877" s="696"/>
      <c r="AD877" s="696"/>
      <c r="AE877" s="696"/>
      <c r="AF877" s="696"/>
      <c r="AG877" s="697"/>
    </row>
    <row r="878" spans="1:33" s="199" customFormat="1" ht="43.5" customHeight="1">
      <c r="A878" s="745" t="s">
        <v>225</v>
      </c>
      <c r="B878" s="777" t="s">
        <v>150</v>
      </c>
      <c r="C878" s="780" t="s">
        <v>150</v>
      </c>
      <c r="D878" s="805" t="s">
        <v>179</v>
      </c>
      <c r="E878" s="752" t="s">
        <v>523</v>
      </c>
      <c r="F878" s="753"/>
      <c r="G878" s="297"/>
      <c r="H878" s="446"/>
      <c r="I878" s="447"/>
      <c r="J878" s="444"/>
      <c r="K878" s="444"/>
      <c r="L878" s="444"/>
      <c r="M878" s="444"/>
      <c r="N878" s="444"/>
      <c r="O878" s="444"/>
      <c r="P878" s="444"/>
      <c r="Q878" s="444"/>
      <c r="R878" s="446"/>
      <c r="S878" s="447"/>
      <c r="T878" s="447"/>
      <c r="U878" s="447"/>
      <c r="V878" s="447"/>
      <c r="W878" s="447"/>
      <c r="X878" s="447"/>
      <c r="Y878" s="447"/>
      <c r="Z878" s="447"/>
      <c r="AA878" s="447"/>
      <c r="AB878" s="991"/>
      <c r="AC878" s="991"/>
      <c r="AD878" s="991"/>
      <c r="AE878" s="991"/>
      <c r="AF878" s="991"/>
      <c r="AG878" s="992"/>
    </row>
    <row r="879" spans="1:33" s="199" customFormat="1" ht="24.75" customHeight="1">
      <c r="A879" s="746"/>
      <c r="B879" s="778"/>
      <c r="C879" s="781"/>
      <c r="D879" s="806"/>
      <c r="E879" s="201" t="s">
        <v>10</v>
      </c>
      <c r="F879" s="205" t="s">
        <v>524</v>
      </c>
      <c r="G879" s="157" t="s">
        <v>14</v>
      </c>
      <c r="H879" s="335">
        <f>I879+J879+L879+M879+N879+O879+P879+Q879</f>
        <v>25.835999999999999</v>
      </c>
      <c r="I879" s="445">
        <v>25.835999999999999</v>
      </c>
      <c r="J879" s="185"/>
      <c r="K879" s="185"/>
      <c r="L879" s="185"/>
      <c r="M879" s="185"/>
      <c r="N879" s="185"/>
      <c r="O879" s="185"/>
      <c r="P879" s="185"/>
      <c r="Q879" s="185"/>
      <c r="R879" s="335">
        <f>S879+T879+V879+W879+X879+Y879+Z879+AA879</f>
        <v>25.835999999999999</v>
      </c>
      <c r="S879" s="445">
        <v>25.835999999999999</v>
      </c>
      <c r="T879" s="445"/>
      <c r="U879" s="445"/>
      <c r="V879" s="445"/>
      <c r="W879" s="445"/>
      <c r="X879" s="445"/>
      <c r="Y879" s="445"/>
      <c r="Z879" s="445"/>
      <c r="AA879" s="445"/>
      <c r="AB879" s="375" t="s">
        <v>509</v>
      </c>
      <c r="AC879" s="347" t="s">
        <v>525</v>
      </c>
      <c r="AD879" s="523" t="s">
        <v>153</v>
      </c>
      <c r="AE879" s="523">
        <v>4</v>
      </c>
      <c r="AF879" s="523">
        <v>4</v>
      </c>
      <c r="AG879" s="371"/>
    </row>
    <row r="880" spans="1:33" s="199" customFormat="1" ht="30" customHeight="1">
      <c r="A880" s="746"/>
      <c r="B880" s="778"/>
      <c r="C880" s="781"/>
      <c r="D880" s="806"/>
      <c r="E880" s="201" t="s">
        <v>11</v>
      </c>
      <c r="F880" s="205" t="s">
        <v>663</v>
      </c>
      <c r="G880" s="157" t="s">
        <v>14</v>
      </c>
      <c r="H880" s="176">
        <f>I880+J880+L880+M880+N880+O880+P880+Q880</f>
        <v>17.734999999999999</v>
      </c>
      <c r="I880" s="445">
        <v>17.734999999999999</v>
      </c>
      <c r="J880" s="185"/>
      <c r="K880" s="185"/>
      <c r="L880" s="185"/>
      <c r="M880" s="185"/>
      <c r="N880" s="185"/>
      <c r="O880" s="185"/>
      <c r="P880" s="185"/>
      <c r="Q880" s="185"/>
      <c r="R880" s="335">
        <f>S880+T880+V880+W880+X880+Y880+Z880+AA880</f>
        <v>17.734999999999999</v>
      </c>
      <c r="S880" s="445">
        <v>17.734999999999999</v>
      </c>
      <c r="T880" s="445"/>
      <c r="U880" s="445"/>
      <c r="V880" s="445"/>
      <c r="W880" s="445"/>
      <c r="X880" s="445"/>
      <c r="Y880" s="445"/>
      <c r="Z880" s="445"/>
      <c r="AA880" s="445"/>
      <c r="AB880" s="375" t="s">
        <v>509</v>
      </c>
      <c r="AC880" s="347" t="s">
        <v>526</v>
      </c>
      <c r="AD880" s="523" t="s">
        <v>153</v>
      </c>
      <c r="AE880" s="523">
        <v>4</v>
      </c>
      <c r="AF880" s="523">
        <v>3.28</v>
      </c>
      <c r="AG880" s="371"/>
    </row>
    <row r="881" spans="1:33" s="199" customFormat="1" ht="28.5" customHeight="1">
      <c r="A881" s="746"/>
      <c r="B881" s="778"/>
      <c r="C881" s="781"/>
      <c r="D881" s="807"/>
      <c r="E881" s="201" t="s">
        <v>12</v>
      </c>
      <c r="F881" s="211" t="s">
        <v>527</v>
      </c>
      <c r="G881" s="157" t="s">
        <v>14</v>
      </c>
      <c r="H881" s="176">
        <f>I881+J881+L881+M881+N881+O881+P881+Q881</f>
        <v>4.4290000000000003</v>
      </c>
      <c r="I881" s="452">
        <v>4.4290000000000003</v>
      </c>
      <c r="J881" s="187"/>
      <c r="K881" s="187"/>
      <c r="L881" s="187"/>
      <c r="M881" s="187"/>
      <c r="N881" s="187"/>
      <c r="O881" s="187"/>
      <c r="P881" s="187"/>
      <c r="Q881" s="187"/>
      <c r="R881" s="335">
        <f>S881+T881+V881+W881+X881+Y881+Z881+AA881</f>
        <v>4.4290000000000003</v>
      </c>
      <c r="S881" s="452">
        <v>4.4290000000000003</v>
      </c>
      <c r="T881" s="452"/>
      <c r="U881" s="452"/>
      <c r="V881" s="452"/>
      <c r="W881" s="452"/>
      <c r="X881" s="452"/>
      <c r="Y881" s="452"/>
      <c r="Z881" s="452"/>
      <c r="AA881" s="452"/>
      <c r="AB881" s="375" t="s">
        <v>509</v>
      </c>
      <c r="AC881" s="347" t="s">
        <v>528</v>
      </c>
      <c r="AD881" s="523" t="s">
        <v>153</v>
      </c>
      <c r="AE881" s="523">
        <v>8</v>
      </c>
      <c r="AF881" s="523">
        <v>8</v>
      </c>
      <c r="AG881" s="371"/>
    </row>
    <row r="882" spans="1:33" s="3" customFormat="1" ht="15" customHeight="1">
      <c r="A882" s="747"/>
      <c r="B882" s="779"/>
      <c r="C882" s="782"/>
      <c r="D882" s="756" t="s">
        <v>15</v>
      </c>
      <c r="E882" s="757"/>
      <c r="F882" s="757"/>
      <c r="G882" s="758"/>
      <c r="H882" s="177">
        <f>H879+H880+H881</f>
        <v>48</v>
      </c>
      <c r="I882" s="177">
        <f t="shared" ref="I882:AA882" si="577">I879+I880+I881</f>
        <v>48</v>
      </c>
      <c r="J882" s="177">
        <f t="shared" si="577"/>
        <v>0</v>
      </c>
      <c r="K882" s="177">
        <f t="shared" si="577"/>
        <v>0</v>
      </c>
      <c r="L882" s="177">
        <f t="shared" si="577"/>
        <v>0</v>
      </c>
      <c r="M882" s="177">
        <f t="shared" si="577"/>
        <v>0</v>
      </c>
      <c r="N882" s="177">
        <f t="shared" si="577"/>
        <v>0</v>
      </c>
      <c r="O882" s="177">
        <f t="shared" si="577"/>
        <v>0</v>
      </c>
      <c r="P882" s="177">
        <f t="shared" si="577"/>
        <v>0</v>
      </c>
      <c r="Q882" s="177">
        <f t="shared" si="577"/>
        <v>0</v>
      </c>
      <c r="R882" s="177">
        <f t="shared" si="577"/>
        <v>48</v>
      </c>
      <c r="S882" s="177">
        <f t="shared" si="577"/>
        <v>48</v>
      </c>
      <c r="T882" s="177">
        <f t="shared" si="577"/>
        <v>0</v>
      </c>
      <c r="U882" s="177">
        <f t="shared" si="577"/>
        <v>0</v>
      </c>
      <c r="V882" s="177">
        <f t="shared" si="577"/>
        <v>0</v>
      </c>
      <c r="W882" s="177">
        <f t="shared" si="577"/>
        <v>0</v>
      </c>
      <c r="X882" s="177">
        <f t="shared" si="577"/>
        <v>0</v>
      </c>
      <c r="Y882" s="177">
        <f t="shared" si="577"/>
        <v>0</v>
      </c>
      <c r="Z882" s="177">
        <f t="shared" si="577"/>
        <v>0</v>
      </c>
      <c r="AA882" s="177">
        <f t="shared" si="577"/>
        <v>0</v>
      </c>
      <c r="AB882" s="695"/>
      <c r="AC882" s="696"/>
      <c r="AD882" s="696"/>
      <c r="AE882" s="696"/>
      <c r="AF882" s="696"/>
      <c r="AG882" s="697"/>
    </row>
    <row r="883" spans="1:33" s="3" customFormat="1" ht="39" customHeight="1">
      <c r="A883" s="745" t="s">
        <v>225</v>
      </c>
      <c r="B883" s="777" t="s">
        <v>150</v>
      </c>
      <c r="C883" s="780" t="s">
        <v>150</v>
      </c>
      <c r="D883" s="805" t="s">
        <v>213</v>
      </c>
      <c r="E883" s="752" t="s">
        <v>529</v>
      </c>
      <c r="F883" s="753"/>
      <c r="G883" s="297"/>
      <c r="H883" s="443"/>
      <c r="I883" s="444"/>
      <c r="J883" s="444"/>
      <c r="K883" s="444"/>
      <c r="L883" s="444"/>
      <c r="M883" s="444"/>
      <c r="N883" s="444"/>
      <c r="O883" s="444"/>
      <c r="P883" s="444"/>
      <c r="Q883" s="444"/>
      <c r="R883" s="446"/>
      <c r="S883" s="447"/>
      <c r="T883" s="447"/>
      <c r="U883" s="447"/>
      <c r="V883" s="447"/>
      <c r="W883" s="447"/>
      <c r="X883" s="447"/>
      <c r="Y883" s="447"/>
      <c r="Z883" s="447"/>
      <c r="AA883" s="447"/>
      <c r="AB883" s="333"/>
      <c r="AC883" s="334"/>
      <c r="AD883" s="360"/>
      <c r="AE883" s="360"/>
      <c r="AF883" s="360"/>
      <c r="AG883" s="370"/>
    </row>
    <row r="884" spans="1:33" s="3" customFormat="1" ht="41.25" customHeight="1">
      <c r="A884" s="746"/>
      <c r="B884" s="778"/>
      <c r="C884" s="781"/>
      <c r="D884" s="806"/>
      <c r="E884" s="203" t="s">
        <v>10</v>
      </c>
      <c r="F884" s="205" t="s">
        <v>530</v>
      </c>
      <c r="G884" s="157" t="s">
        <v>14</v>
      </c>
      <c r="H884" s="454">
        <f>I884+J884+K884+L884+M884+N884+O884+P884+Q884</f>
        <v>55</v>
      </c>
      <c r="I884" s="185">
        <v>55</v>
      </c>
      <c r="J884" s="185"/>
      <c r="K884" s="185"/>
      <c r="L884" s="185"/>
      <c r="M884" s="185"/>
      <c r="N884" s="185"/>
      <c r="O884" s="185"/>
      <c r="P884" s="185"/>
      <c r="Q884" s="185"/>
      <c r="R884" s="335">
        <f>S884+T884+U884+V884+W884+X884+Y884+Z884+AA884</f>
        <v>54</v>
      </c>
      <c r="S884" s="445">
        <v>54</v>
      </c>
      <c r="T884" s="445"/>
      <c r="U884" s="445"/>
      <c r="V884" s="445"/>
      <c r="W884" s="445"/>
      <c r="X884" s="445"/>
      <c r="Y884" s="445"/>
      <c r="Z884" s="445"/>
      <c r="AA884" s="445"/>
      <c r="AB884" s="375" t="s">
        <v>509</v>
      </c>
      <c r="AC884" s="347" t="s">
        <v>1152</v>
      </c>
      <c r="AD884" s="455" t="s">
        <v>153</v>
      </c>
      <c r="AE884" s="455">
        <v>18</v>
      </c>
      <c r="AF884" s="455">
        <v>18</v>
      </c>
      <c r="AG884" s="471"/>
    </row>
    <row r="885" spans="1:33" s="3" customFormat="1" ht="38.25" customHeight="1">
      <c r="A885" s="746"/>
      <c r="B885" s="778"/>
      <c r="C885" s="781"/>
      <c r="D885" s="807"/>
      <c r="E885" s="203" t="s">
        <v>11</v>
      </c>
      <c r="F885" s="271" t="s">
        <v>531</v>
      </c>
      <c r="G885" s="157" t="s">
        <v>14</v>
      </c>
      <c r="H885" s="454">
        <f>I885+J885+K885+L885+M885+N885+O885+P885+Q885</f>
        <v>20.5</v>
      </c>
      <c r="I885" s="185">
        <v>20.5</v>
      </c>
      <c r="J885" s="185"/>
      <c r="K885" s="185"/>
      <c r="L885" s="185"/>
      <c r="M885" s="185"/>
      <c r="N885" s="185"/>
      <c r="O885" s="185"/>
      <c r="P885" s="185"/>
      <c r="Q885" s="185"/>
      <c r="R885" s="335">
        <f>S885+T885+U885+V885+W885+X885+Y885+Z885+AA885</f>
        <v>21</v>
      </c>
      <c r="S885" s="445">
        <v>21</v>
      </c>
      <c r="T885" s="445"/>
      <c r="U885" s="445"/>
      <c r="V885" s="445"/>
      <c r="W885" s="445"/>
      <c r="X885" s="445"/>
      <c r="Y885" s="445"/>
      <c r="Z885" s="445"/>
      <c r="AA885" s="445"/>
      <c r="AB885" s="375" t="s">
        <v>509</v>
      </c>
      <c r="AC885" s="451" t="s">
        <v>532</v>
      </c>
      <c r="AD885" s="455" t="s">
        <v>153</v>
      </c>
      <c r="AE885" s="455">
        <v>4</v>
      </c>
      <c r="AF885" s="455">
        <v>4</v>
      </c>
      <c r="AG885" s="371"/>
    </row>
    <row r="886" spans="1:33" s="3" customFormat="1" ht="15" customHeight="1">
      <c r="A886" s="747"/>
      <c r="B886" s="779"/>
      <c r="C886" s="782"/>
      <c r="D886" s="756" t="s">
        <v>15</v>
      </c>
      <c r="E886" s="757"/>
      <c r="F886" s="757"/>
      <c r="G886" s="758"/>
      <c r="H886" s="177">
        <f>H884+H885</f>
        <v>75.5</v>
      </c>
      <c r="I886" s="177">
        <f t="shared" ref="I886:AA886" si="578">I884+I885</f>
        <v>75.5</v>
      </c>
      <c r="J886" s="177">
        <f t="shared" si="578"/>
        <v>0</v>
      </c>
      <c r="K886" s="177">
        <f t="shared" si="578"/>
        <v>0</v>
      </c>
      <c r="L886" s="177">
        <f t="shared" si="578"/>
        <v>0</v>
      </c>
      <c r="M886" s="177">
        <f t="shared" si="578"/>
        <v>0</v>
      </c>
      <c r="N886" s="177">
        <f t="shared" si="578"/>
        <v>0</v>
      </c>
      <c r="O886" s="177">
        <f t="shared" si="578"/>
        <v>0</v>
      </c>
      <c r="P886" s="177">
        <f t="shared" si="578"/>
        <v>0</v>
      </c>
      <c r="Q886" s="177">
        <f t="shared" si="578"/>
        <v>0</v>
      </c>
      <c r="R886" s="177">
        <f t="shared" si="578"/>
        <v>75</v>
      </c>
      <c r="S886" s="177">
        <f t="shared" si="578"/>
        <v>75</v>
      </c>
      <c r="T886" s="177">
        <f t="shared" si="578"/>
        <v>0</v>
      </c>
      <c r="U886" s="177">
        <f t="shared" si="578"/>
        <v>0</v>
      </c>
      <c r="V886" s="177">
        <f t="shared" si="578"/>
        <v>0</v>
      </c>
      <c r="W886" s="177">
        <f t="shared" si="578"/>
        <v>0</v>
      </c>
      <c r="X886" s="177">
        <f t="shared" si="578"/>
        <v>0</v>
      </c>
      <c r="Y886" s="177">
        <f t="shared" si="578"/>
        <v>0</v>
      </c>
      <c r="Z886" s="177">
        <f t="shared" si="578"/>
        <v>0</v>
      </c>
      <c r="AA886" s="177">
        <f t="shared" si="578"/>
        <v>0</v>
      </c>
      <c r="AB886" s="695"/>
      <c r="AC886" s="696"/>
      <c r="AD886" s="696"/>
      <c r="AE886" s="696"/>
      <c r="AF886" s="696"/>
      <c r="AG886" s="697"/>
    </row>
    <row r="887" spans="1:33" s="199" customFormat="1" ht="29.25" customHeight="1">
      <c r="A887" s="745" t="s">
        <v>225</v>
      </c>
      <c r="B887" s="777" t="s">
        <v>150</v>
      </c>
      <c r="C887" s="780" t="s">
        <v>150</v>
      </c>
      <c r="D887" s="805" t="s">
        <v>185</v>
      </c>
      <c r="E887" s="752" t="s">
        <v>533</v>
      </c>
      <c r="F887" s="753"/>
      <c r="G887" s="297"/>
      <c r="H887" s="443"/>
      <c r="I887" s="444"/>
      <c r="J887" s="444"/>
      <c r="K887" s="444"/>
      <c r="L887" s="444"/>
      <c r="M887" s="444"/>
      <c r="N887" s="444"/>
      <c r="O887" s="444"/>
      <c r="P887" s="444"/>
      <c r="Q887" s="444"/>
      <c r="R887" s="446"/>
      <c r="S887" s="447"/>
      <c r="T887" s="447"/>
      <c r="U887" s="447"/>
      <c r="V887" s="447"/>
      <c r="W887" s="447"/>
      <c r="X887" s="447"/>
      <c r="Y887" s="447"/>
      <c r="Z887" s="447"/>
      <c r="AA887" s="657"/>
      <c r="AB887" s="657"/>
      <c r="AC887" s="657"/>
      <c r="AD887" s="657"/>
      <c r="AE887" s="657"/>
      <c r="AF887" s="657"/>
      <c r="AG887" s="658"/>
    </row>
    <row r="888" spans="1:33" s="199" customFormat="1" ht="44.25" customHeight="1">
      <c r="A888" s="746"/>
      <c r="B888" s="778"/>
      <c r="C888" s="781"/>
      <c r="D888" s="807"/>
      <c r="E888" s="201" t="s">
        <v>10</v>
      </c>
      <c r="F888" s="205" t="s">
        <v>534</v>
      </c>
      <c r="G888" s="180" t="s">
        <v>1153</v>
      </c>
      <c r="H888" s="176">
        <f>I888+J888+L888+M888+N888+O888+P888+Q888</f>
        <v>387.339</v>
      </c>
      <c r="I888" s="445">
        <v>150.44999999999999</v>
      </c>
      <c r="J888" s="445">
        <v>3.5539999999999998</v>
      </c>
      <c r="K888" s="445"/>
      <c r="L888" s="445">
        <v>170.26300000000001</v>
      </c>
      <c r="M888" s="445"/>
      <c r="N888" s="445"/>
      <c r="O888" s="445"/>
      <c r="P888" s="445"/>
      <c r="Q888" s="445">
        <v>63.072000000000003</v>
      </c>
      <c r="R888" s="335">
        <f>S888+T888+V888+W888+X888+Y888+Z888+AA888</f>
        <v>387.339</v>
      </c>
      <c r="S888" s="445">
        <v>150.44999999999999</v>
      </c>
      <c r="T888" s="445">
        <v>3.5539999999999998</v>
      </c>
      <c r="U888" s="445"/>
      <c r="V888" s="445">
        <v>170.26300000000001</v>
      </c>
      <c r="W888" s="445"/>
      <c r="X888" s="445"/>
      <c r="Y888" s="445"/>
      <c r="Z888" s="445"/>
      <c r="AA888" s="445">
        <v>63.072000000000003</v>
      </c>
      <c r="AB888" s="375" t="s">
        <v>509</v>
      </c>
      <c r="AC888" s="347" t="s">
        <v>865</v>
      </c>
      <c r="AD888" s="523" t="s">
        <v>153</v>
      </c>
      <c r="AE888" s="523">
        <v>95.88</v>
      </c>
      <c r="AF888" s="523">
        <v>95.88</v>
      </c>
      <c r="AG888" s="371"/>
    </row>
    <row r="889" spans="1:33" s="3" customFormat="1" ht="15" customHeight="1">
      <c r="A889" s="747"/>
      <c r="B889" s="779"/>
      <c r="C889" s="782"/>
      <c r="D889" s="756" t="s">
        <v>15</v>
      </c>
      <c r="E889" s="757"/>
      <c r="F889" s="757"/>
      <c r="G889" s="758"/>
      <c r="H889" s="177">
        <f>H888</f>
        <v>387.339</v>
      </c>
      <c r="I889" s="177">
        <f t="shared" ref="I889:AA889" si="579">I888</f>
        <v>150.44999999999999</v>
      </c>
      <c r="J889" s="177">
        <f t="shared" si="579"/>
        <v>3.5539999999999998</v>
      </c>
      <c r="K889" s="177">
        <f t="shared" si="579"/>
        <v>0</v>
      </c>
      <c r="L889" s="177">
        <f t="shared" si="579"/>
        <v>170.26300000000001</v>
      </c>
      <c r="M889" s="177">
        <f t="shared" si="579"/>
        <v>0</v>
      </c>
      <c r="N889" s="177">
        <f t="shared" si="579"/>
        <v>0</v>
      </c>
      <c r="O889" s="177">
        <f t="shared" si="579"/>
        <v>0</v>
      </c>
      <c r="P889" s="177">
        <f t="shared" si="579"/>
        <v>0</v>
      </c>
      <c r="Q889" s="177">
        <f t="shared" si="579"/>
        <v>63.072000000000003</v>
      </c>
      <c r="R889" s="177">
        <f t="shared" si="579"/>
        <v>387.339</v>
      </c>
      <c r="S889" s="177">
        <f t="shared" si="579"/>
        <v>150.44999999999999</v>
      </c>
      <c r="T889" s="177">
        <f t="shared" si="579"/>
        <v>3.5539999999999998</v>
      </c>
      <c r="U889" s="177">
        <f t="shared" si="579"/>
        <v>0</v>
      </c>
      <c r="V889" s="177">
        <f t="shared" si="579"/>
        <v>170.26300000000001</v>
      </c>
      <c r="W889" s="177">
        <f t="shared" si="579"/>
        <v>0</v>
      </c>
      <c r="X889" s="177">
        <f t="shared" si="579"/>
        <v>0</v>
      </c>
      <c r="Y889" s="177">
        <f t="shared" si="579"/>
        <v>0</v>
      </c>
      <c r="Z889" s="177">
        <f t="shared" si="579"/>
        <v>0</v>
      </c>
      <c r="AA889" s="177">
        <f t="shared" si="579"/>
        <v>63.072000000000003</v>
      </c>
      <c r="AB889" s="695"/>
      <c r="AC889" s="696"/>
      <c r="AD889" s="696"/>
      <c r="AE889" s="696"/>
      <c r="AF889" s="696"/>
      <c r="AG889" s="697"/>
    </row>
    <row r="890" spans="1:33" s="3" customFormat="1" ht="31.5" customHeight="1">
      <c r="A890" s="745" t="s">
        <v>225</v>
      </c>
      <c r="B890" s="777" t="s">
        <v>150</v>
      </c>
      <c r="C890" s="780" t="s">
        <v>150</v>
      </c>
      <c r="D890" s="805" t="s">
        <v>190</v>
      </c>
      <c r="E890" s="752" t="s">
        <v>535</v>
      </c>
      <c r="F890" s="753"/>
      <c r="G890" s="297"/>
      <c r="H890" s="443"/>
      <c r="I890" s="444"/>
      <c r="J890" s="444"/>
      <c r="K890" s="444"/>
      <c r="L890" s="444"/>
      <c r="M890" s="444"/>
      <c r="N890" s="444"/>
      <c r="O890" s="444"/>
      <c r="P890" s="444"/>
      <c r="Q890" s="444"/>
      <c r="R890" s="446"/>
      <c r="S890" s="447"/>
      <c r="T890" s="447"/>
      <c r="U890" s="447"/>
      <c r="V890" s="447"/>
      <c r="W890" s="447"/>
      <c r="X890" s="447"/>
      <c r="Y890" s="447"/>
      <c r="Z890" s="447"/>
      <c r="AA890" s="447"/>
      <c r="AB890" s="635"/>
      <c r="AC890" s="635"/>
      <c r="AD890" s="635"/>
      <c r="AE890" s="635"/>
      <c r="AF890" s="635"/>
      <c r="AG890" s="659"/>
    </row>
    <row r="891" spans="1:33" s="3" customFormat="1" ht="25.5" customHeight="1">
      <c r="A891" s="746"/>
      <c r="B891" s="778"/>
      <c r="C891" s="781"/>
      <c r="D891" s="807"/>
      <c r="E891" s="203" t="s">
        <v>10</v>
      </c>
      <c r="F891" s="205" t="s">
        <v>536</v>
      </c>
      <c r="G891" s="180" t="s">
        <v>14</v>
      </c>
      <c r="H891" s="176">
        <f>I891+J891+L891+M891+N891+O891+P891+Q891</f>
        <v>18.963000000000001</v>
      </c>
      <c r="I891" s="445">
        <v>18.963000000000001</v>
      </c>
      <c r="J891" s="185"/>
      <c r="K891" s="185"/>
      <c r="L891" s="185"/>
      <c r="M891" s="185"/>
      <c r="N891" s="185"/>
      <c r="O891" s="185"/>
      <c r="P891" s="185"/>
      <c r="Q891" s="185"/>
      <c r="R891" s="335">
        <f>S891+T891+V891+W891+X891+Y891+Z891+AA891</f>
        <v>18.963000000000001</v>
      </c>
      <c r="S891" s="445">
        <v>18.963000000000001</v>
      </c>
      <c r="T891" s="445"/>
      <c r="U891" s="445"/>
      <c r="V891" s="445"/>
      <c r="W891" s="445"/>
      <c r="X891" s="445"/>
      <c r="Y891" s="445"/>
      <c r="Z891" s="445"/>
      <c r="AA891" s="445"/>
      <c r="AB891" s="375" t="s">
        <v>509</v>
      </c>
      <c r="AC891" s="451" t="s">
        <v>1154</v>
      </c>
      <c r="AD891" s="455" t="s">
        <v>153</v>
      </c>
      <c r="AE891" s="523">
        <v>0</v>
      </c>
      <c r="AF891" s="473">
        <v>5</v>
      </c>
      <c r="AG891" s="371"/>
    </row>
    <row r="892" spans="1:33" s="3" customFormat="1" ht="15" customHeight="1">
      <c r="A892" s="747"/>
      <c r="B892" s="779"/>
      <c r="C892" s="782"/>
      <c r="D892" s="756" t="s">
        <v>15</v>
      </c>
      <c r="E892" s="757"/>
      <c r="F892" s="757"/>
      <c r="G892" s="758"/>
      <c r="H892" s="177">
        <f>H891</f>
        <v>18.963000000000001</v>
      </c>
      <c r="I892" s="177">
        <f t="shared" ref="I892:AA892" si="580">I891</f>
        <v>18.963000000000001</v>
      </c>
      <c r="J892" s="177">
        <f t="shared" si="580"/>
        <v>0</v>
      </c>
      <c r="K892" s="177">
        <f t="shared" si="580"/>
        <v>0</v>
      </c>
      <c r="L892" s="177">
        <f t="shared" si="580"/>
        <v>0</v>
      </c>
      <c r="M892" s="177">
        <f t="shared" si="580"/>
        <v>0</v>
      </c>
      <c r="N892" s="177">
        <f t="shared" si="580"/>
        <v>0</v>
      </c>
      <c r="O892" s="177">
        <f t="shared" si="580"/>
        <v>0</v>
      </c>
      <c r="P892" s="177">
        <f t="shared" si="580"/>
        <v>0</v>
      </c>
      <c r="Q892" s="177">
        <f t="shared" si="580"/>
        <v>0</v>
      </c>
      <c r="R892" s="177">
        <f t="shared" si="580"/>
        <v>18.963000000000001</v>
      </c>
      <c r="S892" s="177">
        <f t="shared" si="580"/>
        <v>18.963000000000001</v>
      </c>
      <c r="T892" s="177">
        <f t="shared" si="580"/>
        <v>0</v>
      </c>
      <c r="U892" s="177">
        <f t="shared" si="580"/>
        <v>0</v>
      </c>
      <c r="V892" s="177">
        <f t="shared" si="580"/>
        <v>0</v>
      </c>
      <c r="W892" s="177">
        <f t="shared" si="580"/>
        <v>0</v>
      </c>
      <c r="X892" s="177">
        <f t="shared" si="580"/>
        <v>0</v>
      </c>
      <c r="Y892" s="177">
        <f t="shared" si="580"/>
        <v>0</v>
      </c>
      <c r="Z892" s="177">
        <f t="shared" si="580"/>
        <v>0</v>
      </c>
      <c r="AA892" s="177">
        <f t="shared" si="580"/>
        <v>0</v>
      </c>
      <c r="AB892" s="695"/>
      <c r="AC892" s="696"/>
      <c r="AD892" s="696"/>
      <c r="AE892" s="696"/>
      <c r="AF892" s="696"/>
      <c r="AG892" s="697"/>
    </row>
    <row r="893" spans="1:33" s="199" customFormat="1" ht="30" customHeight="1">
      <c r="A893" s="745" t="s">
        <v>225</v>
      </c>
      <c r="B893" s="777" t="s">
        <v>150</v>
      </c>
      <c r="C893" s="780" t="s">
        <v>150</v>
      </c>
      <c r="D893" s="750" t="s">
        <v>268</v>
      </c>
      <c r="E893" s="752" t="s">
        <v>828</v>
      </c>
      <c r="F893" s="753"/>
      <c r="G893" s="456"/>
      <c r="H893" s="446"/>
      <c r="I893" s="447"/>
      <c r="J893" s="447"/>
      <c r="K893" s="447"/>
      <c r="L893" s="447"/>
      <c r="M893" s="447"/>
      <c r="N893" s="447"/>
      <c r="O893" s="447"/>
      <c r="P893" s="447"/>
      <c r="Q893" s="447"/>
      <c r="R893" s="457"/>
      <c r="S893" s="457"/>
      <c r="T893" s="458"/>
      <c r="U893" s="331"/>
      <c r="V893" s="332"/>
      <c r="W893" s="332"/>
      <c r="X893" s="332"/>
      <c r="Y893" s="332"/>
      <c r="Z893" s="332"/>
      <c r="AA893" s="332"/>
      <c r="AB893" s="332"/>
      <c r="AC893" s="332"/>
      <c r="AD893" s="332"/>
      <c r="AE893" s="332"/>
      <c r="AF893" s="332"/>
      <c r="AG893" s="662"/>
    </row>
    <row r="894" spans="1:33" s="199" customFormat="1" ht="26.25" customHeight="1">
      <c r="A894" s="746"/>
      <c r="B894" s="778"/>
      <c r="C894" s="781"/>
      <c r="D894" s="767"/>
      <c r="E894" s="201" t="s">
        <v>10</v>
      </c>
      <c r="F894" s="205" t="s">
        <v>829</v>
      </c>
      <c r="G894" s="321" t="s">
        <v>830</v>
      </c>
      <c r="H894" s="335">
        <f>I894+J894+L894+M894+N894+O894+P894+Q894</f>
        <v>3</v>
      </c>
      <c r="I894" s="445">
        <v>3</v>
      </c>
      <c r="J894" s="445"/>
      <c r="K894" s="445"/>
      <c r="L894" s="445"/>
      <c r="M894" s="445"/>
      <c r="N894" s="445"/>
      <c r="O894" s="445"/>
      <c r="P894" s="445"/>
      <c r="Q894" s="445"/>
      <c r="R894" s="336">
        <f>S894+T894+U894+V894+W894+X894+Y894+Z894+AA894</f>
        <v>3</v>
      </c>
      <c r="S894" s="351">
        <v>3</v>
      </c>
      <c r="T894" s="523"/>
      <c r="U894" s="523"/>
      <c r="V894" s="523"/>
      <c r="W894" s="523"/>
      <c r="X894" s="523"/>
      <c r="Y894" s="523"/>
      <c r="Z894" s="523"/>
      <c r="AA894" s="523"/>
      <c r="AB894" s="338" t="s">
        <v>539</v>
      </c>
      <c r="AC894" s="341" t="s">
        <v>831</v>
      </c>
      <c r="AD894" s="523" t="s">
        <v>153</v>
      </c>
      <c r="AE894" s="523">
        <v>2</v>
      </c>
      <c r="AF894" s="523">
        <v>1</v>
      </c>
      <c r="AG894" s="379" t="s">
        <v>1155</v>
      </c>
    </row>
    <row r="895" spans="1:33" s="3" customFormat="1" ht="15" customHeight="1">
      <c r="A895" s="747"/>
      <c r="B895" s="779"/>
      <c r="C895" s="782"/>
      <c r="D895" s="756" t="s">
        <v>15</v>
      </c>
      <c r="E895" s="757"/>
      <c r="F895" s="757"/>
      <c r="G895" s="758"/>
      <c r="H895" s="328">
        <f>H894</f>
        <v>3</v>
      </c>
      <c r="I895" s="328">
        <f t="shared" ref="I895:AA895" si="581">I894</f>
        <v>3</v>
      </c>
      <c r="J895" s="328">
        <f t="shared" si="581"/>
        <v>0</v>
      </c>
      <c r="K895" s="328">
        <f t="shared" si="581"/>
        <v>0</v>
      </c>
      <c r="L895" s="328">
        <f t="shared" si="581"/>
        <v>0</v>
      </c>
      <c r="M895" s="328">
        <f t="shared" si="581"/>
        <v>0</v>
      </c>
      <c r="N895" s="328">
        <f t="shared" si="581"/>
        <v>0</v>
      </c>
      <c r="O895" s="328">
        <f t="shared" si="581"/>
        <v>0</v>
      </c>
      <c r="P895" s="328">
        <f t="shared" si="581"/>
        <v>0</v>
      </c>
      <c r="Q895" s="328">
        <f t="shared" si="581"/>
        <v>0</v>
      </c>
      <c r="R895" s="328">
        <f t="shared" si="581"/>
        <v>3</v>
      </c>
      <c r="S895" s="328">
        <f t="shared" si="581"/>
        <v>3</v>
      </c>
      <c r="T895" s="328">
        <f t="shared" si="581"/>
        <v>0</v>
      </c>
      <c r="U895" s="328">
        <f t="shared" si="581"/>
        <v>0</v>
      </c>
      <c r="V895" s="328">
        <f t="shared" si="581"/>
        <v>0</v>
      </c>
      <c r="W895" s="328">
        <f t="shared" si="581"/>
        <v>0</v>
      </c>
      <c r="X895" s="328">
        <f t="shared" si="581"/>
        <v>0</v>
      </c>
      <c r="Y895" s="328">
        <f t="shared" si="581"/>
        <v>0</v>
      </c>
      <c r="Z895" s="328">
        <f t="shared" si="581"/>
        <v>0</v>
      </c>
      <c r="AA895" s="328">
        <f t="shared" si="581"/>
        <v>0</v>
      </c>
      <c r="AB895" s="459"/>
      <c r="AC895" s="459"/>
      <c r="AD895" s="459"/>
      <c r="AE895" s="479"/>
      <c r="AF895" s="479"/>
      <c r="AG895" s="483"/>
    </row>
    <row r="896" spans="1:33" s="199" customFormat="1" ht="30" customHeight="1">
      <c r="A896" s="745" t="s">
        <v>225</v>
      </c>
      <c r="B896" s="777" t="s">
        <v>150</v>
      </c>
      <c r="C896" s="780" t="s">
        <v>150</v>
      </c>
      <c r="D896" s="820" t="s">
        <v>269</v>
      </c>
      <c r="E896" s="752" t="s">
        <v>537</v>
      </c>
      <c r="F896" s="753"/>
      <c r="G896" s="297"/>
      <c r="H896" s="443"/>
      <c r="I896" s="444"/>
      <c r="J896" s="444"/>
      <c r="K896" s="444"/>
      <c r="L896" s="444"/>
      <c r="M896" s="444"/>
      <c r="N896" s="444"/>
      <c r="O896" s="444"/>
      <c r="P896" s="444"/>
      <c r="Q896" s="444"/>
      <c r="R896" s="446"/>
      <c r="S896" s="447"/>
      <c r="T896" s="447"/>
      <c r="U896" s="447"/>
      <c r="V896" s="447"/>
      <c r="W896" s="447"/>
      <c r="X896" s="447"/>
      <c r="Y896" s="447"/>
      <c r="Z896" s="447"/>
      <c r="AA896" s="447"/>
      <c r="AB896" s="333"/>
      <c r="AC896" s="460"/>
      <c r="AD896" s="360"/>
      <c r="AE896" s="360"/>
      <c r="AF896" s="360"/>
      <c r="AG896" s="370"/>
    </row>
    <row r="897" spans="1:33" s="199" customFormat="1" ht="26.25" customHeight="1">
      <c r="A897" s="746"/>
      <c r="B897" s="778"/>
      <c r="C897" s="781"/>
      <c r="D897" s="821"/>
      <c r="E897" s="201" t="s">
        <v>10</v>
      </c>
      <c r="F897" s="205" t="s">
        <v>538</v>
      </c>
      <c r="G897" s="180" t="s">
        <v>866</v>
      </c>
      <c r="H897" s="176">
        <f>I897+J897+L897+M897+N897+O897+P897+Q897</f>
        <v>26.893000000000004</v>
      </c>
      <c r="I897" s="185">
        <v>1.667</v>
      </c>
      <c r="J897" s="185">
        <v>24.966000000000001</v>
      </c>
      <c r="K897" s="185"/>
      <c r="L897" s="185">
        <v>0.26</v>
      </c>
      <c r="M897" s="185"/>
      <c r="N897" s="185"/>
      <c r="O897" s="185"/>
      <c r="P897" s="185"/>
      <c r="Q897" s="185"/>
      <c r="R897" s="335">
        <f>S897+T897+V897+W897+X897+Y897+Z897+AA897</f>
        <v>26.893000000000004</v>
      </c>
      <c r="S897" s="445">
        <v>1.667</v>
      </c>
      <c r="T897" s="445">
        <v>24.966000000000001</v>
      </c>
      <c r="U897" s="445"/>
      <c r="V897" s="445">
        <v>0.26</v>
      </c>
      <c r="W897" s="445"/>
      <c r="X897" s="445"/>
      <c r="Y897" s="445"/>
      <c r="Z897" s="445"/>
      <c r="AA897" s="445"/>
      <c r="AB897" s="338" t="s">
        <v>539</v>
      </c>
      <c r="AC897" s="341" t="s">
        <v>664</v>
      </c>
      <c r="AD897" s="523" t="s">
        <v>153</v>
      </c>
      <c r="AE897" s="523">
        <v>12</v>
      </c>
      <c r="AF897" s="523">
        <v>18</v>
      </c>
      <c r="AG897" s="379" t="s">
        <v>1156</v>
      </c>
    </row>
    <row r="898" spans="1:33" s="3" customFormat="1" ht="15" customHeight="1">
      <c r="A898" s="747"/>
      <c r="B898" s="779"/>
      <c r="C898" s="782"/>
      <c r="D898" s="756" t="s">
        <v>15</v>
      </c>
      <c r="E898" s="757"/>
      <c r="F898" s="757"/>
      <c r="G898" s="758"/>
      <c r="H898" s="177">
        <f>H897</f>
        <v>26.893000000000004</v>
      </c>
      <c r="I898" s="177">
        <f t="shared" ref="I898:AA898" si="582">I897</f>
        <v>1.667</v>
      </c>
      <c r="J898" s="177">
        <f t="shared" si="582"/>
        <v>24.966000000000001</v>
      </c>
      <c r="K898" s="177">
        <f t="shared" si="582"/>
        <v>0</v>
      </c>
      <c r="L898" s="177">
        <f t="shared" si="582"/>
        <v>0.26</v>
      </c>
      <c r="M898" s="177">
        <f t="shared" si="582"/>
        <v>0</v>
      </c>
      <c r="N898" s="177">
        <f t="shared" si="582"/>
        <v>0</v>
      </c>
      <c r="O898" s="177">
        <f t="shared" si="582"/>
        <v>0</v>
      </c>
      <c r="P898" s="177">
        <f t="shared" si="582"/>
        <v>0</v>
      </c>
      <c r="Q898" s="177">
        <f t="shared" si="582"/>
        <v>0</v>
      </c>
      <c r="R898" s="177">
        <f t="shared" si="582"/>
        <v>26.893000000000004</v>
      </c>
      <c r="S898" s="177">
        <f t="shared" si="582"/>
        <v>1.667</v>
      </c>
      <c r="T898" s="177">
        <f t="shared" si="582"/>
        <v>24.966000000000001</v>
      </c>
      <c r="U898" s="177">
        <f t="shared" si="582"/>
        <v>0</v>
      </c>
      <c r="V898" s="177">
        <f t="shared" si="582"/>
        <v>0.26</v>
      </c>
      <c r="W898" s="177">
        <f t="shared" si="582"/>
        <v>0</v>
      </c>
      <c r="X898" s="177">
        <f t="shared" si="582"/>
        <v>0</v>
      </c>
      <c r="Y898" s="177">
        <f t="shared" si="582"/>
        <v>0</v>
      </c>
      <c r="Z898" s="177">
        <f t="shared" si="582"/>
        <v>0</v>
      </c>
      <c r="AA898" s="177">
        <f t="shared" si="582"/>
        <v>0</v>
      </c>
      <c r="AB898" s="856"/>
      <c r="AC898" s="857"/>
      <c r="AD898" s="857"/>
      <c r="AE898" s="857"/>
      <c r="AF898" s="857"/>
      <c r="AG898" s="858"/>
    </row>
    <row r="899" spans="1:33" s="199" customFormat="1" ht="30" customHeight="1">
      <c r="A899" s="745" t="s">
        <v>225</v>
      </c>
      <c r="B899" s="777" t="s">
        <v>150</v>
      </c>
      <c r="C899" s="780" t="s">
        <v>150</v>
      </c>
      <c r="D899" s="750" t="s">
        <v>225</v>
      </c>
      <c r="E899" s="752" t="s">
        <v>832</v>
      </c>
      <c r="F899" s="753"/>
      <c r="G899" s="456"/>
      <c r="H899" s="446"/>
      <c r="I899" s="447"/>
      <c r="J899" s="447"/>
      <c r="K899" s="447"/>
      <c r="L899" s="447"/>
      <c r="M899" s="447"/>
      <c r="N899" s="447"/>
      <c r="O899" s="447"/>
      <c r="P899" s="447"/>
      <c r="Q899" s="447"/>
      <c r="R899" s="635"/>
      <c r="S899" s="635"/>
      <c r="T899" s="635"/>
      <c r="U899" s="635"/>
      <c r="V899" s="635"/>
      <c r="W899" s="635"/>
      <c r="X899" s="635"/>
      <c r="Y899" s="635"/>
      <c r="Z899" s="635"/>
      <c r="AA899" s="635"/>
      <c r="AB899" s="635"/>
      <c r="AC899" s="635"/>
      <c r="AD899" s="635"/>
      <c r="AE899" s="635"/>
      <c r="AF899" s="635"/>
      <c r="AG899" s="659"/>
    </row>
    <row r="900" spans="1:33" s="199" customFormat="1" ht="26.25" customHeight="1">
      <c r="A900" s="746"/>
      <c r="B900" s="778"/>
      <c r="C900" s="781"/>
      <c r="D900" s="767"/>
      <c r="E900" s="201" t="s">
        <v>10</v>
      </c>
      <c r="F900" s="205" t="s">
        <v>833</v>
      </c>
      <c r="G900" s="321" t="s">
        <v>834</v>
      </c>
      <c r="H900" s="335">
        <v>10</v>
      </c>
      <c r="I900" s="445">
        <v>10</v>
      </c>
      <c r="J900" s="445"/>
      <c r="K900" s="445"/>
      <c r="L900" s="445"/>
      <c r="M900" s="445"/>
      <c r="N900" s="445"/>
      <c r="O900" s="445"/>
      <c r="P900" s="445"/>
      <c r="Q900" s="445"/>
      <c r="R900" s="606">
        <v>10</v>
      </c>
      <c r="S900" s="607" t="s">
        <v>1157</v>
      </c>
      <c r="T900" s="462"/>
      <c r="U900" s="523"/>
      <c r="V900" s="523"/>
      <c r="W900" s="523"/>
      <c r="X900" s="523"/>
      <c r="Y900" s="523"/>
      <c r="Z900" s="523"/>
      <c r="AA900" s="523"/>
      <c r="AB900" s="338" t="s">
        <v>539</v>
      </c>
      <c r="AC900" s="341" t="s">
        <v>835</v>
      </c>
      <c r="AD900" s="523" t="s">
        <v>153</v>
      </c>
      <c r="AE900" s="523">
        <v>2</v>
      </c>
      <c r="AF900" s="523">
        <v>2</v>
      </c>
      <c r="AG900" s="371"/>
    </row>
    <row r="901" spans="1:33" s="507" customFormat="1" ht="15" customHeight="1">
      <c r="A901" s="747"/>
      <c r="B901" s="779"/>
      <c r="C901" s="782"/>
      <c r="D901" s="822" t="s">
        <v>15</v>
      </c>
      <c r="E901" s="822"/>
      <c r="F901" s="822"/>
      <c r="G901" s="822"/>
      <c r="H901" s="508">
        <f>H900</f>
        <v>10</v>
      </c>
      <c r="I901" s="508">
        <f t="shared" ref="I901:AA901" si="583">I900</f>
        <v>10</v>
      </c>
      <c r="J901" s="508">
        <f t="shared" si="583"/>
        <v>0</v>
      </c>
      <c r="K901" s="508">
        <f t="shared" si="583"/>
        <v>0</v>
      </c>
      <c r="L901" s="508">
        <f t="shared" si="583"/>
        <v>0</v>
      </c>
      <c r="M901" s="508">
        <f t="shared" si="583"/>
        <v>0</v>
      </c>
      <c r="N901" s="508">
        <f t="shared" si="583"/>
        <v>0</v>
      </c>
      <c r="O901" s="508">
        <f t="shared" si="583"/>
        <v>0</v>
      </c>
      <c r="P901" s="508">
        <f t="shared" si="583"/>
        <v>0</v>
      </c>
      <c r="Q901" s="508">
        <f t="shared" si="583"/>
        <v>0</v>
      </c>
      <c r="R901" s="508">
        <f t="shared" si="583"/>
        <v>10</v>
      </c>
      <c r="S901" s="508" t="str">
        <f t="shared" si="583"/>
        <v>10,0</v>
      </c>
      <c r="T901" s="508">
        <f t="shared" si="583"/>
        <v>0</v>
      </c>
      <c r="U901" s="508">
        <f t="shared" si="583"/>
        <v>0</v>
      </c>
      <c r="V901" s="508">
        <f t="shared" si="583"/>
        <v>0</v>
      </c>
      <c r="W901" s="508">
        <f t="shared" si="583"/>
        <v>0</v>
      </c>
      <c r="X901" s="508">
        <f t="shared" si="583"/>
        <v>0</v>
      </c>
      <c r="Y901" s="508">
        <f t="shared" si="583"/>
        <v>0</v>
      </c>
      <c r="Z901" s="508">
        <f t="shared" si="583"/>
        <v>0</v>
      </c>
      <c r="AA901" s="508">
        <f t="shared" si="583"/>
        <v>0</v>
      </c>
      <c r="AB901" s="998"/>
      <c r="AC901" s="999"/>
      <c r="AD901" s="999"/>
      <c r="AE901" s="999"/>
      <c r="AF901" s="999"/>
      <c r="AG901" s="1000"/>
    </row>
    <row r="902" spans="1:33" s="199" customFormat="1" ht="30" customHeight="1">
      <c r="A902" s="745" t="s">
        <v>225</v>
      </c>
      <c r="B902" s="777" t="s">
        <v>150</v>
      </c>
      <c r="C902" s="780" t="s">
        <v>150</v>
      </c>
      <c r="D902" s="750" t="s">
        <v>274</v>
      </c>
      <c r="E902" s="752" t="s">
        <v>836</v>
      </c>
      <c r="F902" s="753"/>
      <c r="G902" s="456"/>
      <c r="H902" s="446"/>
      <c r="I902" s="447"/>
      <c r="J902" s="447"/>
      <c r="K902" s="447"/>
      <c r="L902" s="447"/>
      <c r="M902" s="447"/>
      <c r="N902" s="447"/>
      <c r="O902" s="447"/>
      <c r="P902" s="447"/>
      <c r="Q902" s="447"/>
      <c r="R902" s="461"/>
      <c r="S902" s="461"/>
      <c r="T902" s="675"/>
      <c r="U902" s="675"/>
      <c r="V902" s="675"/>
      <c r="W902" s="675"/>
      <c r="X902" s="675"/>
      <c r="Y902" s="675"/>
      <c r="Z902" s="675"/>
      <c r="AA902" s="675"/>
      <c r="AB902" s="675"/>
      <c r="AC902" s="675"/>
      <c r="AD902" s="675"/>
      <c r="AE902" s="675"/>
      <c r="AF902" s="675"/>
      <c r="AG902" s="676"/>
    </row>
    <row r="903" spans="1:33" s="199" customFormat="1" ht="26.25" customHeight="1">
      <c r="A903" s="746"/>
      <c r="B903" s="778"/>
      <c r="C903" s="781"/>
      <c r="D903" s="767"/>
      <c r="E903" s="201" t="s">
        <v>10</v>
      </c>
      <c r="F903" s="205" t="s">
        <v>837</v>
      </c>
      <c r="G903" s="321" t="s">
        <v>834</v>
      </c>
      <c r="H903" s="335">
        <f>I903+J903+L903+M903+N903+O903+P903+Q903</f>
        <v>7</v>
      </c>
      <c r="I903" s="445">
        <v>7</v>
      </c>
      <c r="J903" s="445"/>
      <c r="K903" s="445"/>
      <c r="L903" s="445"/>
      <c r="M903" s="445"/>
      <c r="N903" s="445"/>
      <c r="O903" s="445"/>
      <c r="P903" s="445"/>
      <c r="Q903" s="445"/>
      <c r="R903" s="467">
        <f>S903+T903+U903+V903+W903+X903+Y903+Z903+AA903</f>
        <v>3.4</v>
      </c>
      <c r="S903" s="607">
        <v>3.4</v>
      </c>
      <c r="T903" s="462"/>
      <c r="U903" s="523"/>
      <c r="V903" s="523"/>
      <c r="W903" s="523"/>
      <c r="X903" s="523"/>
      <c r="Y903" s="523"/>
      <c r="Z903" s="523"/>
      <c r="AA903" s="523"/>
      <c r="AB903" s="338" t="s">
        <v>539</v>
      </c>
      <c r="AC903" s="341" t="s">
        <v>838</v>
      </c>
      <c r="AD903" s="523" t="s">
        <v>153</v>
      </c>
      <c r="AE903" s="523">
        <v>3</v>
      </c>
      <c r="AF903" s="523">
        <v>4</v>
      </c>
      <c r="AG903" s="371"/>
    </row>
    <row r="904" spans="1:33" s="507" customFormat="1" ht="15" customHeight="1">
      <c r="A904" s="747"/>
      <c r="B904" s="779"/>
      <c r="C904" s="782"/>
      <c r="D904" s="822" t="s">
        <v>15</v>
      </c>
      <c r="E904" s="822"/>
      <c r="F904" s="822"/>
      <c r="G904" s="822"/>
      <c r="H904" s="508">
        <f>H903</f>
        <v>7</v>
      </c>
      <c r="I904" s="508">
        <f t="shared" ref="I904:AA904" si="584">I903</f>
        <v>7</v>
      </c>
      <c r="J904" s="508">
        <f t="shared" si="584"/>
        <v>0</v>
      </c>
      <c r="K904" s="508">
        <f t="shared" si="584"/>
        <v>0</v>
      </c>
      <c r="L904" s="508">
        <f t="shared" si="584"/>
        <v>0</v>
      </c>
      <c r="M904" s="508">
        <f t="shared" si="584"/>
        <v>0</v>
      </c>
      <c r="N904" s="508">
        <f t="shared" si="584"/>
        <v>0</v>
      </c>
      <c r="O904" s="508">
        <f t="shared" si="584"/>
        <v>0</v>
      </c>
      <c r="P904" s="508">
        <f t="shared" si="584"/>
        <v>0</v>
      </c>
      <c r="Q904" s="508">
        <f t="shared" si="584"/>
        <v>0</v>
      </c>
      <c r="R904" s="508">
        <f t="shared" si="584"/>
        <v>3.4</v>
      </c>
      <c r="S904" s="508">
        <f t="shared" si="584"/>
        <v>3.4</v>
      </c>
      <c r="T904" s="508">
        <f t="shared" si="584"/>
        <v>0</v>
      </c>
      <c r="U904" s="508">
        <f t="shared" si="584"/>
        <v>0</v>
      </c>
      <c r="V904" s="508">
        <f t="shared" si="584"/>
        <v>0</v>
      </c>
      <c r="W904" s="508">
        <f t="shared" si="584"/>
        <v>0</v>
      </c>
      <c r="X904" s="508">
        <f t="shared" si="584"/>
        <v>0</v>
      </c>
      <c r="Y904" s="508">
        <f t="shared" si="584"/>
        <v>0</v>
      </c>
      <c r="Z904" s="508">
        <f t="shared" si="584"/>
        <v>0</v>
      </c>
      <c r="AA904" s="508">
        <f t="shared" si="584"/>
        <v>0</v>
      </c>
      <c r="AB904" s="998"/>
      <c r="AC904" s="999"/>
      <c r="AD904" s="999"/>
      <c r="AE904" s="999"/>
      <c r="AF904" s="999"/>
      <c r="AG904" s="1000"/>
    </row>
    <row r="905" spans="1:33" s="199" customFormat="1" ht="30" customHeight="1">
      <c r="A905" s="745" t="s">
        <v>225</v>
      </c>
      <c r="B905" s="777" t="s">
        <v>150</v>
      </c>
      <c r="C905" s="780" t="s">
        <v>150</v>
      </c>
      <c r="D905" s="750" t="s">
        <v>385</v>
      </c>
      <c r="E905" s="752" t="s">
        <v>839</v>
      </c>
      <c r="F905" s="753"/>
      <c r="G905" s="456"/>
      <c r="H905" s="446"/>
      <c r="I905" s="447"/>
      <c r="J905" s="447"/>
      <c r="K905" s="447"/>
      <c r="L905" s="447"/>
      <c r="M905" s="447"/>
      <c r="N905" s="447"/>
      <c r="O905" s="447"/>
      <c r="P905" s="447"/>
      <c r="Q905" s="447"/>
      <c r="R905" s="461"/>
      <c r="S905" s="635"/>
      <c r="T905" s="635"/>
      <c r="U905" s="635"/>
      <c r="V905" s="635"/>
      <c r="W905" s="635"/>
      <c r="X905" s="635"/>
      <c r="Y905" s="635"/>
      <c r="Z905" s="635"/>
      <c r="AA905" s="635"/>
      <c r="AB905" s="635"/>
      <c r="AC905" s="635"/>
      <c r="AD905" s="635"/>
      <c r="AE905" s="635"/>
      <c r="AF905" s="635"/>
      <c r="AG905" s="659"/>
    </row>
    <row r="906" spans="1:33" s="199" customFormat="1" ht="26.25" customHeight="1">
      <c r="A906" s="746"/>
      <c r="B906" s="778"/>
      <c r="C906" s="781"/>
      <c r="D906" s="767"/>
      <c r="E906" s="201" t="s">
        <v>10</v>
      </c>
      <c r="F906" s="205" t="s">
        <v>840</v>
      </c>
      <c r="G906" s="321" t="s">
        <v>830</v>
      </c>
      <c r="H906" s="335">
        <f>I906+J906+L906+M906+N906+O906+P906+Q906</f>
        <v>7</v>
      </c>
      <c r="I906" s="445">
        <v>7</v>
      </c>
      <c r="J906" s="445"/>
      <c r="K906" s="445"/>
      <c r="L906" s="445"/>
      <c r="M906" s="445"/>
      <c r="N906" s="445"/>
      <c r="O906" s="445"/>
      <c r="P906" s="445"/>
      <c r="Q906" s="445"/>
      <c r="R906" s="467">
        <f>S906+T906+U906+V906+W906+X906+Y906+Z906+AA906</f>
        <v>7</v>
      </c>
      <c r="S906" s="608" t="s">
        <v>1158</v>
      </c>
      <c r="T906" s="462"/>
      <c r="U906" s="523"/>
      <c r="V906" s="523"/>
      <c r="W906" s="523"/>
      <c r="X906" s="523"/>
      <c r="Y906" s="523"/>
      <c r="Z906" s="523"/>
      <c r="AA906" s="523"/>
      <c r="AB906" s="338" t="s">
        <v>539</v>
      </c>
      <c r="AC906" s="341" t="s">
        <v>843</v>
      </c>
      <c r="AD906" s="523" t="s">
        <v>153</v>
      </c>
      <c r="AE906" s="523">
        <v>1</v>
      </c>
      <c r="AF906" s="523">
        <v>1</v>
      </c>
      <c r="AG906" s="371"/>
    </row>
    <row r="907" spans="1:33" s="507" customFormat="1" ht="15" customHeight="1">
      <c r="A907" s="747"/>
      <c r="B907" s="779"/>
      <c r="C907" s="782"/>
      <c r="D907" s="956" t="s">
        <v>15</v>
      </c>
      <c r="E907" s="957"/>
      <c r="F907" s="957"/>
      <c r="G907" s="958"/>
      <c r="H907" s="508">
        <f>H906</f>
        <v>7</v>
      </c>
      <c r="I907" s="508">
        <f t="shared" ref="I907:AA907" si="585">I906</f>
        <v>7</v>
      </c>
      <c r="J907" s="508">
        <f t="shared" si="585"/>
        <v>0</v>
      </c>
      <c r="K907" s="508">
        <f t="shared" si="585"/>
        <v>0</v>
      </c>
      <c r="L907" s="508">
        <f t="shared" si="585"/>
        <v>0</v>
      </c>
      <c r="M907" s="508">
        <f t="shared" si="585"/>
        <v>0</v>
      </c>
      <c r="N907" s="508">
        <f t="shared" si="585"/>
        <v>0</v>
      </c>
      <c r="O907" s="508">
        <f t="shared" si="585"/>
        <v>0</v>
      </c>
      <c r="P907" s="508">
        <f t="shared" si="585"/>
        <v>0</v>
      </c>
      <c r="Q907" s="508">
        <f t="shared" si="585"/>
        <v>0</v>
      </c>
      <c r="R907" s="508">
        <f t="shared" si="585"/>
        <v>7</v>
      </c>
      <c r="S907" s="508" t="str">
        <f t="shared" si="585"/>
        <v>7,0</v>
      </c>
      <c r="T907" s="508">
        <f t="shared" si="585"/>
        <v>0</v>
      </c>
      <c r="U907" s="508">
        <f t="shared" si="585"/>
        <v>0</v>
      </c>
      <c r="V907" s="508">
        <f t="shared" si="585"/>
        <v>0</v>
      </c>
      <c r="W907" s="508">
        <f t="shared" si="585"/>
        <v>0</v>
      </c>
      <c r="X907" s="508">
        <f t="shared" si="585"/>
        <v>0</v>
      </c>
      <c r="Y907" s="508">
        <f t="shared" si="585"/>
        <v>0</v>
      </c>
      <c r="Z907" s="508">
        <f t="shared" si="585"/>
        <v>0</v>
      </c>
      <c r="AA907" s="508">
        <f t="shared" si="585"/>
        <v>0</v>
      </c>
      <c r="AB907" s="510"/>
      <c r="AC907" s="511"/>
      <c r="AD907" s="511"/>
      <c r="AE907" s="511"/>
      <c r="AF907" s="511"/>
      <c r="AG907" s="509"/>
    </row>
    <row r="908" spans="1:33" s="3" customFormat="1" ht="28.5" customHeight="1">
      <c r="A908" s="745" t="s">
        <v>225</v>
      </c>
      <c r="B908" s="777" t="s">
        <v>150</v>
      </c>
      <c r="C908" s="780" t="s">
        <v>150</v>
      </c>
      <c r="D908" s="805" t="s">
        <v>387</v>
      </c>
      <c r="E908" s="752" t="s">
        <v>540</v>
      </c>
      <c r="F908" s="753"/>
      <c r="G908" s="297"/>
      <c r="H908" s="443"/>
      <c r="I908" s="444"/>
      <c r="J908" s="444"/>
      <c r="K908" s="444"/>
      <c r="L908" s="444"/>
      <c r="M908" s="444"/>
      <c r="N908" s="444"/>
      <c r="O908" s="444"/>
      <c r="P908" s="444"/>
      <c r="Q908" s="444"/>
      <c r="R908" s="446"/>
      <c r="S908" s="447"/>
      <c r="T908" s="447"/>
      <c r="U908" s="447"/>
      <c r="V908" s="447"/>
      <c r="W908" s="447"/>
      <c r="X908" s="447"/>
      <c r="Y908" s="657"/>
      <c r="Z908" s="657"/>
      <c r="AA908" s="657"/>
      <c r="AB908" s="657"/>
      <c r="AC908" s="657"/>
      <c r="AD908" s="657"/>
      <c r="AE908" s="657"/>
      <c r="AF908" s="657"/>
      <c r="AG908" s="658"/>
    </row>
    <row r="909" spans="1:33" s="3" customFormat="1" ht="27" customHeight="1">
      <c r="A909" s="746"/>
      <c r="B909" s="778"/>
      <c r="C909" s="781"/>
      <c r="D909" s="807"/>
      <c r="E909" s="203" t="s">
        <v>10</v>
      </c>
      <c r="F909" s="205" t="s">
        <v>541</v>
      </c>
      <c r="G909" s="180" t="s">
        <v>14</v>
      </c>
      <c r="H909" s="176">
        <f>I909+J909+L909+M909+N909+O909+P909+Q909</f>
        <v>0.5</v>
      </c>
      <c r="I909" s="185">
        <v>0.5</v>
      </c>
      <c r="J909" s="185"/>
      <c r="K909" s="185"/>
      <c r="L909" s="185"/>
      <c r="M909" s="185"/>
      <c r="N909" s="185"/>
      <c r="O909" s="185"/>
      <c r="P909" s="185"/>
      <c r="Q909" s="185"/>
      <c r="R909" s="335">
        <f>S909+T909+V909+W909+X909+Y909+Z909+AA909</f>
        <v>0.5</v>
      </c>
      <c r="S909" s="445">
        <v>0.5</v>
      </c>
      <c r="T909" s="445"/>
      <c r="U909" s="445"/>
      <c r="V909" s="445"/>
      <c r="W909" s="445"/>
      <c r="X909" s="445"/>
      <c r="Y909" s="445"/>
      <c r="Z909" s="445"/>
      <c r="AA909" s="445"/>
      <c r="AB909" s="375" t="s">
        <v>509</v>
      </c>
      <c r="AC909" s="341" t="s">
        <v>542</v>
      </c>
      <c r="AD909" s="523" t="s">
        <v>153</v>
      </c>
      <c r="AE909" s="523">
        <v>1</v>
      </c>
      <c r="AF909" s="523">
        <v>0</v>
      </c>
      <c r="AG909" s="506" t="s">
        <v>1159</v>
      </c>
    </row>
    <row r="910" spans="1:33" s="3" customFormat="1" ht="15" customHeight="1">
      <c r="A910" s="747"/>
      <c r="B910" s="779"/>
      <c r="C910" s="782"/>
      <c r="D910" s="756" t="s">
        <v>15</v>
      </c>
      <c r="E910" s="757"/>
      <c r="F910" s="757"/>
      <c r="G910" s="758"/>
      <c r="H910" s="177">
        <f>H909</f>
        <v>0.5</v>
      </c>
      <c r="I910" s="177">
        <f t="shared" ref="I910:AA910" si="586">I909</f>
        <v>0.5</v>
      </c>
      <c r="J910" s="177">
        <f t="shared" si="586"/>
        <v>0</v>
      </c>
      <c r="K910" s="177">
        <f t="shared" si="586"/>
        <v>0</v>
      </c>
      <c r="L910" s="177">
        <f t="shared" si="586"/>
        <v>0</v>
      </c>
      <c r="M910" s="177">
        <f t="shared" si="586"/>
        <v>0</v>
      </c>
      <c r="N910" s="177">
        <f t="shared" si="586"/>
        <v>0</v>
      </c>
      <c r="O910" s="177">
        <f t="shared" si="586"/>
        <v>0</v>
      </c>
      <c r="P910" s="177">
        <f t="shared" si="586"/>
        <v>0</v>
      </c>
      <c r="Q910" s="177">
        <f t="shared" si="586"/>
        <v>0</v>
      </c>
      <c r="R910" s="177">
        <f t="shared" si="586"/>
        <v>0.5</v>
      </c>
      <c r="S910" s="177">
        <f t="shared" si="586"/>
        <v>0.5</v>
      </c>
      <c r="T910" s="177">
        <f t="shared" si="586"/>
        <v>0</v>
      </c>
      <c r="U910" s="177">
        <f t="shared" si="586"/>
        <v>0</v>
      </c>
      <c r="V910" s="177">
        <f t="shared" si="586"/>
        <v>0</v>
      </c>
      <c r="W910" s="177">
        <f t="shared" si="586"/>
        <v>0</v>
      </c>
      <c r="X910" s="177">
        <f t="shared" si="586"/>
        <v>0</v>
      </c>
      <c r="Y910" s="177">
        <f t="shared" si="586"/>
        <v>0</v>
      </c>
      <c r="Z910" s="177">
        <f t="shared" si="586"/>
        <v>0</v>
      </c>
      <c r="AA910" s="177">
        <f t="shared" si="586"/>
        <v>0</v>
      </c>
      <c r="AB910" s="695"/>
      <c r="AC910" s="696"/>
      <c r="AD910" s="696"/>
      <c r="AE910" s="696"/>
      <c r="AF910" s="696"/>
      <c r="AG910" s="697"/>
    </row>
    <row r="911" spans="1:33" s="3" customFormat="1" ht="15" customHeight="1">
      <c r="A911" s="202" t="s">
        <v>225</v>
      </c>
      <c r="B911" s="292" t="s">
        <v>150</v>
      </c>
      <c r="C911" s="293" t="s">
        <v>150</v>
      </c>
      <c r="D911" s="817" t="s">
        <v>16</v>
      </c>
      <c r="E911" s="818"/>
      <c r="F911" s="818"/>
      <c r="G911" s="819"/>
      <c r="H911" s="172">
        <f>H910+H907+H904+H901+H898+H895+H892+H889+H886+H882+H877+H874+H871+H866</f>
        <v>1081.75</v>
      </c>
      <c r="I911" s="172">
        <f>I910+I907+I904+I901+I898+I895+I892+I889+I886+I882+I877+I874+I871+I866</f>
        <v>633.97500000000002</v>
      </c>
      <c r="J911" s="172">
        <f t="shared" ref="J911:AA911" si="587">J910+J907+J904+J901+J898+J895+J892+J889+J886+J882+J877+J874+J871+J866</f>
        <v>32.519999999999996</v>
      </c>
      <c r="K911" s="172">
        <f t="shared" si="587"/>
        <v>0</v>
      </c>
      <c r="L911" s="172">
        <f t="shared" si="587"/>
        <v>247.523</v>
      </c>
      <c r="M911" s="172">
        <f t="shared" si="587"/>
        <v>0</v>
      </c>
      <c r="N911" s="172">
        <f t="shared" si="587"/>
        <v>104.66</v>
      </c>
      <c r="O911" s="172">
        <f t="shared" si="587"/>
        <v>0</v>
      </c>
      <c r="P911" s="172">
        <f t="shared" si="587"/>
        <v>0</v>
      </c>
      <c r="Q911" s="172">
        <f t="shared" si="587"/>
        <v>63.072000000000003</v>
      </c>
      <c r="R911" s="172">
        <f t="shared" si="587"/>
        <v>1077.6500000000001</v>
      </c>
      <c r="S911" s="172">
        <f t="shared" si="587"/>
        <v>629.875</v>
      </c>
      <c r="T911" s="172">
        <f t="shared" si="587"/>
        <v>32.519999999999996</v>
      </c>
      <c r="U911" s="172">
        <f t="shared" si="587"/>
        <v>0</v>
      </c>
      <c r="V911" s="172">
        <f t="shared" si="587"/>
        <v>247.523</v>
      </c>
      <c r="W911" s="172">
        <f t="shared" si="587"/>
        <v>0</v>
      </c>
      <c r="X911" s="172">
        <f t="shared" si="587"/>
        <v>104.66</v>
      </c>
      <c r="Y911" s="172">
        <f t="shared" si="587"/>
        <v>0</v>
      </c>
      <c r="Z911" s="172">
        <f t="shared" si="587"/>
        <v>0</v>
      </c>
      <c r="AA911" s="172">
        <f t="shared" si="587"/>
        <v>63.072000000000003</v>
      </c>
      <c r="AB911" s="698"/>
      <c r="AC911" s="699"/>
      <c r="AD911" s="699"/>
      <c r="AE911" s="699"/>
      <c r="AF911" s="699"/>
      <c r="AG911" s="700"/>
    </row>
    <row r="912" spans="1:33" s="3" customFormat="1" ht="15" customHeight="1">
      <c r="A912" s="202" t="s">
        <v>225</v>
      </c>
      <c r="B912" s="292" t="s">
        <v>150</v>
      </c>
      <c r="C912" s="293" t="s">
        <v>151</v>
      </c>
      <c r="D912" s="701" t="s">
        <v>543</v>
      </c>
      <c r="E912" s="702"/>
      <c r="F912" s="702"/>
      <c r="G912" s="702"/>
      <c r="H912" s="702"/>
      <c r="I912" s="702"/>
      <c r="J912" s="702"/>
      <c r="K912" s="702"/>
      <c r="L912" s="702"/>
      <c r="M912" s="702"/>
      <c r="N912" s="702"/>
      <c r="O912" s="702"/>
      <c r="P912" s="702"/>
      <c r="Q912" s="702"/>
      <c r="R912" s="702"/>
      <c r="S912" s="702"/>
      <c r="T912" s="702"/>
      <c r="U912" s="702"/>
      <c r="V912" s="702"/>
      <c r="W912" s="702"/>
      <c r="X912" s="702"/>
      <c r="Y912" s="702"/>
      <c r="Z912" s="702"/>
      <c r="AA912" s="702"/>
      <c r="AB912" s="702"/>
      <c r="AC912" s="702"/>
      <c r="AD912" s="702"/>
      <c r="AE912" s="702"/>
      <c r="AF912" s="702"/>
      <c r="AG912" s="703"/>
    </row>
    <row r="913" spans="1:33" s="3" customFormat="1" ht="28.5" customHeight="1">
      <c r="A913" s="745" t="s">
        <v>225</v>
      </c>
      <c r="B913" s="777" t="s">
        <v>150</v>
      </c>
      <c r="C913" s="780" t="s">
        <v>151</v>
      </c>
      <c r="D913" s="805" t="s">
        <v>150</v>
      </c>
      <c r="E913" s="752" t="s">
        <v>544</v>
      </c>
      <c r="F913" s="753"/>
      <c r="G913" s="297"/>
      <c r="H913" s="443"/>
      <c r="I913" s="444"/>
      <c r="J913" s="444"/>
      <c r="K913" s="444"/>
      <c r="L913" s="444"/>
      <c r="M913" s="444"/>
      <c r="N913" s="444"/>
      <c r="O913" s="444"/>
      <c r="P913" s="444"/>
      <c r="Q913" s="444"/>
      <c r="R913" s="446"/>
      <c r="S913" s="447"/>
      <c r="T913" s="447"/>
      <c r="U913" s="447"/>
      <c r="V913" s="447"/>
      <c r="W913" s="447"/>
      <c r="X913" s="447"/>
      <c r="Y913" s="447"/>
      <c r="Z913" s="447"/>
      <c r="AA913" s="447"/>
      <c r="AB913" s="635"/>
      <c r="AC913" s="635"/>
      <c r="AD913" s="635"/>
      <c r="AE913" s="635"/>
      <c r="AF913" s="635"/>
      <c r="AG913" s="659"/>
    </row>
    <row r="914" spans="1:33" s="3" customFormat="1" ht="36" customHeight="1">
      <c r="A914" s="746"/>
      <c r="B914" s="778"/>
      <c r="C914" s="781"/>
      <c r="D914" s="806"/>
      <c r="E914" s="201" t="s">
        <v>10</v>
      </c>
      <c r="F914" s="205" t="s">
        <v>545</v>
      </c>
      <c r="G914" s="180" t="s">
        <v>14</v>
      </c>
      <c r="H914" s="176">
        <f>I914+J914+L914+M914+N914+O914+P914+Q914</f>
        <v>9</v>
      </c>
      <c r="I914" s="185">
        <v>9</v>
      </c>
      <c r="J914" s="185"/>
      <c r="K914" s="185"/>
      <c r="L914" s="185"/>
      <c r="M914" s="185"/>
      <c r="N914" s="185"/>
      <c r="O914" s="185"/>
      <c r="P914" s="185"/>
      <c r="Q914" s="185"/>
      <c r="R914" s="335">
        <f>S914+T914+V914+W914+X914+Y914+Z914+AA914</f>
        <v>9</v>
      </c>
      <c r="S914" s="445">
        <v>9</v>
      </c>
      <c r="T914" s="445"/>
      <c r="U914" s="445"/>
      <c r="V914" s="445"/>
      <c r="W914" s="445"/>
      <c r="X914" s="445"/>
      <c r="Y914" s="445"/>
      <c r="Z914" s="445"/>
      <c r="AA914" s="445"/>
      <c r="AB914" s="375" t="s">
        <v>509</v>
      </c>
      <c r="AC914" s="341" t="s">
        <v>546</v>
      </c>
      <c r="AD914" s="523" t="s">
        <v>153</v>
      </c>
      <c r="AE914" s="523">
        <v>730</v>
      </c>
      <c r="AF914" s="523">
        <v>1093</v>
      </c>
      <c r="AG914" s="379" t="s">
        <v>1160</v>
      </c>
    </row>
    <row r="915" spans="1:33" s="3" customFormat="1" ht="40.5" customHeight="1">
      <c r="A915" s="746"/>
      <c r="B915" s="778"/>
      <c r="C915" s="781"/>
      <c r="D915" s="807"/>
      <c r="E915" s="201" t="s">
        <v>11</v>
      </c>
      <c r="F915" s="205" t="s">
        <v>547</v>
      </c>
      <c r="G915" s="180" t="s">
        <v>14</v>
      </c>
      <c r="H915" s="176">
        <f>I915+J915+L915+M915+N915+O915+P915+Q915</f>
        <v>9</v>
      </c>
      <c r="I915" s="185">
        <v>9</v>
      </c>
      <c r="J915" s="185"/>
      <c r="K915" s="185"/>
      <c r="L915" s="185"/>
      <c r="M915" s="185"/>
      <c r="N915" s="185"/>
      <c r="O915" s="185"/>
      <c r="P915" s="185"/>
      <c r="Q915" s="185"/>
      <c r="R915" s="335">
        <f>S915+T915+V915+W915+X915+Y915+Z915+AA915</f>
        <v>9</v>
      </c>
      <c r="S915" s="445">
        <v>9</v>
      </c>
      <c r="T915" s="445"/>
      <c r="U915" s="445"/>
      <c r="V915" s="445"/>
      <c r="W915" s="445"/>
      <c r="X915" s="445"/>
      <c r="Y915" s="445"/>
      <c r="Z915" s="445"/>
      <c r="AA915" s="445"/>
      <c r="AB915" s="375" t="s">
        <v>509</v>
      </c>
      <c r="AC915" s="347" t="s">
        <v>546</v>
      </c>
      <c r="AD915" s="523" t="s">
        <v>153</v>
      </c>
      <c r="AE915" s="523">
        <v>450</v>
      </c>
      <c r="AF915" s="523">
        <v>593</v>
      </c>
      <c r="AG915" s="379" t="s">
        <v>1161</v>
      </c>
    </row>
    <row r="916" spans="1:33" s="3" customFormat="1" ht="15" customHeight="1">
      <c r="A916" s="747"/>
      <c r="B916" s="779"/>
      <c r="C916" s="782"/>
      <c r="D916" s="756" t="s">
        <v>15</v>
      </c>
      <c r="E916" s="757"/>
      <c r="F916" s="757"/>
      <c r="G916" s="758"/>
      <c r="H916" s="186">
        <f>H914+H915</f>
        <v>18</v>
      </c>
      <c r="I916" s="186">
        <f t="shared" ref="I916:AA916" si="588">I914+I915</f>
        <v>18</v>
      </c>
      <c r="J916" s="186">
        <f t="shared" si="588"/>
        <v>0</v>
      </c>
      <c r="K916" s="186">
        <f t="shared" si="588"/>
        <v>0</v>
      </c>
      <c r="L916" s="186">
        <f t="shared" si="588"/>
        <v>0</v>
      </c>
      <c r="M916" s="186">
        <f t="shared" si="588"/>
        <v>0</v>
      </c>
      <c r="N916" s="186">
        <f t="shared" si="588"/>
        <v>0</v>
      </c>
      <c r="O916" s="186">
        <f t="shared" si="588"/>
        <v>0</v>
      </c>
      <c r="P916" s="186">
        <f t="shared" si="588"/>
        <v>0</v>
      </c>
      <c r="Q916" s="186">
        <f t="shared" si="588"/>
        <v>0</v>
      </c>
      <c r="R916" s="186">
        <f t="shared" si="588"/>
        <v>18</v>
      </c>
      <c r="S916" s="186">
        <f t="shared" si="588"/>
        <v>18</v>
      </c>
      <c r="T916" s="186">
        <f t="shared" si="588"/>
        <v>0</v>
      </c>
      <c r="U916" s="186">
        <f t="shared" si="588"/>
        <v>0</v>
      </c>
      <c r="V916" s="186">
        <f t="shared" si="588"/>
        <v>0</v>
      </c>
      <c r="W916" s="186">
        <f t="shared" si="588"/>
        <v>0</v>
      </c>
      <c r="X916" s="186">
        <f t="shared" si="588"/>
        <v>0</v>
      </c>
      <c r="Y916" s="186">
        <f t="shared" si="588"/>
        <v>0</v>
      </c>
      <c r="Z916" s="186">
        <f t="shared" si="588"/>
        <v>0</v>
      </c>
      <c r="AA916" s="186">
        <f t="shared" si="588"/>
        <v>0</v>
      </c>
      <c r="AB916" s="704"/>
      <c r="AC916" s="705"/>
      <c r="AD916" s="705"/>
      <c r="AE916" s="705"/>
      <c r="AF916" s="705"/>
      <c r="AG916" s="706"/>
    </row>
    <row r="917" spans="1:33" s="3" customFormat="1" ht="30" customHeight="1">
      <c r="A917" s="745">
        <v>13</v>
      </c>
      <c r="B917" s="777" t="s">
        <v>150</v>
      </c>
      <c r="C917" s="780" t="s">
        <v>151</v>
      </c>
      <c r="D917" s="805" t="s">
        <v>151</v>
      </c>
      <c r="E917" s="752" t="s">
        <v>548</v>
      </c>
      <c r="F917" s="753"/>
      <c r="G917" s="297"/>
      <c r="H917" s="443"/>
      <c r="I917" s="444"/>
      <c r="J917" s="444"/>
      <c r="K917" s="444"/>
      <c r="L917" s="444"/>
      <c r="M917" s="444"/>
      <c r="N917" s="444"/>
      <c r="O917" s="444"/>
      <c r="P917" s="444"/>
      <c r="Q917" s="444"/>
      <c r="R917" s="446"/>
      <c r="S917" s="447"/>
      <c r="T917" s="447"/>
      <c r="U917" s="447"/>
      <c r="V917" s="447"/>
      <c r="W917" s="447"/>
      <c r="X917" s="447"/>
      <c r="Y917" s="657"/>
      <c r="Z917" s="657"/>
      <c r="AA917" s="657"/>
      <c r="AB917" s="657"/>
      <c r="AC917" s="657"/>
      <c r="AD917" s="657"/>
      <c r="AE917" s="657"/>
      <c r="AF917" s="657"/>
      <c r="AG917" s="658"/>
    </row>
    <row r="918" spans="1:33" s="3" customFormat="1" ht="55.5" customHeight="1">
      <c r="A918" s="746"/>
      <c r="B918" s="778"/>
      <c r="C918" s="781"/>
      <c r="D918" s="807"/>
      <c r="E918" s="203" t="s">
        <v>10</v>
      </c>
      <c r="F918" s="211" t="s">
        <v>549</v>
      </c>
      <c r="G918" s="180" t="s">
        <v>14</v>
      </c>
      <c r="H918" s="465">
        <f>I918+J918+L918+M918+N918+O918+P918+Q918</f>
        <v>0</v>
      </c>
      <c r="I918" s="275"/>
      <c r="J918" s="185"/>
      <c r="K918" s="185"/>
      <c r="L918" s="185"/>
      <c r="M918" s="185"/>
      <c r="N918" s="185"/>
      <c r="O918" s="185"/>
      <c r="P918" s="185"/>
      <c r="Q918" s="185"/>
      <c r="R918" s="335">
        <f>S918+T918+V918+W918+X918+Y918+Z918+AA918</f>
        <v>0</v>
      </c>
      <c r="S918" s="445"/>
      <c r="T918" s="445"/>
      <c r="U918" s="445"/>
      <c r="V918" s="445"/>
      <c r="W918" s="445"/>
      <c r="X918" s="445"/>
      <c r="Y918" s="445"/>
      <c r="Z918" s="445"/>
      <c r="AA918" s="445"/>
      <c r="AB918" s="375" t="s">
        <v>509</v>
      </c>
      <c r="AC918" s="341" t="s">
        <v>550</v>
      </c>
      <c r="AD918" s="455" t="s">
        <v>153</v>
      </c>
      <c r="AE918" s="523">
        <v>6</v>
      </c>
      <c r="AF918" s="473">
        <v>8</v>
      </c>
      <c r="AG918" s="379" t="s">
        <v>1182</v>
      </c>
    </row>
    <row r="919" spans="1:33" s="3" customFormat="1" ht="15" customHeight="1">
      <c r="A919" s="747"/>
      <c r="B919" s="779"/>
      <c r="C919" s="782"/>
      <c r="D919" s="756" t="s">
        <v>15</v>
      </c>
      <c r="E919" s="757"/>
      <c r="F919" s="757"/>
      <c r="G919" s="758"/>
      <c r="H919" s="177">
        <f>H918</f>
        <v>0</v>
      </c>
      <c r="I919" s="177">
        <f t="shared" ref="I919:AA919" si="589">I918</f>
        <v>0</v>
      </c>
      <c r="J919" s="177">
        <f t="shared" si="589"/>
        <v>0</v>
      </c>
      <c r="K919" s="177">
        <f t="shared" si="589"/>
        <v>0</v>
      </c>
      <c r="L919" s="177">
        <f t="shared" si="589"/>
        <v>0</v>
      </c>
      <c r="M919" s="177">
        <f t="shared" si="589"/>
        <v>0</v>
      </c>
      <c r="N919" s="177">
        <f t="shared" si="589"/>
        <v>0</v>
      </c>
      <c r="O919" s="177">
        <f t="shared" si="589"/>
        <v>0</v>
      </c>
      <c r="P919" s="177">
        <f t="shared" si="589"/>
        <v>0</v>
      </c>
      <c r="Q919" s="177">
        <f t="shared" si="589"/>
        <v>0</v>
      </c>
      <c r="R919" s="177">
        <f t="shared" si="589"/>
        <v>0</v>
      </c>
      <c r="S919" s="177">
        <f t="shared" si="589"/>
        <v>0</v>
      </c>
      <c r="T919" s="177">
        <f t="shared" si="589"/>
        <v>0</v>
      </c>
      <c r="U919" s="177">
        <f t="shared" si="589"/>
        <v>0</v>
      </c>
      <c r="V919" s="177">
        <f t="shared" si="589"/>
        <v>0</v>
      </c>
      <c r="W919" s="177">
        <f t="shared" si="589"/>
        <v>0</v>
      </c>
      <c r="X919" s="177">
        <f t="shared" si="589"/>
        <v>0</v>
      </c>
      <c r="Y919" s="177">
        <f t="shared" si="589"/>
        <v>0</v>
      </c>
      <c r="Z919" s="177">
        <f t="shared" si="589"/>
        <v>0</v>
      </c>
      <c r="AA919" s="177">
        <f t="shared" si="589"/>
        <v>0</v>
      </c>
      <c r="AB919" s="695"/>
      <c r="AC919" s="696"/>
      <c r="AD919" s="696"/>
      <c r="AE919" s="696"/>
      <c r="AF919" s="696"/>
      <c r="AG919" s="697"/>
    </row>
    <row r="920" spans="1:33" s="3" customFormat="1" ht="26.25" customHeight="1">
      <c r="A920" s="745" t="s">
        <v>225</v>
      </c>
      <c r="B920" s="777" t="s">
        <v>150</v>
      </c>
      <c r="C920" s="780" t="s">
        <v>151</v>
      </c>
      <c r="D920" s="805" t="s">
        <v>154</v>
      </c>
      <c r="E920" s="752" t="s">
        <v>551</v>
      </c>
      <c r="F920" s="753"/>
      <c r="G920" s="297"/>
      <c r="H920" s="443"/>
      <c r="I920" s="444"/>
      <c r="J920" s="444"/>
      <c r="K920" s="444"/>
      <c r="L920" s="444"/>
      <c r="M920" s="444"/>
      <c r="N920" s="444"/>
      <c r="O920" s="444"/>
      <c r="P920" s="444"/>
      <c r="Q920" s="444"/>
      <c r="R920" s="446"/>
      <c r="S920" s="447"/>
      <c r="T920" s="447"/>
      <c r="U920" s="447"/>
      <c r="V920" s="447"/>
      <c r="W920" s="447"/>
      <c r="X920" s="447"/>
      <c r="Y920" s="447"/>
      <c r="Z920" s="447"/>
      <c r="AA920" s="447"/>
      <c r="AB920" s="635"/>
      <c r="AC920" s="635"/>
      <c r="AD920" s="635"/>
      <c r="AE920" s="635"/>
      <c r="AF920" s="635"/>
      <c r="AG920" s="659"/>
    </row>
    <row r="921" spans="1:33" s="3" customFormat="1" ht="26.25" customHeight="1">
      <c r="A921" s="746"/>
      <c r="B921" s="778"/>
      <c r="C921" s="781"/>
      <c r="D921" s="807"/>
      <c r="E921" s="201" t="s">
        <v>10</v>
      </c>
      <c r="F921" s="205" t="s">
        <v>552</v>
      </c>
      <c r="G921" s="180" t="s">
        <v>14</v>
      </c>
      <c r="H921" s="176">
        <f>I921+J921+L921+M921+N921+O921+P921+Q921</f>
        <v>2.0299999999999998</v>
      </c>
      <c r="I921" s="185">
        <v>2.0299999999999998</v>
      </c>
      <c r="J921" s="185"/>
      <c r="K921" s="185"/>
      <c r="L921" s="185"/>
      <c r="M921" s="185"/>
      <c r="N921" s="185"/>
      <c r="O921" s="185"/>
      <c r="P921" s="185"/>
      <c r="Q921" s="185"/>
      <c r="R921" s="335">
        <f>S921+T921+V921+W921+X921+Y921+Z921+AA921</f>
        <v>2.0299999999999998</v>
      </c>
      <c r="S921" s="445">
        <v>2.0299999999999998</v>
      </c>
      <c r="T921" s="445"/>
      <c r="U921" s="445"/>
      <c r="V921" s="445"/>
      <c r="W921" s="445"/>
      <c r="X921" s="445"/>
      <c r="Y921" s="445"/>
      <c r="Z921" s="445"/>
      <c r="AA921" s="445"/>
      <c r="AB921" s="375" t="s">
        <v>509</v>
      </c>
      <c r="AC921" s="347" t="s">
        <v>553</v>
      </c>
      <c r="AD921" s="523" t="s">
        <v>153</v>
      </c>
      <c r="AE921" s="523">
        <v>4</v>
      </c>
      <c r="AF921" s="523">
        <v>4</v>
      </c>
      <c r="AG921" s="371"/>
    </row>
    <row r="922" spans="1:33" s="3" customFormat="1" ht="15" customHeight="1">
      <c r="A922" s="747"/>
      <c r="B922" s="779"/>
      <c r="C922" s="782"/>
      <c r="D922" s="756" t="s">
        <v>15</v>
      </c>
      <c r="E922" s="757"/>
      <c r="F922" s="757"/>
      <c r="G922" s="758"/>
      <c r="H922" s="186">
        <f>H921</f>
        <v>2.0299999999999998</v>
      </c>
      <c r="I922" s="186">
        <f t="shared" ref="I922:AA922" si="590">I921</f>
        <v>2.0299999999999998</v>
      </c>
      <c r="J922" s="186">
        <f t="shared" si="590"/>
        <v>0</v>
      </c>
      <c r="K922" s="186">
        <f t="shared" si="590"/>
        <v>0</v>
      </c>
      <c r="L922" s="186">
        <f t="shared" si="590"/>
        <v>0</v>
      </c>
      <c r="M922" s="186">
        <f t="shared" si="590"/>
        <v>0</v>
      </c>
      <c r="N922" s="186">
        <f t="shared" si="590"/>
        <v>0</v>
      </c>
      <c r="O922" s="186">
        <f t="shared" si="590"/>
        <v>0</v>
      </c>
      <c r="P922" s="186">
        <f t="shared" si="590"/>
        <v>0</v>
      </c>
      <c r="Q922" s="186">
        <f t="shared" si="590"/>
        <v>0</v>
      </c>
      <c r="R922" s="186">
        <f t="shared" si="590"/>
        <v>2.0299999999999998</v>
      </c>
      <c r="S922" s="186">
        <f t="shared" si="590"/>
        <v>2.0299999999999998</v>
      </c>
      <c r="T922" s="186">
        <f t="shared" si="590"/>
        <v>0</v>
      </c>
      <c r="U922" s="186">
        <f t="shared" si="590"/>
        <v>0</v>
      </c>
      <c r="V922" s="186">
        <f t="shared" si="590"/>
        <v>0</v>
      </c>
      <c r="W922" s="186">
        <f t="shared" si="590"/>
        <v>0</v>
      </c>
      <c r="X922" s="186">
        <f t="shared" si="590"/>
        <v>0</v>
      </c>
      <c r="Y922" s="186">
        <f t="shared" si="590"/>
        <v>0</v>
      </c>
      <c r="Z922" s="186">
        <f t="shared" si="590"/>
        <v>0</v>
      </c>
      <c r="AA922" s="186">
        <f t="shared" si="590"/>
        <v>0</v>
      </c>
      <c r="AB922" s="704"/>
      <c r="AC922" s="705"/>
      <c r="AD922" s="705"/>
      <c r="AE922" s="705"/>
      <c r="AF922" s="705"/>
      <c r="AG922" s="706"/>
    </row>
    <row r="923" spans="1:33" s="3" customFormat="1" ht="30" customHeight="1">
      <c r="A923" s="745">
        <v>13</v>
      </c>
      <c r="B923" s="777" t="s">
        <v>150</v>
      </c>
      <c r="C923" s="780" t="s">
        <v>151</v>
      </c>
      <c r="D923" s="805" t="s">
        <v>164</v>
      </c>
      <c r="E923" s="752" t="s">
        <v>554</v>
      </c>
      <c r="F923" s="753"/>
      <c r="G923" s="297"/>
      <c r="H923" s="443"/>
      <c r="I923" s="444"/>
      <c r="J923" s="444"/>
      <c r="K923" s="444"/>
      <c r="L923" s="444"/>
      <c r="M923" s="444"/>
      <c r="N923" s="444"/>
      <c r="O923" s="444"/>
      <c r="P923" s="444"/>
      <c r="Q923" s="444"/>
      <c r="R923" s="446"/>
      <c r="S923" s="447"/>
      <c r="T923" s="447"/>
      <c r="U923" s="447"/>
      <c r="V923" s="447"/>
      <c r="W923" s="447"/>
      <c r="X923" s="447"/>
      <c r="Y923" s="447"/>
      <c r="Z923" s="447"/>
      <c r="AA923" s="447"/>
      <c r="AB923" s="635"/>
      <c r="AC923" s="635"/>
      <c r="AD923" s="635"/>
      <c r="AE923" s="635"/>
      <c r="AF923" s="635"/>
      <c r="AG923" s="659"/>
    </row>
    <row r="924" spans="1:33" s="3" customFormat="1" ht="30" customHeight="1">
      <c r="A924" s="746"/>
      <c r="B924" s="778"/>
      <c r="C924" s="781"/>
      <c r="D924" s="807"/>
      <c r="E924" s="203" t="s">
        <v>10</v>
      </c>
      <c r="F924" s="211" t="s">
        <v>555</v>
      </c>
      <c r="G924" s="180" t="s">
        <v>14</v>
      </c>
      <c r="H924" s="176">
        <f>I924+J924+L924+M924+N924+O924+P924+Q924</f>
        <v>2.0299999999999998</v>
      </c>
      <c r="I924" s="185">
        <v>2.0299999999999998</v>
      </c>
      <c r="J924" s="185"/>
      <c r="K924" s="185"/>
      <c r="L924" s="185"/>
      <c r="M924" s="185"/>
      <c r="N924" s="185"/>
      <c r="O924" s="185"/>
      <c r="P924" s="185"/>
      <c r="Q924" s="185"/>
      <c r="R924" s="335">
        <f>S924+T924+V924+W924+X924+Y924+Z924+AA924</f>
        <v>2.0299999999999998</v>
      </c>
      <c r="S924" s="445">
        <v>2.0299999999999998</v>
      </c>
      <c r="T924" s="445"/>
      <c r="U924" s="445"/>
      <c r="V924" s="445"/>
      <c r="W924" s="445"/>
      <c r="X924" s="445"/>
      <c r="Y924" s="445"/>
      <c r="Z924" s="445"/>
      <c r="AA924" s="445"/>
      <c r="AB924" s="375" t="s">
        <v>509</v>
      </c>
      <c r="AC924" s="347" t="s">
        <v>556</v>
      </c>
      <c r="AD924" s="455" t="s">
        <v>153</v>
      </c>
      <c r="AE924" s="523">
        <v>6</v>
      </c>
      <c r="AF924" s="473">
        <v>6</v>
      </c>
      <c r="AG924" s="371"/>
    </row>
    <row r="925" spans="1:33" s="3" customFormat="1" ht="15" customHeight="1">
      <c r="A925" s="747"/>
      <c r="B925" s="779"/>
      <c r="C925" s="782"/>
      <c r="D925" s="756" t="s">
        <v>15</v>
      </c>
      <c r="E925" s="757"/>
      <c r="F925" s="757"/>
      <c r="G925" s="758"/>
      <c r="H925" s="177">
        <f>H924</f>
        <v>2.0299999999999998</v>
      </c>
      <c r="I925" s="177">
        <f t="shared" ref="I925:AA925" si="591">I924</f>
        <v>2.0299999999999998</v>
      </c>
      <c r="J925" s="177">
        <f t="shared" si="591"/>
        <v>0</v>
      </c>
      <c r="K925" s="177">
        <f t="shared" si="591"/>
        <v>0</v>
      </c>
      <c r="L925" s="177">
        <f t="shared" si="591"/>
        <v>0</v>
      </c>
      <c r="M925" s="177">
        <f t="shared" si="591"/>
        <v>0</v>
      </c>
      <c r="N925" s="177">
        <f t="shared" si="591"/>
        <v>0</v>
      </c>
      <c r="O925" s="177">
        <f t="shared" si="591"/>
        <v>0</v>
      </c>
      <c r="P925" s="177">
        <f t="shared" si="591"/>
        <v>0</v>
      </c>
      <c r="Q925" s="177">
        <f t="shared" si="591"/>
        <v>0</v>
      </c>
      <c r="R925" s="177">
        <f t="shared" si="591"/>
        <v>2.0299999999999998</v>
      </c>
      <c r="S925" s="177">
        <f t="shared" si="591"/>
        <v>2.0299999999999998</v>
      </c>
      <c r="T925" s="177">
        <f t="shared" si="591"/>
        <v>0</v>
      </c>
      <c r="U925" s="177">
        <f t="shared" si="591"/>
        <v>0</v>
      </c>
      <c r="V925" s="177">
        <f t="shared" si="591"/>
        <v>0</v>
      </c>
      <c r="W925" s="177">
        <f t="shared" si="591"/>
        <v>0</v>
      </c>
      <c r="X925" s="177">
        <f t="shared" si="591"/>
        <v>0</v>
      </c>
      <c r="Y925" s="177">
        <f t="shared" si="591"/>
        <v>0</v>
      </c>
      <c r="Z925" s="177">
        <f t="shared" si="591"/>
        <v>0</v>
      </c>
      <c r="AA925" s="177">
        <f t="shared" si="591"/>
        <v>0</v>
      </c>
      <c r="AB925" s="695"/>
      <c r="AC925" s="696"/>
      <c r="AD925" s="696"/>
      <c r="AE925" s="696"/>
      <c r="AF925" s="696"/>
      <c r="AG925" s="697"/>
    </row>
    <row r="926" spans="1:33" s="3" customFormat="1" ht="57" customHeight="1">
      <c r="A926" s="745" t="s">
        <v>225</v>
      </c>
      <c r="B926" s="777" t="s">
        <v>150</v>
      </c>
      <c r="C926" s="780" t="s">
        <v>151</v>
      </c>
      <c r="D926" s="805" t="s">
        <v>174</v>
      </c>
      <c r="E926" s="752" t="s">
        <v>665</v>
      </c>
      <c r="F926" s="753"/>
      <c r="G926" s="297"/>
      <c r="H926" s="443"/>
      <c r="I926" s="444"/>
      <c r="J926" s="444"/>
      <c r="K926" s="444"/>
      <c r="L926" s="444"/>
      <c r="M926" s="444"/>
      <c r="N926" s="444"/>
      <c r="O926" s="444"/>
      <c r="P926" s="444"/>
      <c r="Q926" s="444"/>
      <c r="R926" s="446"/>
      <c r="S926" s="447"/>
      <c r="T926" s="447"/>
      <c r="U926" s="447"/>
      <c r="V926" s="447"/>
      <c r="W926" s="447"/>
      <c r="X926" s="447"/>
      <c r="Y926" s="447"/>
      <c r="Z926" s="447"/>
      <c r="AA926" s="447"/>
      <c r="AB926" s="635"/>
      <c r="AC926" s="635"/>
      <c r="AD926" s="635"/>
      <c r="AE926" s="635"/>
      <c r="AF926" s="635"/>
      <c r="AG926" s="659"/>
    </row>
    <row r="927" spans="1:33" s="3" customFormat="1" ht="39.75" customHeight="1">
      <c r="A927" s="746"/>
      <c r="B927" s="778"/>
      <c r="C927" s="781"/>
      <c r="D927" s="807"/>
      <c r="E927" s="201" t="s">
        <v>10</v>
      </c>
      <c r="F927" s="205" t="s">
        <v>557</v>
      </c>
      <c r="G927" s="180" t="s">
        <v>147</v>
      </c>
      <c r="H927" s="176">
        <f>I927+J927+L927+M927+N927+O927+P927+Q927</f>
        <v>278.05099999999999</v>
      </c>
      <c r="I927" s="185"/>
      <c r="J927" s="185"/>
      <c r="K927" s="185"/>
      <c r="L927" s="185">
        <v>278.05099999999999</v>
      </c>
      <c r="M927" s="185"/>
      <c r="N927" s="185"/>
      <c r="O927" s="185"/>
      <c r="P927" s="185"/>
      <c r="Q927" s="185"/>
      <c r="R927" s="335">
        <f>S927+T927+V927+W927+X927+Y927+Z927+AA927</f>
        <v>278.05099999999999</v>
      </c>
      <c r="S927" s="445"/>
      <c r="T927" s="445"/>
      <c r="U927" s="445"/>
      <c r="V927" s="445">
        <v>278.05099999999999</v>
      </c>
      <c r="W927" s="445"/>
      <c r="X927" s="445"/>
      <c r="Y927" s="445"/>
      <c r="Z927" s="445"/>
      <c r="AA927" s="445"/>
      <c r="AB927" s="375" t="s">
        <v>509</v>
      </c>
      <c r="AC927" s="451" t="s">
        <v>558</v>
      </c>
      <c r="AD927" s="523" t="s">
        <v>153</v>
      </c>
      <c r="AE927" s="609">
        <v>30</v>
      </c>
      <c r="AF927" s="609">
        <v>32</v>
      </c>
      <c r="AG927" s="610" t="s">
        <v>1149</v>
      </c>
    </row>
    <row r="928" spans="1:33" s="3" customFormat="1" ht="15" customHeight="1">
      <c r="A928" s="747"/>
      <c r="B928" s="779"/>
      <c r="C928" s="782"/>
      <c r="D928" s="756" t="s">
        <v>15</v>
      </c>
      <c r="E928" s="757"/>
      <c r="F928" s="757"/>
      <c r="G928" s="758"/>
      <c r="H928" s="186">
        <f>H927</f>
        <v>278.05099999999999</v>
      </c>
      <c r="I928" s="186">
        <f t="shared" ref="I928:AA928" si="592">I927</f>
        <v>0</v>
      </c>
      <c r="J928" s="186">
        <f t="shared" si="592"/>
        <v>0</v>
      </c>
      <c r="K928" s="186">
        <f t="shared" si="592"/>
        <v>0</v>
      </c>
      <c r="L928" s="186">
        <f t="shared" si="592"/>
        <v>278.05099999999999</v>
      </c>
      <c r="M928" s="186">
        <f t="shared" si="592"/>
        <v>0</v>
      </c>
      <c r="N928" s="186">
        <f t="shared" si="592"/>
        <v>0</v>
      </c>
      <c r="O928" s="186">
        <f t="shared" si="592"/>
        <v>0</v>
      </c>
      <c r="P928" s="186">
        <f t="shared" si="592"/>
        <v>0</v>
      </c>
      <c r="Q928" s="186">
        <f t="shared" si="592"/>
        <v>0</v>
      </c>
      <c r="R928" s="186">
        <f t="shared" si="592"/>
        <v>278.05099999999999</v>
      </c>
      <c r="S928" s="186">
        <f t="shared" si="592"/>
        <v>0</v>
      </c>
      <c r="T928" s="186">
        <f t="shared" si="592"/>
        <v>0</v>
      </c>
      <c r="U928" s="186">
        <f t="shared" si="592"/>
        <v>0</v>
      </c>
      <c r="V928" s="186">
        <f t="shared" si="592"/>
        <v>278.05099999999999</v>
      </c>
      <c r="W928" s="186">
        <f t="shared" si="592"/>
        <v>0</v>
      </c>
      <c r="X928" s="186">
        <f t="shared" si="592"/>
        <v>0</v>
      </c>
      <c r="Y928" s="186">
        <f t="shared" si="592"/>
        <v>0</v>
      </c>
      <c r="Z928" s="186">
        <f t="shared" si="592"/>
        <v>0</v>
      </c>
      <c r="AA928" s="186">
        <f t="shared" si="592"/>
        <v>0</v>
      </c>
      <c r="AB928" s="704"/>
      <c r="AC928" s="705"/>
      <c r="AD928" s="705"/>
      <c r="AE928" s="705"/>
      <c r="AF928" s="705"/>
      <c r="AG928" s="706"/>
    </row>
    <row r="929" spans="1:33" s="3" customFormat="1" ht="29.25" customHeight="1">
      <c r="A929" s="745">
        <v>13</v>
      </c>
      <c r="B929" s="777" t="s">
        <v>150</v>
      </c>
      <c r="C929" s="780" t="s">
        <v>151</v>
      </c>
      <c r="D929" s="805" t="s">
        <v>179</v>
      </c>
      <c r="E929" s="752" t="s">
        <v>559</v>
      </c>
      <c r="F929" s="753"/>
      <c r="G929" s="297"/>
      <c r="H929" s="443"/>
      <c r="I929" s="444"/>
      <c r="J929" s="444"/>
      <c r="K929" s="444"/>
      <c r="L929" s="444"/>
      <c r="M929" s="444"/>
      <c r="N929" s="444"/>
      <c r="O929" s="444"/>
      <c r="P929" s="444"/>
      <c r="Q929" s="444"/>
      <c r="R929" s="446"/>
      <c r="S929" s="447"/>
      <c r="T929" s="447"/>
      <c r="U929" s="447"/>
      <c r="V929" s="447"/>
      <c r="W929" s="447"/>
      <c r="X929" s="447"/>
      <c r="Y929" s="447"/>
      <c r="Z929" s="447"/>
      <c r="AA929" s="447"/>
      <c r="AB929" s="635"/>
      <c r="AC929" s="635"/>
      <c r="AD929" s="635"/>
      <c r="AE929" s="635"/>
      <c r="AF929" s="635"/>
      <c r="AG929" s="659"/>
    </row>
    <row r="930" spans="1:33" s="3" customFormat="1" ht="60.75" customHeight="1">
      <c r="A930" s="746"/>
      <c r="B930" s="778"/>
      <c r="C930" s="781"/>
      <c r="D930" s="807"/>
      <c r="E930" s="203" t="s">
        <v>10</v>
      </c>
      <c r="F930" s="211" t="s">
        <v>560</v>
      </c>
      <c r="G930" s="180" t="s">
        <v>14</v>
      </c>
      <c r="H930" s="176">
        <f>I930+J930+L930+M930+N930+O930+P930+Q930</f>
        <v>13</v>
      </c>
      <c r="I930" s="185">
        <v>13</v>
      </c>
      <c r="J930" s="185"/>
      <c r="K930" s="185"/>
      <c r="L930" s="185"/>
      <c r="M930" s="185"/>
      <c r="N930" s="185"/>
      <c r="O930" s="185"/>
      <c r="P930" s="185"/>
      <c r="Q930" s="185"/>
      <c r="R930" s="335">
        <f>S930+T930+V930+W930+X930+Y930+Z930+AA930</f>
        <v>13</v>
      </c>
      <c r="S930" s="445">
        <v>13</v>
      </c>
      <c r="T930" s="445"/>
      <c r="U930" s="445"/>
      <c r="V930" s="445"/>
      <c r="W930" s="445"/>
      <c r="X930" s="445"/>
      <c r="Y930" s="445"/>
      <c r="Z930" s="445"/>
      <c r="AA930" s="445"/>
      <c r="AB930" s="338" t="s">
        <v>561</v>
      </c>
      <c r="AC930" s="347" t="s">
        <v>666</v>
      </c>
      <c r="AD930" s="455" t="s">
        <v>153</v>
      </c>
      <c r="AE930" s="523">
        <v>60</v>
      </c>
      <c r="AF930" s="473">
        <v>69</v>
      </c>
      <c r="AG930" s="379" t="s">
        <v>1162</v>
      </c>
    </row>
    <row r="931" spans="1:33" s="3" customFormat="1" ht="15" customHeight="1">
      <c r="A931" s="747"/>
      <c r="B931" s="779"/>
      <c r="C931" s="782"/>
      <c r="D931" s="756" t="s">
        <v>15</v>
      </c>
      <c r="E931" s="757"/>
      <c r="F931" s="757"/>
      <c r="G931" s="758"/>
      <c r="H931" s="177">
        <f>H930</f>
        <v>13</v>
      </c>
      <c r="I931" s="177">
        <f t="shared" ref="I931:AA931" si="593">I930</f>
        <v>13</v>
      </c>
      <c r="J931" s="177">
        <f t="shared" si="593"/>
        <v>0</v>
      </c>
      <c r="K931" s="177">
        <f t="shared" si="593"/>
        <v>0</v>
      </c>
      <c r="L931" s="177">
        <f t="shared" si="593"/>
        <v>0</v>
      </c>
      <c r="M931" s="177">
        <f t="shared" si="593"/>
        <v>0</v>
      </c>
      <c r="N931" s="177">
        <f t="shared" si="593"/>
        <v>0</v>
      </c>
      <c r="O931" s="177">
        <f t="shared" si="593"/>
        <v>0</v>
      </c>
      <c r="P931" s="177">
        <f t="shared" si="593"/>
        <v>0</v>
      </c>
      <c r="Q931" s="177">
        <f t="shared" si="593"/>
        <v>0</v>
      </c>
      <c r="R931" s="177">
        <f t="shared" si="593"/>
        <v>13</v>
      </c>
      <c r="S931" s="177">
        <f t="shared" si="593"/>
        <v>13</v>
      </c>
      <c r="T931" s="177">
        <f t="shared" si="593"/>
        <v>0</v>
      </c>
      <c r="U931" s="177">
        <f t="shared" si="593"/>
        <v>0</v>
      </c>
      <c r="V931" s="177">
        <f t="shared" si="593"/>
        <v>0</v>
      </c>
      <c r="W931" s="177">
        <f t="shared" si="593"/>
        <v>0</v>
      </c>
      <c r="X931" s="177">
        <f t="shared" si="593"/>
        <v>0</v>
      </c>
      <c r="Y931" s="177">
        <f t="shared" si="593"/>
        <v>0</v>
      </c>
      <c r="Z931" s="177">
        <f t="shared" si="593"/>
        <v>0</v>
      </c>
      <c r="AA931" s="177">
        <f t="shared" si="593"/>
        <v>0</v>
      </c>
      <c r="AB931" s="695"/>
      <c r="AC931" s="696"/>
      <c r="AD931" s="696"/>
      <c r="AE931" s="696"/>
      <c r="AF931" s="696"/>
      <c r="AG931" s="697"/>
    </row>
    <row r="932" spans="1:33" s="3" customFormat="1" ht="54" customHeight="1">
      <c r="A932" s="745">
        <v>13</v>
      </c>
      <c r="B932" s="777" t="s">
        <v>150</v>
      </c>
      <c r="C932" s="780" t="s">
        <v>151</v>
      </c>
      <c r="D932" s="805" t="s">
        <v>213</v>
      </c>
      <c r="E932" s="752" t="s">
        <v>1163</v>
      </c>
      <c r="F932" s="753"/>
      <c r="G932" s="297"/>
      <c r="H932" s="443"/>
      <c r="I932" s="444"/>
      <c r="J932" s="444"/>
      <c r="K932" s="444"/>
      <c r="L932" s="444"/>
      <c r="M932" s="444"/>
      <c r="N932" s="444"/>
      <c r="O932" s="444"/>
      <c r="P932" s="444"/>
      <c r="Q932" s="444"/>
      <c r="R932" s="446"/>
      <c r="S932" s="447"/>
      <c r="T932" s="447"/>
      <c r="U932" s="447"/>
      <c r="V932" s="447"/>
      <c r="W932" s="447"/>
      <c r="X932" s="447"/>
      <c r="Y932" s="447"/>
      <c r="Z932" s="447"/>
      <c r="AA932" s="447"/>
      <c r="AB932" s="635"/>
      <c r="AC932" s="635"/>
      <c r="AD932" s="635"/>
      <c r="AE932" s="635"/>
      <c r="AF932" s="635"/>
      <c r="AG932" s="659"/>
    </row>
    <row r="933" spans="1:33" s="3" customFormat="1" ht="36.75" customHeight="1">
      <c r="A933" s="746"/>
      <c r="B933" s="778"/>
      <c r="C933" s="781"/>
      <c r="D933" s="807"/>
      <c r="E933" s="203" t="s">
        <v>10</v>
      </c>
      <c r="F933" s="211" t="s">
        <v>1164</v>
      </c>
      <c r="G933" s="180" t="s">
        <v>14</v>
      </c>
      <c r="H933" s="176">
        <f>I933+J933+L933+M933+N933+O933+P933+Q933</f>
        <v>2.5</v>
      </c>
      <c r="I933" s="185">
        <v>2.5</v>
      </c>
      <c r="J933" s="185"/>
      <c r="K933" s="185"/>
      <c r="L933" s="185"/>
      <c r="M933" s="185"/>
      <c r="N933" s="185"/>
      <c r="O933" s="185"/>
      <c r="P933" s="185"/>
      <c r="Q933" s="185"/>
      <c r="R933" s="335">
        <f>S933+T933+V933+W933+X933+Y933+Z933+AA933</f>
        <v>2.5</v>
      </c>
      <c r="S933" s="445">
        <v>2.5</v>
      </c>
      <c r="T933" s="445"/>
      <c r="U933" s="445"/>
      <c r="V933" s="445"/>
      <c r="W933" s="445"/>
      <c r="X933" s="445"/>
      <c r="Y933" s="445"/>
      <c r="Z933" s="445"/>
      <c r="AA933" s="445"/>
      <c r="AB933" s="611" t="s">
        <v>893</v>
      </c>
      <c r="AC933" s="588" t="s">
        <v>191</v>
      </c>
      <c r="AD933" s="455" t="s">
        <v>153</v>
      </c>
      <c r="AE933" s="523">
        <v>0</v>
      </c>
      <c r="AF933" s="473">
        <v>1</v>
      </c>
      <c r="AG933" s="379"/>
    </row>
    <row r="934" spans="1:33" s="3" customFormat="1" ht="15" customHeight="1">
      <c r="A934" s="747"/>
      <c r="B934" s="779"/>
      <c r="C934" s="782"/>
      <c r="D934" s="756" t="s">
        <v>15</v>
      </c>
      <c r="E934" s="757"/>
      <c r="F934" s="757"/>
      <c r="G934" s="758"/>
      <c r="H934" s="177">
        <f>H933</f>
        <v>2.5</v>
      </c>
      <c r="I934" s="177">
        <f t="shared" ref="I934:AA934" si="594">I933</f>
        <v>2.5</v>
      </c>
      <c r="J934" s="177">
        <f t="shared" si="594"/>
        <v>0</v>
      </c>
      <c r="K934" s="177">
        <f t="shared" si="594"/>
        <v>0</v>
      </c>
      <c r="L934" s="177">
        <f t="shared" si="594"/>
        <v>0</v>
      </c>
      <c r="M934" s="177">
        <f t="shared" si="594"/>
        <v>0</v>
      </c>
      <c r="N934" s="177">
        <f t="shared" si="594"/>
        <v>0</v>
      </c>
      <c r="O934" s="177">
        <f t="shared" si="594"/>
        <v>0</v>
      </c>
      <c r="P934" s="177">
        <f t="shared" si="594"/>
        <v>0</v>
      </c>
      <c r="Q934" s="177">
        <f t="shared" si="594"/>
        <v>0</v>
      </c>
      <c r="R934" s="177">
        <f t="shared" si="594"/>
        <v>2.5</v>
      </c>
      <c r="S934" s="177">
        <f t="shared" si="594"/>
        <v>2.5</v>
      </c>
      <c r="T934" s="177">
        <f t="shared" si="594"/>
        <v>0</v>
      </c>
      <c r="U934" s="177">
        <f t="shared" si="594"/>
        <v>0</v>
      </c>
      <c r="V934" s="177">
        <f t="shared" si="594"/>
        <v>0</v>
      </c>
      <c r="W934" s="177">
        <f t="shared" si="594"/>
        <v>0</v>
      </c>
      <c r="X934" s="177">
        <f t="shared" si="594"/>
        <v>0</v>
      </c>
      <c r="Y934" s="177">
        <f t="shared" si="594"/>
        <v>0</v>
      </c>
      <c r="Z934" s="177">
        <f t="shared" si="594"/>
        <v>0</v>
      </c>
      <c r="AA934" s="177">
        <f t="shared" si="594"/>
        <v>0</v>
      </c>
      <c r="AB934" s="695"/>
      <c r="AC934" s="696"/>
      <c r="AD934" s="696"/>
      <c r="AE934" s="696"/>
      <c r="AF934" s="696"/>
      <c r="AG934" s="697"/>
    </row>
    <row r="935" spans="1:33" s="3" customFormat="1" ht="64.5" customHeight="1">
      <c r="A935" s="745" t="s">
        <v>225</v>
      </c>
      <c r="B935" s="777" t="s">
        <v>150</v>
      </c>
      <c r="C935" s="780" t="s">
        <v>151</v>
      </c>
      <c r="D935" s="805" t="s">
        <v>185</v>
      </c>
      <c r="E935" s="752" t="s">
        <v>562</v>
      </c>
      <c r="F935" s="753"/>
      <c r="G935" s="297"/>
      <c r="H935" s="443"/>
      <c r="I935" s="444"/>
      <c r="J935" s="444"/>
      <c r="K935" s="444"/>
      <c r="L935" s="444"/>
      <c r="M935" s="444"/>
      <c r="N935" s="444"/>
      <c r="O935" s="444"/>
      <c r="P935" s="444"/>
      <c r="Q935" s="444"/>
      <c r="R935" s="446"/>
      <c r="S935" s="447"/>
      <c r="T935" s="447"/>
      <c r="U935" s="447"/>
      <c r="V935" s="447"/>
      <c r="W935" s="447"/>
      <c r="X935" s="447"/>
      <c r="Y935" s="447"/>
      <c r="Z935" s="447"/>
      <c r="AA935" s="447"/>
      <c r="AB935" s="635"/>
      <c r="AC935" s="635"/>
      <c r="AD935" s="635"/>
      <c r="AE935" s="635"/>
      <c r="AF935" s="635"/>
      <c r="AG935" s="659"/>
    </row>
    <row r="936" spans="1:33" s="3" customFormat="1" ht="32.25" customHeight="1">
      <c r="A936" s="746"/>
      <c r="B936" s="778"/>
      <c r="C936" s="781"/>
      <c r="D936" s="807"/>
      <c r="E936" s="201" t="s">
        <v>10</v>
      </c>
      <c r="F936" s="205" t="s">
        <v>563</v>
      </c>
      <c r="G936" s="180" t="s">
        <v>14</v>
      </c>
      <c r="H936" s="176">
        <f>I936+J936+L936+M936+N936+O936+P936+Q936</f>
        <v>64.397999999999996</v>
      </c>
      <c r="I936" s="185">
        <v>10.733000000000001</v>
      </c>
      <c r="J936" s="185"/>
      <c r="K936" s="185"/>
      <c r="L936" s="185"/>
      <c r="M936" s="185"/>
      <c r="N936" s="185"/>
      <c r="O936" s="185"/>
      <c r="P936" s="185"/>
      <c r="Q936" s="185">
        <v>53.664999999999999</v>
      </c>
      <c r="R936" s="335">
        <f>S936+T936+U936+V936+W936+X936+Y936+Z936+AA936</f>
        <v>64.397999999999996</v>
      </c>
      <c r="S936" s="445">
        <v>10.733000000000001</v>
      </c>
      <c r="T936" s="445"/>
      <c r="U936" s="445"/>
      <c r="V936" s="445"/>
      <c r="W936" s="445"/>
      <c r="X936" s="445"/>
      <c r="Y936" s="445"/>
      <c r="Z936" s="445"/>
      <c r="AA936" s="445">
        <v>53.664999999999999</v>
      </c>
      <c r="AB936" s="375" t="s">
        <v>509</v>
      </c>
      <c r="AC936" s="339" t="s">
        <v>564</v>
      </c>
      <c r="AD936" s="523" t="s">
        <v>153</v>
      </c>
      <c r="AE936" s="523">
        <v>8</v>
      </c>
      <c r="AF936" s="523">
        <v>8</v>
      </c>
      <c r="AG936" s="371"/>
    </row>
    <row r="937" spans="1:33" s="3" customFormat="1" ht="15" customHeight="1">
      <c r="A937" s="747"/>
      <c r="B937" s="779"/>
      <c r="C937" s="782"/>
      <c r="D937" s="756" t="s">
        <v>15</v>
      </c>
      <c r="E937" s="757"/>
      <c r="F937" s="757"/>
      <c r="G937" s="758"/>
      <c r="H937" s="186">
        <f>H936</f>
        <v>64.397999999999996</v>
      </c>
      <c r="I937" s="186">
        <f t="shared" ref="I937:AA937" si="595">I936</f>
        <v>10.733000000000001</v>
      </c>
      <c r="J937" s="186">
        <f t="shared" si="595"/>
        <v>0</v>
      </c>
      <c r="K937" s="186">
        <f t="shared" si="595"/>
        <v>0</v>
      </c>
      <c r="L937" s="186">
        <f t="shared" si="595"/>
        <v>0</v>
      </c>
      <c r="M937" s="186">
        <f t="shared" si="595"/>
        <v>0</v>
      </c>
      <c r="N937" s="186">
        <f t="shared" si="595"/>
        <v>0</v>
      </c>
      <c r="O937" s="186">
        <f t="shared" si="595"/>
        <v>0</v>
      </c>
      <c r="P937" s="186">
        <f t="shared" si="595"/>
        <v>0</v>
      </c>
      <c r="Q937" s="186">
        <f t="shared" si="595"/>
        <v>53.664999999999999</v>
      </c>
      <c r="R937" s="186">
        <f t="shared" si="595"/>
        <v>64.397999999999996</v>
      </c>
      <c r="S937" s="186">
        <f t="shared" si="595"/>
        <v>10.733000000000001</v>
      </c>
      <c r="T937" s="186">
        <f t="shared" si="595"/>
        <v>0</v>
      </c>
      <c r="U937" s="186">
        <f t="shared" si="595"/>
        <v>0</v>
      </c>
      <c r="V937" s="186">
        <f t="shared" si="595"/>
        <v>0</v>
      </c>
      <c r="W937" s="186">
        <f t="shared" si="595"/>
        <v>0</v>
      </c>
      <c r="X937" s="186">
        <f t="shared" si="595"/>
        <v>0</v>
      </c>
      <c r="Y937" s="186">
        <f t="shared" si="595"/>
        <v>0</v>
      </c>
      <c r="Z937" s="186">
        <f t="shared" si="595"/>
        <v>0</v>
      </c>
      <c r="AA937" s="186">
        <f t="shared" si="595"/>
        <v>53.664999999999999</v>
      </c>
      <c r="AB937" s="704"/>
      <c r="AC937" s="705"/>
      <c r="AD937" s="705"/>
      <c r="AE937" s="705"/>
      <c r="AF937" s="705"/>
      <c r="AG937" s="706"/>
    </row>
    <row r="938" spans="1:33" s="3" customFormat="1" ht="15" customHeight="1">
      <c r="A938" s="202" t="s">
        <v>225</v>
      </c>
      <c r="B938" s="292" t="s">
        <v>150</v>
      </c>
      <c r="C938" s="293" t="s">
        <v>151</v>
      </c>
      <c r="D938" s="814" t="s">
        <v>16</v>
      </c>
      <c r="E938" s="815"/>
      <c r="F938" s="815"/>
      <c r="G938" s="816"/>
      <c r="H938" s="172">
        <f>H916+H919+H922+H925+H928+H931+H934+H937</f>
        <v>380.00900000000001</v>
      </c>
      <c r="I938" s="172">
        <f t="shared" ref="I938:AA938" si="596">I916+I919+I922+I925+I928+I931+I934+I937</f>
        <v>48.293000000000006</v>
      </c>
      <c r="J938" s="172">
        <f t="shared" si="596"/>
        <v>0</v>
      </c>
      <c r="K938" s="172">
        <f t="shared" si="596"/>
        <v>0</v>
      </c>
      <c r="L938" s="172">
        <f t="shared" si="596"/>
        <v>278.05099999999999</v>
      </c>
      <c r="M938" s="172">
        <f t="shared" si="596"/>
        <v>0</v>
      </c>
      <c r="N938" s="172">
        <f t="shared" si="596"/>
        <v>0</v>
      </c>
      <c r="O938" s="172">
        <f t="shared" si="596"/>
        <v>0</v>
      </c>
      <c r="P938" s="172">
        <f t="shared" si="596"/>
        <v>0</v>
      </c>
      <c r="Q938" s="172">
        <f t="shared" si="596"/>
        <v>53.664999999999999</v>
      </c>
      <c r="R938" s="172">
        <f t="shared" si="596"/>
        <v>380.00900000000001</v>
      </c>
      <c r="S938" s="172">
        <f t="shared" si="596"/>
        <v>48.293000000000006</v>
      </c>
      <c r="T938" s="172">
        <f t="shared" si="596"/>
        <v>0</v>
      </c>
      <c r="U938" s="172">
        <f t="shared" si="596"/>
        <v>0</v>
      </c>
      <c r="V938" s="172">
        <f t="shared" si="596"/>
        <v>278.05099999999999</v>
      </c>
      <c r="W938" s="172">
        <f t="shared" si="596"/>
        <v>0</v>
      </c>
      <c r="X938" s="172">
        <f t="shared" si="596"/>
        <v>0</v>
      </c>
      <c r="Y938" s="172">
        <f t="shared" si="596"/>
        <v>0</v>
      </c>
      <c r="Z938" s="172">
        <f t="shared" si="596"/>
        <v>0</v>
      </c>
      <c r="AA938" s="172">
        <f t="shared" si="596"/>
        <v>53.664999999999999</v>
      </c>
      <c r="AB938" s="698"/>
      <c r="AC938" s="699"/>
      <c r="AD938" s="699"/>
      <c r="AE938" s="699"/>
      <c r="AF938" s="699"/>
      <c r="AG938" s="700"/>
    </row>
    <row r="939" spans="1:33" s="3" customFormat="1" ht="15" customHeight="1">
      <c r="A939" s="202" t="s">
        <v>225</v>
      </c>
      <c r="B939" s="292" t="s">
        <v>150</v>
      </c>
      <c r="C939" s="293" t="s">
        <v>154</v>
      </c>
      <c r="D939" s="701" t="s">
        <v>1165</v>
      </c>
      <c r="E939" s="702"/>
      <c r="F939" s="702"/>
      <c r="G939" s="702"/>
      <c r="H939" s="702"/>
      <c r="I939" s="702"/>
      <c r="J939" s="702"/>
      <c r="K939" s="702"/>
      <c r="L939" s="702"/>
      <c r="M939" s="702"/>
      <c r="N939" s="702"/>
      <c r="O939" s="702"/>
      <c r="P939" s="702"/>
      <c r="Q939" s="702"/>
      <c r="R939" s="702"/>
      <c r="S939" s="702"/>
      <c r="T939" s="702"/>
      <c r="U939" s="702"/>
      <c r="V939" s="702"/>
      <c r="W939" s="702"/>
      <c r="X939" s="702"/>
      <c r="Y939" s="702"/>
      <c r="Z939" s="702"/>
      <c r="AA939" s="702"/>
      <c r="AB939" s="702"/>
      <c r="AC939" s="702"/>
      <c r="AD939" s="702"/>
      <c r="AE939" s="702"/>
      <c r="AF939" s="702"/>
      <c r="AG939" s="703"/>
    </row>
    <row r="940" spans="1:33" s="3" customFormat="1" ht="26.25" customHeight="1">
      <c r="A940" s="745" t="s">
        <v>225</v>
      </c>
      <c r="B940" s="777" t="s">
        <v>150</v>
      </c>
      <c r="C940" s="780" t="s">
        <v>154</v>
      </c>
      <c r="D940" s="805" t="s">
        <v>268</v>
      </c>
      <c r="E940" s="752" t="s">
        <v>565</v>
      </c>
      <c r="F940" s="753"/>
      <c r="G940" s="297"/>
      <c r="H940" s="443"/>
      <c r="I940" s="444"/>
      <c r="J940" s="444"/>
      <c r="K940" s="444"/>
      <c r="L940" s="444"/>
      <c r="M940" s="444"/>
      <c r="N940" s="444"/>
      <c r="O940" s="444"/>
      <c r="P940" s="444"/>
      <c r="Q940" s="444"/>
      <c r="R940" s="446"/>
      <c r="S940" s="447"/>
      <c r="T940" s="447"/>
      <c r="U940" s="447"/>
      <c r="V940" s="447"/>
      <c r="W940" s="447"/>
      <c r="X940" s="447"/>
      <c r="Y940" s="447"/>
      <c r="Z940" s="447"/>
      <c r="AA940" s="447"/>
      <c r="AB940" s="635"/>
      <c r="AC940" s="635"/>
      <c r="AD940" s="635"/>
      <c r="AE940" s="635"/>
      <c r="AF940" s="635"/>
      <c r="AG940" s="659"/>
    </row>
    <row r="941" spans="1:33" s="3" customFormat="1" ht="43.5" customHeight="1">
      <c r="A941" s="746"/>
      <c r="B941" s="778"/>
      <c r="C941" s="781"/>
      <c r="D941" s="807"/>
      <c r="E941" s="201" t="s">
        <v>10</v>
      </c>
      <c r="F941" s="205" t="s">
        <v>566</v>
      </c>
      <c r="G941" s="180" t="s">
        <v>659</v>
      </c>
      <c r="H941" s="176">
        <f>I941+J941+L941+M941+N941+O941+P941+Q941</f>
        <v>696.6</v>
      </c>
      <c r="I941" s="185"/>
      <c r="J941" s="185"/>
      <c r="K941" s="185"/>
      <c r="L941" s="185">
        <v>671.6</v>
      </c>
      <c r="M941" s="185"/>
      <c r="N941" s="185"/>
      <c r="O941" s="185"/>
      <c r="P941" s="185"/>
      <c r="Q941" s="185">
        <v>25</v>
      </c>
      <c r="R941" s="335">
        <f>S941+T941+V941+W941+X941+Y941+Z941+AA941</f>
        <v>671.6</v>
      </c>
      <c r="S941" s="445"/>
      <c r="T941" s="445"/>
      <c r="U941" s="445"/>
      <c r="V941" s="445">
        <v>671.6</v>
      </c>
      <c r="W941" s="445"/>
      <c r="X941" s="445"/>
      <c r="Y941" s="445"/>
      <c r="Z941" s="445"/>
      <c r="AA941" s="445"/>
      <c r="AB941" s="338" t="s">
        <v>567</v>
      </c>
      <c r="AC941" s="347" t="s">
        <v>568</v>
      </c>
      <c r="AD941" s="523" t="s">
        <v>153</v>
      </c>
      <c r="AE941" s="523">
        <v>67</v>
      </c>
      <c r="AF941" s="523">
        <v>68</v>
      </c>
      <c r="AG941" s="379"/>
    </row>
    <row r="942" spans="1:33" s="3" customFormat="1" ht="15" customHeight="1">
      <c r="A942" s="747"/>
      <c r="B942" s="779"/>
      <c r="C942" s="782"/>
      <c r="D942" s="756" t="s">
        <v>15</v>
      </c>
      <c r="E942" s="757"/>
      <c r="F942" s="757"/>
      <c r="G942" s="758"/>
      <c r="H942" s="186">
        <f>H941</f>
        <v>696.6</v>
      </c>
      <c r="I942" s="186">
        <f t="shared" ref="I942:AA942" si="597">I941</f>
        <v>0</v>
      </c>
      <c r="J942" s="186">
        <f t="shared" si="597"/>
        <v>0</v>
      </c>
      <c r="K942" s="186">
        <f t="shared" si="597"/>
        <v>0</v>
      </c>
      <c r="L942" s="186">
        <f t="shared" si="597"/>
        <v>671.6</v>
      </c>
      <c r="M942" s="186">
        <f t="shared" si="597"/>
        <v>0</v>
      </c>
      <c r="N942" s="186">
        <f t="shared" si="597"/>
        <v>0</v>
      </c>
      <c r="O942" s="186">
        <f t="shared" si="597"/>
        <v>0</v>
      </c>
      <c r="P942" s="186">
        <f t="shared" si="597"/>
        <v>0</v>
      </c>
      <c r="Q942" s="186">
        <f t="shared" si="597"/>
        <v>25</v>
      </c>
      <c r="R942" s="186">
        <f t="shared" si="597"/>
        <v>671.6</v>
      </c>
      <c r="S942" s="186">
        <f t="shared" si="597"/>
        <v>0</v>
      </c>
      <c r="T942" s="186">
        <f t="shared" si="597"/>
        <v>0</v>
      </c>
      <c r="U942" s="186">
        <f t="shared" si="597"/>
        <v>0</v>
      </c>
      <c r="V942" s="186">
        <f t="shared" si="597"/>
        <v>671.6</v>
      </c>
      <c r="W942" s="186">
        <f t="shared" si="597"/>
        <v>0</v>
      </c>
      <c r="X942" s="186">
        <f t="shared" si="597"/>
        <v>0</v>
      </c>
      <c r="Y942" s="186">
        <f t="shared" si="597"/>
        <v>0</v>
      </c>
      <c r="Z942" s="186">
        <f t="shared" si="597"/>
        <v>0</v>
      </c>
      <c r="AA942" s="186">
        <f t="shared" si="597"/>
        <v>0</v>
      </c>
      <c r="AB942" s="704"/>
      <c r="AC942" s="705"/>
      <c r="AD942" s="705"/>
      <c r="AE942" s="705"/>
      <c r="AF942" s="705"/>
      <c r="AG942" s="706"/>
    </row>
    <row r="943" spans="1:33" s="3" customFormat="1" ht="19.5" customHeight="1">
      <c r="A943" s="745">
        <v>13</v>
      </c>
      <c r="B943" s="777" t="s">
        <v>150</v>
      </c>
      <c r="C943" s="780" t="s">
        <v>154</v>
      </c>
      <c r="D943" s="805" t="s">
        <v>225</v>
      </c>
      <c r="E943" s="752" t="s">
        <v>569</v>
      </c>
      <c r="F943" s="753"/>
      <c r="G943" s="297"/>
      <c r="H943" s="443"/>
      <c r="I943" s="444"/>
      <c r="J943" s="444"/>
      <c r="K943" s="444"/>
      <c r="L943" s="444"/>
      <c r="M943" s="444"/>
      <c r="N943" s="444"/>
      <c r="O943" s="444"/>
      <c r="P943" s="444"/>
      <c r="Q943" s="444"/>
      <c r="R943" s="446"/>
      <c r="S943" s="447"/>
      <c r="T943" s="447"/>
      <c r="U943" s="447"/>
      <c r="V943" s="447"/>
      <c r="W943" s="447"/>
      <c r="X943" s="447"/>
      <c r="Y943" s="447"/>
      <c r="Z943" s="447"/>
      <c r="AA943" s="447"/>
      <c r="AB943" s="635"/>
      <c r="AC943" s="635"/>
      <c r="AD943" s="635"/>
      <c r="AE943" s="635"/>
      <c r="AF943" s="635"/>
      <c r="AG943" s="659"/>
    </row>
    <row r="944" spans="1:33" s="3" customFormat="1" ht="27.75" customHeight="1">
      <c r="A944" s="746"/>
      <c r="B944" s="778"/>
      <c r="C944" s="781"/>
      <c r="D944" s="807"/>
      <c r="E944" s="203" t="s">
        <v>10</v>
      </c>
      <c r="F944" s="211" t="s">
        <v>570</v>
      </c>
      <c r="G944" s="180" t="s">
        <v>14</v>
      </c>
      <c r="H944" s="176">
        <f>I944+J944+L944+M944+N944+O944+P944+Q944</f>
        <v>22</v>
      </c>
      <c r="I944" s="185">
        <v>22</v>
      </c>
      <c r="J944" s="185"/>
      <c r="K944" s="185"/>
      <c r="L944" s="185"/>
      <c r="M944" s="185"/>
      <c r="N944" s="185"/>
      <c r="O944" s="185"/>
      <c r="P944" s="185"/>
      <c r="Q944" s="185"/>
      <c r="R944" s="335">
        <f>S944+T944+V944+W944+X944+Y944+Z944+AA944</f>
        <v>22</v>
      </c>
      <c r="S944" s="445">
        <v>22</v>
      </c>
      <c r="T944" s="445"/>
      <c r="U944" s="445"/>
      <c r="V944" s="445"/>
      <c r="W944" s="445"/>
      <c r="X944" s="445"/>
      <c r="Y944" s="445"/>
      <c r="Z944" s="445"/>
      <c r="AA944" s="445"/>
      <c r="AB944" s="375" t="s">
        <v>509</v>
      </c>
      <c r="AC944" s="347" t="s">
        <v>571</v>
      </c>
      <c r="AD944" s="455" t="s">
        <v>153</v>
      </c>
      <c r="AE944" s="523">
        <v>3</v>
      </c>
      <c r="AF944" s="473">
        <v>4</v>
      </c>
      <c r="AG944" s="379" t="s">
        <v>1166</v>
      </c>
    </row>
    <row r="945" spans="1:33" s="3" customFormat="1" ht="15" customHeight="1">
      <c r="A945" s="747"/>
      <c r="B945" s="779"/>
      <c r="C945" s="782"/>
      <c r="D945" s="756" t="s">
        <v>15</v>
      </c>
      <c r="E945" s="757"/>
      <c r="F945" s="757"/>
      <c r="G945" s="758"/>
      <c r="H945" s="177">
        <f>H944</f>
        <v>22</v>
      </c>
      <c r="I945" s="177">
        <f t="shared" ref="I945:AA945" si="598">I944</f>
        <v>22</v>
      </c>
      <c r="J945" s="177">
        <f t="shared" si="598"/>
        <v>0</v>
      </c>
      <c r="K945" s="177">
        <f t="shared" si="598"/>
        <v>0</v>
      </c>
      <c r="L945" s="177">
        <f t="shared" si="598"/>
        <v>0</v>
      </c>
      <c r="M945" s="177">
        <f t="shared" si="598"/>
        <v>0</v>
      </c>
      <c r="N945" s="177">
        <f t="shared" si="598"/>
        <v>0</v>
      </c>
      <c r="O945" s="177">
        <f t="shared" si="598"/>
        <v>0</v>
      </c>
      <c r="P945" s="177">
        <f t="shared" si="598"/>
        <v>0</v>
      </c>
      <c r="Q945" s="177">
        <f t="shared" si="598"/>
        <v>0</v>
      </c>
      <c r="R945" s="177">
        <f t="shared" si="598"/>
        <v>22</v>
      </c>
      <c r="S945" s="177">
        <f t="shared" si="598"/>
        <v>22</v>
      </c>
      <c r="T945" s="177">
        <f t="shared" si="598"/>
        <v>0</v>
      </c>
      <c r="U945" s="177">
        <f t="shared" si="598"/>
        <v>0</v>
      </c>
      <c r="V945" s="177">
        <f t="shared" si="598"/>
        <v>0</v>
      </c>
      <c r="W945" s="177">
        <f t="shared" si="598"/>
        <v>0</v>
      </c>
      <c r="X945" s="177">
        <f t="shared" si="598"/>
        <v>0</v>
      </c>
      <c r="Y945" s="177">
        <f t="shared" si="598"/>
        <v>0</v>
      </c>
      <c r="Z945" s="177">
        <f t="shared" si="598"/>
        <v>0</v>
      </c>
      <c r="AA945" s="177">
        <f t="shared" si="598"/>
        <v>0</v>
      </c>
      <c r="AB945" s="695"/>
      <c r="AC945" s="696"/>
      <c r="AD945" s="696"/>
      <c r="AE945" s="696"/>
      <c r="AF945" s="696"/>
      <c r="AG945" s="697"/>
    </row>
    <row r="946" spans="1:33" s="3" customFormat="1" ht="30" customHeight="1">
      <c r="A946" s="745">
        <v>13</v>
      </c>
      <c r="B946" s="777" t="s">
        <v>150</v>
      </c>
      <c r="C946" s="780" t="s">
        <v>154</v>
      </c>
      <c r="D946" s="805" t="s">
        <v>274</v>
      </c>
      <c r="E946" s="752" t="s">
        <v>572</v>
      </c>
      <c r="F946" s="753"/>
      <c r="G946" s="297"/>
      <c r="H946" s="443"/>
      <c r="I946" s="444"/>
      <c r="J946" s="444"/>
      <c r="K946" s="444"/>
      <c r="L946" s="444"/>
      <c r="M946" s="444"/>
      <c r="N946" s="444"/>
      <c r="O946" s="444"/>
      <c r="P946" s="444"/>
      <c r="Q946" s="444"/>
      <c r="R946" s="446"/>
      <c r="S946" s="447"/>
      <c r="T946" s="447"/>
      <c r="U946" s="657"/>
      <c r="V946" s="657"/>
      <c r="W946" s="657"/>
      <c r="X946" s="657"/>
      <c r="Y946" s="657"/>
      <c r="Z946" s="657"/>
      <c r="AA946" s="657"/>
      <c r="AB946" s="657"/>
      <c r="AC946" s="657"/>
      <c r="AD946" s="657"/>
      <c r="AE946" s="657"/>
      <c r="AF946" s="657"/>
      <c r="AG946" s="658"/>
    </row>
    <row r="947" spans="1:33" s="3" customFormat="1" ht="40.5" customHeight="1">
      <c r="A947" s="746"/>
      <c r="B947" s="778"/>
      <c r="C947" s="781"/>
      <c r="D947" s="807"/>
      <c r="E947" s="203" t="s">
        <v>10</v>
      </c>
      <c r="F947" s="211" t="s">
        <v>1167</v>
      </c>
      <c r="G947" s="180" t="s">
        <v>14</v>
      </c>
      <c r="H947" s="176">
        <f>I947+J947+L947+M947+N947+O947+P947+Q947</f>
        <v>7</v>
      </c>
      <c r="I947" s="185">
        <v>7</v>
      </c>
      <c r="J947" s="185"/>
      <c r="K947" s="185"/>
      <c r="L947" s="185"/>
      <c r="M947" s="185"/>
      <c r="N947" s="185"/>
      <c r="O947" s="185"/>
      <c r="P947" s="185"/>
      <c r="Q947" s="185"/>
      <c r="R947" s="335">
        <f>S947+T947+V947+W947+X947+Y947+Z947+AA947</f>
        <v>7</v>
      </c>
      <c r="S947" s="445">
        <v>7</v>
      </c>
      <c r="T947" s="445"/>
      <c r="U947" s="445"/>
      <c r="V947" s="445"/>
      <c r="W947" s="445"/>
      <c r="X947" s="445"/>
      <c r="Y947" s="445"/>
      <c r="Z947" s="445"/>
      <c r="AA947" s="445"/>
      <c r="AB947" s="338" t="s">
        <v>1168</v>
      </c>
      <c r="AC947" s="347" t="s">
        <v>573</v>
      </c>
      <c r="AD947" s="455" t="s">
        <v>153</v>
      </c>
      <c r="AE947" s="523">
        <v>0</v>
      </c>
      <c r="AF947" s="473">
        <v>160</v>
      </c>
      <c r="AG947" s="379"/>
    </row>
    <row r="948" spans="1:33" s="3" customFormat="1" ht="15" customHeight="1">
      <c r="A948" s="747"/>
      <c r="B948" s="779"/>
      <c r="C948" s="782"/>
      <c r="D948" s="756" t="s">
        <v>15</v>
      </c>
      <c r="E948" s="757"/>
      <c r="F948" s="757"/>
      <c r="G948" s="758"/>
      <c r="H948" s="177">
        <f>H947</f>
        <v>7</v>
      </c>
      <c r="I948" s="177">
        <f t="shared" ref="I948:AA948" si="599">I947</f>
        <v>7</v>
      </c>
      <c r="J948" s="177">
        <f t="shared" si="599"/>
        <v>0</v>
      </c>
      <c r="K948" s="177">
        <f t="shared" si="599"/>
        <v>0</v>
      </c>
      <c r="L948" s="177">
        <f t="shared" si="599"/>
        <v>0</v>
      </c>
      <c r="M948" s="177">
        <f t="shared" si="599"/>
        <v>0</v>
      </c>
      <c r="N948" s="177">
        <f t="shared" si="599"/>
        <v>0</v>
      </c>
      <c r="O948" s="177">
        <f t="shared" si="599"/>
        <v>0</v>
      </c>
      <c r="P948" s="177">
        <f t="shared" si="599"/>
        <v>0</v>
      </c>
      <c r="Q948" s="177">
        <f t="shared" si="599"/>
        <v>0</v>
      </c>
      <c r="R948" s="177">
        <f t="shared" si="599"/>
        <v>7</v>
      </c>
      <c r="S948" s="177">
        <f t="shared" si="599"/>
        <v>7</v>
      </c>
      <c r="T948" s="177">
        <f t="shared" si="599"/>
        <v>0</v>
      </c>
      <c r="U948" s="177">
        <f t="shared" si="599"/>
        <v>0</v>
      </c>
      <c r="V948" s="177">
        <f t="shared" si="599"/>
        <v>0</v>
      </c>
      <c r="W948" s="177">
        <f t="shared" si="599"/>
        <v>0</v>
      </c>
      <c r="X948" s="177">
        <f t="shared" si="599"/>
        <v>0</v>
      </c>
      <c r="Y948" s="177">
        <f t="shared" si="599"/>
        <v>0</v>
      </c>
      <c r="Z948" s="177">
        <f t="shared" si="599"/>
        <v>0</v>
      </c>
      <c r="AA948" s="177">
        <f t="shared" si="599"/>
        <v>0</v>
      </c>
      <c r="AB948" s="695"/>
      <c r="AC948" s="696"/>
      <c r="AD948" s="696"/>
      <c r="AE948" s="696"/>
      <c r="AF948" s="696"/>
      <c r="AG948" s="697"/>
    </row>
    <row r="949" spans="1:33" s="3" customFormat="1" ht="15" customHeight="1">
      <c r="A949" s="202" t="s">
        <v>225</v>
      </c>
      <c r="B949" s="292" t="s">
        <v>150</v>
      </c>
      <c r="C949" s="293" t="s">
        <v>154</v>
      </c>
      <c r="D949" s="817" t="s">
        <v>16</v>
      </c>
      <c r="E949" s="818"/>
      <c r="F949" s="818"/>
      <c r="G949" s="819"/>
      <c r="H949" s="172">
        <f>H942+H945+H948</f>
        <v>725.6</v>
      </c>
      <c r="I949" s="172">
        <f t="shared" ref="I949:Q949" si="600">I942+I945+I948</f>
        <v>29</v>
      </c>
      <c r="J949" s="172">
        <f t="shared" si="600"/>
        <v>0</v>
      </c>
      <c r="K949" s="172"/>
      <c r="L949" s="172">
        <f t="shared" si="600"/>
        <v>671.6</v>
      </c>
      <c r="M949" s="172">
        <f t="shared" si="600"/>
        <v>0</v>
      </c>
      <c r="N949" s="172">
        <f t="shared" si="600"/>
        <v>0</v>
      </c>
      <c r="O949" s="172">
        <f t="shared" si="600"/>
        <v>0</v>
      </c>
      <c r="P949" s="172">
        <f t="shared" si="600"/>
        <v>0</v>
      </c>
      <c r="Q949" s="172">
        <f t="shared" si="600"/>
        <v>25</v>
      </c>
      <c r="R949" s="329">
        <f>R942+R945+R948</f>
        <v>700.6</v>
      </c>
      <c r="S949" s="329">
        <f t="shared" ref="S949:T949" si="601">S942+S945+S948</f>
        <v>29</v>
      </c>
      <c r="T949" s="329">
        <f t="shared" si="601"/>
        <v>0</v>
      </c>
      <c r="U949" s="329"/>
      <c r="V949" s="329">
        <f t="shared" ref="V949:AA949" si="602">V942+V945+V948</f>
        <v>671.6</v>
      </c>
      <c r="W949" s="329">
        <f t="shared" si="602"/>
        <v>0</v>
      </c>
      <c r="X949" s="329">
        <f t="shared" si="602"/>
        <v>0</v>
      </c>
      <c r="Y949" s="329">
        <f t="shared" si="602"/>
        <v>0</v>
      </c>
      <c r="Z949" s="329">
        <f t="shared" si="602"/>
        <v>0</v>
      </c>
      <c r="AA949" s="329">
        <f t="shared" si="602"/>
        <v>0</v>
      </c>
      <c r="AB949" s="698"/>
      <c r="AC949" s="699"/>
      <c r="AD949" s="699"/>
      <c r="AE949" s="699"/>
      <c r="AF949" s="699"/>
      <c r="AG949" s="700"/>
    </row>
    <row r="950" spans="1:33" s="3" customFormat="1" ht="15" customHeight="1">
      <c r="A950" s="202" t="s">
        <v>225</v>
      </c>
      <c r="B950" s="292" t="s">
        <v>150</v>
      </c>
      <c r="C950" s="293" t="s">
        <v>156</v>
      </c>
      <c r="D950" s="701" t="s">
        <v>574</v>
      </c>
      <c r="E950" s="702"/>
      <c r="F950" s="702"/>
      <c r="G950" s="702"/>
      <c r="H950" s="702"/>
      <c r="I950" s="702"/>
      <c r="J950" s="702"/>
      <c r="K950" s="702"/>
      <c r="L950" s="702"/>
      <c r="M950" s="702"/>
      <c r="N950" s="702"/>
      <c r="O950" s="702"/>
      <c r="P950" s="702"/>
      <c r="Q950" s="702"/>
      <c r="R950" s="702"/>
      <c r="S950" s="702"/>
      <c r="T950" s="702"/>
      <c r="U950" s="702"/>
      <c r="V950" s="702"/>
      <c r="W950" s="702"/>
      <c r="X950" s="702"/>
      <c r="Y950" s="702"/>
      <c r="Z950" s="702"/>
      <c r="AA950" s="702"/>
      <c r="AB950" s="702"/>
      <c r="AC950" s="702"/>
      <c r="AD950" s="702"/>
      <c r="AE950" s="702"/>
      <c r="AF950" s="702"/>
      <c r="AG950" s="703"/>
    </row>
    <row r="951" spans="1:33" s="3" customFormat="1" ht="29.25" customHeight="1">
      <c r="A951" s="745" t="s">
        <v>225</v>
      </c>
      <c r="B951" s="777" t="s">
        <v>150</v>
      </c>
      <c r="C951" s="780" t="s">
        <v>156</v>
      </c>
      <c r="D951" s="820" t="s">
        <v>150</v>
      </c>
      <c r="E951" s="752" t="s">
        <v>575</v>
      </c>
      <c r="F951" s="753"/>
      <c r="G951" s="297"/>
      <c r="H951" s="443"/>
      <c r="I951" s="444"/>
      <c r="J951" s="444"/>
      <c r="K951" s="444"/>
      <c r="L951" s="444"/>
      <c r="M951" s="444"/>
      <c r="N951" s="444"/>
      <c r="O951" s="444"/>
      <c r="P951" s="444"/>
      <c r="Q951" s="444"/>
      <c r="R951" s="446"/>
      <c r="S951" s="447"/>
      <c r="T951" s="447"/>
      <c r="U951" s="447"/>
      <c r="V951" s="447"/>
      <c r="W951" s="447"/>
      <c r="X951" s="447"/>
      <c r="Y951" s="447"/>
      <c r="Z951" s="447"/>
      <c r="AA951" s="657"/>
      <c r="AB951" s="657"/>
      <c r="AC951" s="657"/>
      <c r="AD951" s="657"/>
      <c r="AE951" s="657"/>
      <c r="AF951" s="657"/>
      <c r="AG951" s="658"/>
    </row>
    <row r="952" spans="1:33" s="3" customFormat="1" ht="36.75" customHeight="1">
      <c r="A952" s="746"/>
      <c r="B952" s="778"/>
      <c r="C952" s="781"/>
      <c r="D952" s="821"/>
      <c r="E952" s="201" t="s">
        <v>10</v>
      </c>
      <c r="F952" s="205" t="s">
        <v>576</v>
      </c>
      <c r="G952" s="180" t="s">
        <v>659</v>
      </c>
      <c r="H952" s="176">
        <f>I952+J952+L952+M952+N952+O952+P952+Q952</f>
        <v>1372.288</v>
      </c>
      <c r="I952" s="185">
        <v>1211.69</v>
      </c>
      <c r="J952" s="185"/>
      <c r="K952" s="185"/>
      <c r="L952" s="185">
        <v>160.59800000000001</v>
      </c>
      <c r="M952" s="185"/>
      <c r="N952" s="185"/>
      <c r="O952" s="185"/>
      <c r="P952" s="185"/>
      <c r="Q952" s="185"/>
      <c r="R952" s="335">
        <f>S952+T952+V952+W952+X952+Y952+Z952+AA952</f>
        <v>1372.288</v>
      </c>
      <c r="S952" s="445">
        <v>1211.69</v>
      </c>
      <c r="T952" s="445"/>
      <c r="U952" s="445"/>
      <c r="V952" s="445">
        <v>160.59800000000001</v>
      </c>
      <c r="W952" s="445"/>
      <c r="X952" s="445"/>
      <c r="Y952" s="445"/>
      <c r="Z952" s="445"/>
      <c r="AA952" s="445"/>
      <c r="AB952" s="375" t="s">
        <v>509</v>
      </c>
      <c r="AC952" s="347" t="s">
        <v>577</v>
      </c>
      <c r="AD952" s="523" t="s">
        <v>153</v>
      </c>
      <c r="AE952" s="523">
        <v>23000</v>
      </c>
      <c r="AF952" s="523">
        <v>19746</v>
      </c>
      <c r="AG952" s="379" t="s">
        <v>1169</v>
      </c>
    </row>
    <row r="953" spans="1:33" s="3" customFormat="1" ht="15" customHeight="1">
      <c r="A953" s="747"/>
      <c r="B953" s="779"/>
      <c r="C953" s="782"/>
      <c r="D953" s="756" t="s">
        <v>15</v>
      </c>
      <c r="E953" s="757"/>
      <c r="F953" s="757"/>
      <c r="G953" s="758"/>
      <c r="H953" s="186">
        <f>H952</f>
        <v>1372.288</v>
      </c>
      <c r="I953" s="186">
        <f t="shared" ref="I953:AA953" si="603">I952</f>
        <v>1211.69</v>
      </c>
      <c r="J953" s="186">
        <f t="shared" si="603"/>
        <v>0</v>
      </c>
      <c r="K953" s="186">
        <f t="shared" si="603"/>
        <v>0</v>
      </c>
      <c r="L953" s="186">
        <f t="shared" si="603"/>
        <v>160.59800000000001</v>
      </c>
      <c r="M953" s="186">
        <f t="shared" si="603"/>
        <v>0</v>
      </c>
      <c r="N953" s="186">
        <f t="shared" si="603"/>
        <v>0</v>
      </c>
      <c r="O953" s="186">
        <f t="shared" si="603"/>
        <v>0</v>
      </c>
      <c r="P953" s="186">
        <f t="shared" si="603"/>
        <v>0</v>
      </c>
      <c r="Q953" s="186">
        <f t="shared" si="603"/>
        <v>0</v>
      </c>
      <c r="R953" s="186">
        <f t="shared" si="603"/>
        <v>1372.288</v>
      </c>
      <c r="S953" s="186">
        <f t="shared" si="603"/>
        <v>1211.69</v>
      </c>
      <c r="T953" s="186">
        <f t="shared" si="603"/>
        <v>0</v>
      </c>
      <c r="U953" s="186">
        <f t="shared" si="603"/>
        <v>0</v>
      </c>
      <c r="V953" s="186">
        <f t="shared" si="603"/>
        <v>160.59800000000001</v>
      </c>
      <c r="W953" s="186">
        <f t="shared" si="603"/>
        <v>0</v>
      </c>
      <c r="X953" s="186">
        <f t="shared" si="603"/>
        <v>0</v>
      </c>
      <c r="Y953" s="186">
        <f t="shared" si="603"/>
        <v>0</v>
      </c>
      <c r="Z953" s="186">
        <f t="shared" si="603"/>
        <v>0</v>
      </c>
      <c r="AA953" s="186">
        <f t="shared" si="603"/>
        <v>0</v>
      </c>
      <c r="AB953" s="704"/>
      <c r="AC953" s="705"/>
      <c r="AD953" s="705"/>
      <c r="AE953" s="705"/>
      <c r="AF953" s="705"/>
      <c r="AG953" s="706"/>
    </row>
    <row r="954" spans="1:33" s="3" customFormat="1" ht="40.5" customHeight="1">
      <c r="A954" s="745">
        <v>13</v>
      </c>
      <c r="B954" s="777" t="s">
        <v>150</v>
      </c>
      <c r="C954" s="780" t="s">
        <v>156</v>
      </c>
      <c r="D954" s="805" t="s">
        <v>151</v>
      </c>
      <c r="E954" s="752" t="s">
        <v>667</v>
      </c>
      <c r="F954" s="753"/>
      <c r="G954" s="297"/>
      <c r="H954" s="443"/>
      <c r="I954" s="444"/>
      <c r="J954" s="444"/>
      <c r="K954" s="444"/>
      <c r="L954" s="444"/>
      <c r="M954" s="444"/>
      <c r="N954" s="444"/>
      <c r="O954" s="444"/>
      <c r="P954" s="444"/>
      <c r="Q954" s="444"/>
      <c r="R954" s="446"/>
      <c r="S954" s="447"/>
      <c r="T954" s="447"/>
      <c r="U954" s="447"/>
      <c r="V954" s="447"/>
      <c r="W954" s="447"/>
      <c r="X954" s="447"/>
      <c r="Y954" s="447"/>
      <c r="Z954" s="447"/>
      <c r="AA954" s="657"/>
      <c r="AB954" s="657"/>
      <c r="AC954" s="657"/>
      <c r="AD954" s="657"/>
      <c r="AE954" s="657"/>
      <c r="AF954" s="657"/>
      <c r="AG954" s="658"/>
    </row>
    <row r="955" spans="1:33" s="3" customFormat="1" ht="41.25" customHeight="1">
      <c r="A955" s="746"/>
      <c r="B955" s="778"/>
      <c r="C955" s="781"/>
      <c r="D955" s="807"/>
      <c r="E955" s="203" t="s">
        <v>10</v>
      </c>
      <c r="F955" s="211" t="s">
        <v>578</v>
      </c>
      <c r="G955" s="180" t="s">
        <v>14</v>
      </c>
      <c r="H955" s="176">
        <f>I955+J955+L955+M955+N955+O955+P955+Q955</f>
        <v>58</v>
      </c>
      <c r="I955" s="185">
        <v>58</v>
      </c>
      <c r="J955" s="185"/>
      <c r="K955" s="185"/>
      <c r="L955" s="185"/>
      <c r="M955" s="185"/>
      <c r="N955" s="185"/>
      <c r="O955" s="185"/>
      <c r="P955" s="185"/>
      <c r="Q955" s="185"/>
      <c r="R955" s="335">
        <f>S955+T955+V955+W955+X955+Y955+Z955+AA955</f>
        <v>58</v>
      </c>
      <c r="S955" s="445">
        <v>58</v>
      </c>
      <c r="T955" s="445"/>
      <c r="U955" s="445"/>
      <c r="V955" s="445"/>
      <c r="W955" s="445"/>
      <c r="X955" s="445"/>
      <c r="Y955" s="445"/>
      <c r="Z955" s="445"/>
      <c r="AA955" s="445"/>
      <c r="AB955" s="375" t="s">
        <v>509</v>
      </c>
      <c r="AC955" s="347" t="s">
        <v>579</v>
      </c>
      <c r="AD955" s="455" t="s">
        <v>153</v>
      </c>
      <c r="AE955" s="523">
        <v>90</v>
      </c>
      <c r="AF955" s="473">
        <v>280</v>
      </c>
      <c r="AG955" s="379" t="s">
        <v>1170</v>
      </c>
    </row>
    <row r="956" spans="1:33" s="3" customFormat="1" ht="15" customHeight="1">
      <c r="A956" s="747"/>
      <c r="B956" s="779"/>
      <c r="C956" s="782"/>
      <c r="D956" s="756" t="s">
        <v>15</v>
      </c>
      <c r="E956" s="757"/>
      <c r="F956" s="757"/>
      <c r="G956" s="758"/>
      <c r="H956" s="177">
        <f>H955</f>
        <v>58</v>
      </c>
      <c r="I956" s="177">
        <f t="shared" ref="I956:AA956" si="604">I955</f>
        <v>58</v>
      </c>
      <c r="J956" s="177">
        <f t="shared" si="604"/>
        <v>0</v>
      </c>
      <c r="K956" s="177">
        <f t="shared" si="604"/>
        <v>0</v>
      </c>
      <c r="L956" s="177">
        <f t="shared" si="604"/>
        <v>0</v>
      </c>
      <c r="M956" s="177">
        <f t="shared" si="604"/>
        <v>0</v>
      </c>
      <c r="N956" s="177">
        <f t="shared" si="604"/>
        <v>0</v>
      </c>
      <c r="O956" s="177">
        <f t="shared" si="604"/>
        <v>0</v>
      </c>
      <c r="P956" s="177">
        <f t="shared" si="604"/>
        <v>0</v>
      </c>
      <c r="Q956" s="177">
        <f t="shared" si="604"/>
        <v>0</v>
      </c>
      <c r="R956" s="177">
        <f t="shared" si="604"/>
        <v>58</v>
      </c>
      <c r="S956" s="177">
        <f t="shared" si="604"/>
        <v>58</v>
      </c>
      <c r="T956" s="177">
        <f t="shared" si="604"/>
        <v>0</v>
      </c>
      <c r="U956" s="177">
        <f t="shared" si="604"/>
        <v>0</v>
      </c>
      <c r="V956" s="177">
        <f t="shared" si="604"/>
        <v>0</v>
      </c>
      <c r="W956" s="177">
        <f t="shared" si="604"/>
        <v>0</v>
      </c>
      <c r="X956" s="177">
        <f t="shared" si="604"/>
        <v>0</v>
      </c>
      <c r="Y956" s="177">
        <f t="shared" si="604"/>
        <v>0</v>
      </c>
      <c r="Z956" s="177">
        <f t="shared" si="604"/>
        <v>0</v>
      </c>
      <c r="AA956" s="177">
        <f t="shared" si="604"/>
        <v>0</v>
      </c>
      <c r="AB956" s="695"/>
      <c r="AC956" s="696"/>
      <c r="AD956" s="696"/>
      <c r="AE956" s="696"/>
      <c r="AF956" s="696"/>
      <c r="AG956" s="697"/>
    </row>
    <row r="957" spans="1:33" s="3" customFormat="1" ht="25.5" customHeight="1">
      <c r="A957" s="745" t="s">
        <v>225</v>
      </c>
      <c r="B957" s="777" t="s">
        <v>150</v>
      </c>
      <c r="C957" s="780" t="s">
        <v>156</v>
      </c>
      <c r="D957" s="805" t="s">
        <v>154</v>
      </c>
      <c r="E957" s="752" t="s">
        <v>580</v>
      </c>
      <c r="F957" s="753"/>
      <c r="G957" s="297"/>
      <c r="H957" s="443"/>
      <c r="I957" s="444"/>
      <c r="J957" s="444"/>
      <c r="K957" s="444"/>
      <c r="L957" s="444"/>
      <c r="M957" s="444"/>
      <c r="N957" s="444"/>
      <c r="O957" s="444"/>
      <c r="P957" s="444"/>
      <c r="Q957" s="444"/>
      <c r="R957" s="446"/>
      <c r="S957" s="447"/>
      <c r="T957" s="447"/>
      <c r="U957" s="447"/>
      <c r="V957" s="447"/>
      <c r="W957" s="447"/>
      <c r="X957" s="447"/>
      <c r="Y957" s="447"/>
      <c r="Z957" s="447"/>
      <c r="AA957" s="447"/>
      <c r="AB957" s="635"/>
      <c r="AC957" s="635"/>
      <c r="AD957" s="635"/>
      <c r="AE957" s="635"/>
      <c r="AF957" s="635"/>
      <c r="AG957" s="659"/>
    </row>
    <row r="958" spans="1:33" s="3" customFormat="1" ht="29.25" customHeight="1">
      <c r="A958" s="746"/>
      <c r="B958" s="778"/>
      <c r="C958" s="781"/>
      <c r="D958" s="807"/>
      <c r="E958" s="201" t="s">
        <v>10</v>
      </c>
      <c r="F958" s="205" t="s">
        <v>581</v>
      </c>
      <c r="G958" s="180" t="s">
        <v>14</v>
      </c>
      <c r="H958" s="176">
        <f>I958+J958+L958+M958+N958+O958+P958+Q958</f>
        <v>1.45</v>
      </c>
      <c r="I958" s="185">
        <v>1.45</v>
      </c>
      <c r="J958" s="185"/>
      <c r="K958" s="185"/>
      <c r="L958" s="185"/>
      <c r="M958" s="185"/>
      <c r="N958" s="185"/>
      <c r="O958" s="185"/>
      <c r="P958" s="185"/>
      <c r="Q958" s="185"/>
      <c r="R958" s="335">
        <f>S958+T958+V958+W958+X958+Y958+Z958+AA958</f>
        <v>1.45</v>
      </c>
      <c r="S958" s="445">
        <v>1.45</v>
      </c>
      <c r="T958" s="445"/>
      <c r="U958" s="445"/>
      <c r="V958" s="445"/>
      <c r="W958" s="445"/>
      <c r="X958" s="445"/>
      <c r="Y958" s="445"/>
      <c r="Z958" s="445"/>
      <c r="AA958" s="445"/>
      <c r="AB958" s="375" t="s">
        <v>509</v>
      </c>
      <c r="AC958" s="347" t="s">
        <v>582</v>
      </c>
      <c r="AD958" s="523" t="s">
        <v>153</v>
      </c>
      <c r="AE958" s="523">
        <v>1</v>
      </c>
      <c r="AF958" s="523">
        <v>1</v>
      </c>
      <c r="AG958" s="371"/>
    </row>
    <row r="959" spans="1:33" s="3" customFormat="1" ht="15" customHeight="1">
      <c r="A959" s="747"/>
      <c r="B959" s="779"/>
      <c r="C959" s="782"/>
      <c r="D959" s="756" t="s">
        <v>15</v>
      </c>
      <c r="E959" s="757"/>
      <c r="F959" s="757"/>
      <c r="G959" s="758"/>
      <c r="H959" s="186">
        <f>H958</f>
        <v>1.45</v>
      </c>
      <c r="I959" s="186">
        <f t="shared" ref="I959:AA959" si="605">I958</f>
        <v>1.45</v>
      </c>
      <c r="J959" s="186">
        <f t="shared" si="605"/>
        <v>0</v>
      </c>
      <c r="K959" s="186">
        <f t="shared" si="605"/>
        <v>0</v>
      </c>
      <c r="L959" s="186">
        <f t="shared" si="605"/>
        <v>0</v>
      </c>
      <c r="M959" s="186">
        <f t="shared" si="605"/>
        <v>0</v>
      </c>
      <c r="N959" s="186">
        <f t="shared" si="605"/>
        <v>0</v>
      </c>
      <c r="O959" s="186">
        <f t="shared" si="605"/>
        <v>0</v>
      </c>
      <c r="P959" s="186">
        <f t="shared" si="605"/>
        <v>0</v>
      </c>
      <c r="Q959" s="186">
        <f t="shared" si="605"/>
        <v>0</v>
      </c>
      <c r="R959" s="186">
        <f t="shared" si="605"/>
        <v>1.45</v>
      </c>
      <c r="S959" s="186">
        <f t="shared" si="605"/>
        <v>1.45</v>
      </c>
      <c r="T959" s="186">
        <f t="shared" si="605"/>
        <v>0</v>
      </c>
      <c r="U959" s="186">
        <f t="shared" si="605"/>
        <v>0</v>
      </c>
      <c r="V959" s="186">
        <f t="shared" si="605"/>
        <v>0</v>
      </c>
      <c r="W959" s="186">
        <f t="shared" si="605"/>
        <v>0</v>
      </c>
      <c r="X959" s="186">
        <f t="shared" si="605"/>
        <v>0</v>
      </c>
      <c r="Y959" s="186">
        <f t="shared" si="605"/>
        <v>0</v>
      </c>
      <c r="Z959" s="186">
        <f t="shared" si="605"/>
        <v>0</v>
      </c>
      <c r="AA959" s="186">
        <f t="shared" si="605"/>
        <v>0</v>
      </c>
      <c r="AB959" s="704"/>
      <c r="AC959" s="705"/>
      <c r="AD959" s="705"/>
      <c r="AE959" s="705"/>
      <c r="AF959" s="705"/>
      <c r="AG959" s="706"/>
    </row>
    <row r="960" spans="1:33" s="3" customFormat="1" ht="30" customHeight="1">
      <c r="A960" s="745">
        <v>13</v>
      </c>
      <c r="B960" s="777" t="s">
        <v>150</v>
      </c>
      <c r="C960" s="780" t="s">
        <v>156</v>
      </c>
      <c r="D960" s="805" t="s">
        <v>156</v>
      </c>
      <c r="E960" s="752" t="s">
        <v>583</v>
      </c>
      <c r="F960" s="753"/>
      <c r="G960" s="297"/>
      <c r="H960" s="443"/>
      <c r="I960" s="444"/>
      <c r="J960" s="444"/>
      <c r="K960" s="444"/>
      <c r="L960" s="444"/>
      <c r="M960" s="444"/>
      <c r="N960" s="444"/>
      <c r="O960" s="444"/>
      <c r="P960" s="444"/>
      <c r="Q960" s="444"/>
      <c r="R960" s="446"/>
      <c r="S960" s="447"/>
      <c r="T960" s="447"/>
      <c r="U960" s="447"/>
      <c r="V960" s="447"/>
      <c r="W960" s="447"/>
      <c r="X960" s="447"/>
      <c r="Y960" s="447"/>
      <c r="Z960" s="447"/>
      <c r="AA960" s="447"/>
      <c r="AB960" s="635"/>
      <c r="AC960" s="635"/>
      <c r="AD960" s="635"/>
      <c r="AE960" s="635"/>
      <c r="AF960" s="635"/>
      <c r="AG960" s="659"/>
    </row>
    <row r="961" spans="1:33" s="3" customFormat="1" ht="37.5" customHeight="1">
      <c r="A961" s="746"/>
      <c r="B961" s="778"/>
      <c r="C961" s="781"/>
      <c r="D961" s="807"/>
      <c r="E961" s="203" t="s">
        <v>10</v>
      </c>
      <c r="F961" s="211" t="s">
        <v>584</v>
      </c>
      <c r="G961" s="180" t="s">
        <v>14</v>
      </c>
      <c r="H961" s="176">
        <f>I961+J961+L961+M961+N961+O961+P961+Q961</f>
        <v>3</v>
      </c>
      <c r="I961" s="185">
        <v>3</v>
      </c>
      <c r="J961" s="185"/>
      <c r="K961" s="185"/>
      <c r="L961" s="185"/>
      <c r="M961" s="185"/>
      <c r="N961" s="185"/>
      <c r="O961" s="185"/>
      <c r="P961" s="185"/>
      <c r="Q961" s="185"/>
      <c r="R961" s="335">
        <f>S961+T961+V961+W961+X961+Y961+Z961+AA961</f>
        <v>3</v>
      </c>
      <c r="S961" s="445">
        <v>3</v>
      </c>
      <c r="T961" s="445"/>
      <c r="U961" s="445"/>
      <c r="V961" s="445"/>
      <c r="W961" s="445"/>
      <c r="X961" s="445"/>
      <c r="Y961" s="445"/>
      <c r="Z961" s="445"/>
      <c r="AA961" s="445"/>
      <c r="AB961" s="375" t="s">
        <v>509</v>
      </c>
      <c r="AC961" s="339" t="s">
        <v>573</v>
      </c>
      <c r="AD961" s="455" t="s">
        <v>153</v>
      </c>
      <c r="AE961" s="523">
        <v>4400</v>
      </c>
      <c r="AF961" s="473">
        <v>4536</v>
      </c>
      <c r="AG961" s="379" t="s">
        <v>1171</v>
      </c>
    </row>
    <row r="962" spans="1:33" s="3" customFormat="1" ht="15" customHeight="1">
      <c r="A962" s="747"/>
      <c r="B962" s="779"/>
      <c r="C962" s="782"/>
      <c r="D962" s="756" t="s">
        <v>15</v>
      </c>
      <c r="E962" s="757"/>
      <c r="F962" s="757"/>
      <c r="G962" s="758"/>
      <c r="H962" s="177">
        <f>H961</f>
        <v>3</v>
      </c>
      <c r="I962" s="177">
        <f t="shared" ref="I962:AA962" si="606">I961</f>
        <v>3</v>
      </c>
      <c r="J962" s="177">
        <f t="shared" si="606"/>
        <v>0</v>
      </c>
      <c r="K962" s="177">
        <f t="shared" si="606"/>
        <v>0</v>
      </c>
      <c r="L962" s="177">
        <f t="shared" si="606"/>
        <v>0</v>
      </c>
      <c r="M962" s="177">
        <f t="shared" si="606"/>
        <v>0</v>
      </c>
      <c r="N962" s="177">
        <f t="shared" si="606"/>
        <v>0</v>
      </c>
      <c r="O962" s="177">
        <f t="shared" si="606"/>
        <v>0</v>
      </c>
      <c r="P962" s="177">
        <f t="shared" si="606"/>
        <v>0</v>
      </c>
      <c r="Q962" s="177">
        <f t="shared" si="606"/>
        <v>0</v>
      </c>
      <c r="R962" s="177">
        <f t="shared" si="606"/>
        <v>3</v>
      </c>
      <c r="S962" s="177">
        <f t="shared" si="606"/>
        <v>3</v>
      </c>
      <c r="T962" s="177">
        <f t="shared" si="606"/>
        <v>0</v>
      </c>
      <c r="U962" s="177">
        <f t="shared" si="606"/>
        <v>0</v>
      </c>
      <c r="V962" s="177">
        <f t="shared" si="606"/>
        <v>0</v>
      </c>
      <c r="W962" s="177">
        <f t="shared" si="606"/>
        <v>0</v>
      </c>
      <c r="X962" s="177">
        <f t="shared" si="606"/>
        <v>0</v>
      </c>
      <c r="Y962" s="177">
        <f t="shared" si="606"/>
        <v>0</v>
      </c>
      <c r="Z962" s="177">
        <f t="shared" si="606"/>
        <v>0</v>
      </c>
      <c r="AA962" s="177">
        <f t="shared" si="606"/>
        <v>0</v>
      </c>
      <c r="AB962" s="695"/>
      <c r="AC962" s="696"/>
      <c r="AD962" s="696"/>
      <c r="AE962" s="696"/>
      <c r="AF962" s="696"/>
      <c r="AG962" s="697"/>
    </row>
    <row r="963" spans="1:33" s="3" customFormat="1" ht="15" customHeight="1">
      <c r="A963" s="745" t="s">
        <v>225</v>
      </c>
      <c r="B963" s="777" t="s">
        <v>150</v>
      </c>
      <c r="C963" s="780" t="s">
        <v>156</v>
      </c>
      <c r="D963" s="750" t="s">
        <v>164</v>
      </c>
      <c r="E963" s="752" t="s">
        <v>841</v>
      </c>
      <c r="F963" s="753"/>
      <c r="G963" s="456"/>
      <c r="H963" s="446"/>
      <c r="I963" s="447"/>
      <c r="J963" s="447"/>
      <c r="K963" s="447"/>
      <c r="L963" s="447"/>
      <c r="M963" s="447"/>
      <c r="N963" s="447"/>
      <c r="O963" s="447"/>
      <c r="P963" s="447"/>
      <c r="Q963" s="447"/>
      <c r="R963" s="991"/>
      <c r="S963" s="991"/>
      <c r="T963" s="991"/>
      <c r="U963" s="991"/>
      <c r="V963" s="991"/>
      <c r="W963" s="991"/>
      <c r="X963" s="991"/>
      <c r="Y963" s="991"/>
      <c r="Z963" s="991"/>
      <c r="AA963" s="991"/>
      <c r="AB963" s="991"/>
      <c r="AC963" s="991"/>
      <c r="AD963" s="991"/>
      <c r="AE963" s="991"/>
      <c r="AF963" s="991"/>
      <c r="AG963" s="992"/>
    </row>
    <row r="964" spans="1:33" s="3" customFormat="1" ht="33.75" customHeight="1">
      <c r="A964" s="746"/>
      <c r="B964" s="778"/>
      <c r="C964" s="781"/>
      <c r="D964" s="767"/>
      <c r="E964" s="203" t="s">
        <v>10</v>
      </c>
      <c r="F964" s="211" t="s">
        <v>842</v>
      </c>
      <c r="G964" s="321" t="s">
        <v>145</v>
      </c>
      <c r="H964" s="335">
        <f>I964+J964+L964+M964+N964+O964+P964+Q964</f>
        <v>5552</v>
      </c>
      <c r="I964" s="445"/>
      <c r="J964" s="445"/>
      <c r="K964" s="445"/>
      <c r="L964" s="445"/>
      <c r="M964" s="445"/>
      <c r="N964" s="445"/>
      <c r="O964" s="445"/>
      <c r="P964" s="445"/>
      <c r="Q964" s="445">
        <v>5552</v>
      </c>
      <c r="R964" s="467">
        <f>S964+T964+U964+V964+W964+X964+Y964+Z964+AA964</f>
        <v>5552</v>
      </c>
      <c r="S964" s="468"/>
      <c r="T964" s="469"/>
      <c r="U964" s="455"/>
      <c r="V964" s="523"/>
      <c r="W964" s="466"/>
      <c r="X964" s="466"/>
      <c r="Y964" s="466"/>
      <c r="Z964" s="466"/>
      <c r="AA964" s="466">
        <v>5552</v>
      </c>
      <c r="AB964" s="612" t="s">
        <v>509</v>
      </c>
      <c r="AC964" s="612" t="s">
        <v>573</v>
      </c>
      <c r="AD964" s="613" t="s">
        <v>153</v>
      </c>
      <c r="AE964" s="678">
        <v>3800</v>
      </c>
      <c r="AF964" s="678">
        <v>3836</v>
      </c>
      <c r="AG964" s="379" t="s">
        <v>1172</v>
      </c>
    </row>
    <row r="965" spans="1:33" s="3" customFormat="1" ht="15" customHeight="1">
      <c r="A965" s="747"/>
      <c r="B965" s="779"/>
      <c r="C965" s="782"/>
      <c r="D965" s="756" t="s">
        <v>15</v>
      </c>
      <c r="E965" s="757"/>
      <c r="F965" s="757"/>
      <c r="G965" s="758"/>
      <c r="H965" s="186">
        <f>H964</f>
        <v>5552</v>
      </c>
      <c r="I965" s="186">
        <f t="shared" ref="I965:AA965" si="607">I964</f>
        <v>0</v>
      </c>
      <c r="J965" s="186">
        <f t="shared" si="607"/>
        <v>0</v>
      </c>
      <c r="K965" s="186">
        <f t="shared" si="607"/>
        <v>0</v>
      </c>
      <c r="L965" s="186">
        <f t="shared" si="607"/>
        <v>0</v>
      </c>
      <c r="M965" s="186">
        <f t="shared" si="607"/>
        <v>0</v>
      </c>
      <c r="N965" s="186">
        <f t="shared" si="607"/>
        <v>0</v>
      </c>
      <c r="O965" s="186">
        <f t="shared" si="607"/>
        <v>0</v>
      </c>
      <c r="P965" s="186">
        <f t="shared" si="607"/>
        <v>0</v>
      </c>
      <c r="Q965" s="186">
        <f t="shared" si="607"/>
        <v>5552</v>
      </c>
      <c r="R965" s="186">
        <f t="shared" si="607"/>
        <v>5552</v>
      </c>
      <c r="S965" s="186">
        <f t="shared" si="607"/>
        <v>0</v>
      </c>
      <c r="T965" s="186">
        <f t="shared" si="607"/>
        <v>0</v>
      </c>
      <c r="U965" s="186">
        <f t="shared" si="607"/>
        <v>0</v>
      </c>
      <c r="V965" s="186">
        <f t="shared" si="607"/>
        <v>0</v>
      </c>
      <c r="W965" s="186">
        <f t="shared" si="607"/>
        <v>0</v>
      </c>
      <c r="X965" s="186">
        <f t="shared" si="607"/>
        <v>0</v>
      </c>
      <c r="Y965" s="186">
        <f t="shared" si="607"/>
        <v>0</v>
      </c>
      <c r="Z965" s="186">
        <f t="shared" si="607"/>
        <v>0</v>
      </c>
      <c r="AA965" s="186">
        <f t="shared" si="607"/>
        <v>5552</v>
      </c>
      <c r="AB965" s="358"/>
      <c r="AC965" s="995"/>
      <c r="AD965" s="996"/>
      <c r="AE965" s="996"/>
      <c r="AF965" s="996"/>
      <c r="AG965" s="997"/>
    </row>
    <row r="966" spans="1:33" s="3" customFormat="1" ht="29.25" customHeight="1">
      <c r="A966" s="745" t="s">
        <v>225</v>
      </c>
      <c r="B966" s="777" t="s">
        <v>150</v>
      </c>
      <c r="C966" s="780" t="s">
        <v>156</v>
      </c>
      <c r="D966" s="805" t="s">
        <v>174</v>
      </c>
      <c r="E966" s="752" t="s">
        <v>585</v>
      </c>
      <c r="F966" s="753"/>
      <c r="G966" s="297"/>
      <c r="H966" s="443"/>
      <c r="I966" s="444"/>
      <c r="J966" s="444"/>
      <c r="K966" s="444"/>
      <c r="L966" s="444"/>
      <c r="M966" s="444"/>
      <c r="N966" s="444"/>
      <c r="O966" s="444"/>
      <c r="P966" s="444"/>
      <c r="Q966" s="444"/>
      <c r="R966" s="456"/>
      <c r="S966" s="447"/>
      <c r="T966" s="447"/>
      <c r="U966" s="447"/>
      <c r="V966" s="470"/>
      <c r="W966" s="447"/>
      <c r="X966" s="447"/>
      <c r="Y966" s="447"/>
      <c r="Z966" s="447"/>
      <c r="AA966" s="657"/>
      <c r="AB966" s="657"/>
      <c r="AC966" s="657"/>
      <c r="AD966" s="657"/>
      <c r="AE966" s="657"/>
      <c r="AF966" s="657"/>
      <c r="AG966" s="658"/>
    </row>
    <row r="967" spans="1:33" s="3" customFormat="1" ht="54" customHeight="1">
      <c r="A967" s="746"/>
      <c r="B967" s="778"/>
      <c r="C967" s="781"/>
      <c r="D967" s="807"/>
      <c r="E967" s="201" t="s">
        <v>10</v>
      </c>
      <c r="F967" s="205" t="s">
        <v>586</v>
      </c>
      <c r="G967" s="180" t="s">
        <v>14</v>
      </c>
      <c r="H967" s="176">
        <f>I967+J967+L967+M967+N967+O967+P967+Q967</f>
        <v>90</v>
      </c>
      <c r="I967" s="185">
        <v>90</v>
      </c>
      <c r="J967" s="185"/>
      <c r="K967" s="185"/>
      <c r="L967" s="185"/>
      <c r="M967" s="185"/>
      <c r="N967" s="185"/>
      <c r="O967" s="185"/>
      <c r="P967" s="185"/>
      <c r="Q967" s="185"/>
      <c r="R967" s="335">
        <f>S967+T967+V967+W967+X967+Y967+Z967+AA967</f>
        <v>90</v>
      </c>
      <c r="S967" s="445">
        <v>90</v>
      </c>
      <c r="T967" s="445"/>
      <c r="U967" s="445"/>
      <c r="V967" s="445"/>
      <c r="W967" s="445"/>
      <c r="X967" s="445"/>
      <c r="Y967" s="445"/>
      <c r="Z967" s="445"/>
      <c r="AA967" s="445"/>
      <c r="AB967" s="375" t="s">
        <v>509</v>
      </c>
      <c r="AC967" s="347" t="s">
        <v>587</v>
      </c>
      <c r="AD967" s="523" t="s">
        <v>153</v>
      </c>
      <c r="AE967" s="523">
        <v>44101</v>
      </c>
      <c r="AF967" s="523">
        <v>40310</v>
      </c>
      <c r="AG967" s="379" t="s">
        <v>1173</v>
      </c>
    </row>
    <row r="968" spans="1:33" s="3" customFormat="1" ht="15" customHeight="1">
      <c r="A968" s="747"/>
      <c r="B968" s="779"/>
      <c r="C968" s="782"/>
      <c r="D968" s="756" t="s">
        <v>15</v>
      </c>
      <c r="E968" s="757"/>
      <c r="F968" s="757"/>
      <c r="G968" s="758"/>
      <c r="H968" s="186">
        <f>H967</f>
        <v>90</v>
      </c>
      <c r="I968" s="186">
        <f t="shared" ref="I968:AA968" si="608">I967</f>
        <v>90</v>
      </c>
      <c r="J968" s="186">
        <f t="shared" si="608"/>
        <v>0</v>
      </c>
      <c r="K968" s="186">
        <f t="shared" si="608"/>
        <v>0</v>
      </c>
      <c r="L968" s="186">
        <f t="shared" si="608"/>
        <v>0</v>
      </c>
      <c r="M968" s="186">
        <f t="shared" si="608"/>
        <v>0</v>
      </c>
      <c r="N968" s="186">
        <f t="shared" si="608"/>
        <v>0</v>
      </c>
      <c r="O968" s="186">
        <f t="shared" si="608"/>
        <v>0</v>
      </c>
      <c r="P968" s="186">
        <f t="shared" si="608"/>
        <v>0</v>
      </c>
      <c r="Q968" s="186">
        <f t="shared" si="608"/>
        <v>0</v>
      </c>
      <c r="R968" s="186">
        <f t="shared" si="608"/>
        <v>90</v>
      </c>
      <c r="S968" s="186">
        <f t="shared" si="608"/>
        <v>90</v>
      </c>
      <c r="T968" s="186">
        <f t="shared" si="608"/>
        <v>0</v>
      </c>
      <c r="U968" s="186">
        <f t="shared" si="608"/>
        <v>0</v>
      </c>
      <c r="V968" s="186">
        <f t="shared" si="608"/>
        <v>0</v>
      </c>
      <c r="W968" s="186">
        <f t="shared" si="608"/>
        <v>0</v>
      </c>
      <c r="X968" s="186">
        <f t="shared" si="608"/>
        <v>0</v>
      </c>
      <c r="Y968" s="186">
        <f t="shared" si="608"/>
        <v>0</v>
      </c>
      <c r="Z968" s="186">
        <f t="shared" si="608"/>
        <v>0</v>
      </c>
      <c r="AA968" s="186">
        <f t="shared" si="608"/>
        <v>0</v>
      </c>
      <c r="AB968" s="704"/>
      <c r="AC968" s="705"/>
      <c r="AD968" s="705"/>
      <c r="AE968" s="705"/>
      <c r="AF968" s="705"/>
      <c r="AG968" s="706"/>
    </row>
    <row r="969" spans="1:33" s="3" customFormat="1" ht="15" customHeight="1">
      <c r="A969" s="202" t="s">
        <v>225</v>
      </c>
      <c r="B969" s="292" t="s">
        <v>150</v>
      </c>
      <c r="C969" s="293" t="s">
        <v>154</v>
      </c>
      <c r="D969" s="814" t="s">
        <v>16</v>
      </c>
      <c r="E969" s="815"/>
      <c r="F969" s="815"/>
      <c r="G969" s="816"/>
      <c r="H969" s="172">
        <f>H953+H956+H959+H962++H965+H968</f>
        <v>7076.7380000000003</v>
      </c>
      <c r="I969" s="172">
        <f t="shared" ref="I969:AA969" si="609">I953+I956+I959+I962++I965+I968</f>
        <v>1364.14</v>
      </c>
      <c r="J969" s="172">
        <f t="shared" si="609"/>
        <v>0</v>
      </c>
      <c r="K969" s="172">
        <f t="shared" si="609"/>
        <v>0</v>
      </c>
      <c r="L969" s="172">
        <f t="shared" si="609"/>
        <v>160.59800000000001</v>
      </c>
      <c r="M969" s="172">
        <f t="shared" si="609"/>
        <v>0</v>
      </c>
      <c r="N969" s="172">
        <f t="shared" si="609"/>
        <v>0</v>
      </c>
      <c r="O969" s="172">
        <f t="shared" si="609"/>
        <v>0</v>
      </c>
      <c r="P969" s="172">
        <f t="shared" si="609"/>
        <v>0</v>
      </c>
      <c r="Q969" s="172">
        <f t="shared" si="609"/>
        <v>5552</v>
      </c>
      <c r="R969" s="172">
        <f t="shared" si="609"/>
        <v>7076.7380000000003</v>
      </c>
      <c r="S969" s="172">
        <f t="shared" si="609"/>
        <v>1364.14</v>
      </c>
      <c r="T969" s="172">
        <f t="shared" si="609"/>
        <v>0</v>
      </c>
      <c r="U969" s="172">
        <f t="shared" si="609"/>
        <v>0</v>
      </c>
      <c r="V969" s="172">
        <f t="shared" si="609"/>
        <v>160.59800000000001</v>
      </c>
      <c r="W969" s="172">
        <f t="shared" si="609"/>
        <v>0</v>
      </c>
      <c r="X969" s="172">
        <f t="shared" si="609"/>
        <v>0</v>
      </c>
      <c r="Y969" s="172">
        <f t="shared" si="609"/>
        <v>0</v>
      </c>
      <c r="Z969" s="172">
        <f t="shared" si="609"/>
        <v>0</v>
      </c>
      <c r="AA969" s="172">
        <f t="shared" si="609"/>
        <v>5552</v>
      </c>
      <c r="AB969" s="698"/>
      <c r="AC969" s="699"/>
      <c r="AD969" s="699"/>
      <c r="AE969" s="699"/>
      <c r="AF969" s="699"/>
      <c r="AG969" s="700"/>
    </row>
    <row r="970" spans="1:33" s="199" customFormat="1" ht="15" customHeight="1">
      <c r="A970" s="202" t="s">
        <v>225</v>
      </c>
      <c r="B970" s="292" t="s">
        <v>150</v>
      </c>
      <c r="C970" s="713" t="s">
        <v>18</v>
      </c>
      <c r="D970" s="714"/>
      <c r="E970" s="714"/>
      <c r="F970" s="714"/>
      <c r="G970" s="715"/>
      <c r="H970" s="173">
        <f>H911+H938+H949+H969</f>
        <v>9264.0969999999998</v>
      </c>
      <c r="I970" s="173">
        <f t="shared" ref="I970:AA970" si="610">I911+I938+I949+I969</f>
        <v>2075.4080000000004</v>
      </c>
      <c r="J970" s="173">
        <f t="shared" si="610"/>
        <v>32.519999999999996</v>
      </c>
      <c r="K970" s="173">
        <f t="shared" si="610"/>
        <v>0</v>
      </c>
      <c r="L970" s="173">
        <f t="shared" si="610"/>
        <v>1357.7719999999999</v>
      </c>
      <c r="M970" s="173">
        <f t="shared" si="610"/>
        <v>0</v>
      </c>
      <c r="N970" s="173">
        <f t="shared" si="610"/>
        <v>104.66</v>
      </c>
      <c r="O970" s="173">
        <f t="shared" si="610"/>
        <v>0</v>
      </c>
      <c r="P970" s="173">
        <f t="shared" si="610"/>
        <v>0</v>
      </c>
      <c r="Q970" s="173">
        <f t="shared" si="610"/>
        <v>5693.7370000000001</v>
      </c>
      <c r="R970" s="173">
        <f t="shared" si="610"/>
        <v>9234.9969999999994</v>
      </c>
      <c r="S970" s="173">
        <f t="shared" si="610"/>
        <v>2071.308</v>
      </c>
      <c r="T970" s="173">
        <f t="shared" si="610"/>
        <v>32.519999999999996</v>
      </c>
      <c r="U970" s="173">
        <f t="shared" si="610"/>
        <v>0</v>
      </c>
      <c r="V970" s="173">
        <f t="shared" si="610"/>
        <v>1357.7719999999999</v>
      </c>
      <c r="W970" s="173">
        <f t="shared" si="610"/>
        <v>0</v>
      </c>
      <c r="X970" s="173">
        <f t="shared" si="610"/>
        <v>104.66</v>
      </c>
      <c r="Y970" s="173">
        <f t="shared" si="610"/>
        <v>0</v>
      </c>
      <c r="Z970" s="173">
        <f t="shared" si="610"/>
        <v>0</v>
      </c>
      <c r="AA970" s="173">
        <f t="shared" si="610"/>
        <v>5668.7370000000001</v>
      </c>
      <c r="AB970" s="716"/>
      <c r="AC970" s="717"/>
      <c r="AD970" s="717"/>
      <c r="AE970" s="717"/>
      <c r="AF970" s="717"/>
      <c r="AG970" s="718"/>
    </row>
    <row r="971" spans="1:33" s="199" customFormat="1" ht="15" customHeight="1">
      <c r="A971" s="202" t="s">
        <v>225</v>
      </c>
      <c r="B971" s="719" t="s">
        <v>606</v>
      </c>
      <c r="C971" s="720"/>
      <c r="D971" s="720"/>
      <c r="E971" s="720"/>
      <c r="F971" s="720"/>
      <c r="G971" s="721"/>
      <c r="H971" s="174">
        <f>H970</f>
        <v>9264.0969999999998</v>
      </c>
      <c r="I971" s="174">
        <f t="shared" ref="I971:AA971" si="611">I970</f>
        <v>2075.4080000000004</v>
      </c>
      <c r="J971" s="174">
        <f t="shared" si="611"/>
        <v>32.519999999999996</v>
      </c>
      <c r="K971" s="174">
        <f t="shared" si="611"/>
        <v>0</v>
      </c>
      <c r="L971" s="174">
        <f t="shared" si="611"/>
        <v>1357.7719999999999</v>
      </c>
      <c r="M971" s="174">
        <f t="shared" si="611"/>
        <v>0</v>
      </c>
      <c r="N971" s="174">
        <f t="shared" si="611"/>
        <v>104.66</v>
      </c>
      <c r="O971" s="174">
        <f t="shared" si="611"/>
        <v>0</v>
      </c>
      <c r="P971" s="174">
        <f t="shared" si="611"/>
        <v>0</v>
      </c>
      <c r="Q971" s="174">
        <f t="shared" si="611"/>
        <v>5693.7370000000001</v>
      </c>
      <c r="R971" s="174">
        <f t="shared" si="611"/>
        <v>9234.9969999999994</v>
      </c>
      <c r="S971" s="174">
        <f t="shared" si="611"/>
        <v>2071.308</v>
      </c>
      <c r="T971" s="174">
        <f t="shared" si="611"/>
        <v>32.519999999999996</v>
      </c>
      <c r="U971" s="174">
        <f t="shared" si="611"/>
        <v>0</v>
      </c>
      <c r="V971" s="174">
        <f t="shared" si="611"/>
        <v>1357.7719999999999</v>
      </c>
      <c r="W971" s="174">
        <f t="shared" si="611"/>
        <v>0</v>
      </c>
      <c r="X971" s="174">
        <f t="shared" si="611"/>
        <v>104.66</v>
      </c>
      <c r="Y971" s="174">
        <f t="shared" si="611"/>
        <v>0</v>
      </c>
      <c r="Z971" s="174">
        <f t="shared" si="611"/>
        <v>0</v>
      </c>
      <c r="AA971" s="174">
        <f t="shared" si="611"/>
        <v>5668.7370000000001</v>
      </c>
      <c r="AB971" s="722"/>
      <c r="AC971" s="723"/>
      <c r="AD971" s="723"/>
      <c r="AE971" s="723"/>
      <c r="AF971" s="723"/>
      <c r="AG971" s="724"/>
    </row>
    <row r="972" spans="1:33" s="165" customFormat="1" ht="18" customHeight="1">
      <c r="A972" s="785" t="s">
        <v>612</v>
      </c>
      <c r="B972" s="785"/>
      <c r="C972" s="785"/>
      <c r="D972" s="785"/>
      <c r="E972" s="785"/>
      <c r="F972" s="785"/>
      <c r="G972" s="785"/>
      <c r="H972" s="785"/>
      <c r="I972" s="785"/>
      <c r="J972" s="785"/>
      <c r="K972" s="785"/>
      <c r="L972" s="785"/>
      <c r="M972" s="785"/>
      <c r="N972" s="785"/>
      <c r="O972" s="785"/>
      <c r="P972" s="785"/>
      <c r="Q972" s="785"/>
      <c r="R972" s="785"/>
      <c r="S972" s="785"/>
      <c r="T972" s="785"/>
      <c r="U972" s="785"/>
      <c r="V972" s="785"/>
      <c r="W972" s="785"/>
      <c r="X972" s="785"/>
      <c r="Y972" s="785"/>
      <c r="Z972" s="785"/>
      <c r="AA972" s="785"/>
      <c r="AB972" s="785"/>
      <c r="AC972" s="785"/>
      <c r="AD972" s="785"/>
      <c r="AE972" s="785"/>
      <c r="AF972" s="785"/>
      <c r="AG972" s="786"/>
    </row>
    <row r="973" spans="1:33" s="166" customFormat="1" ht="15" customHeight="1">
      <c r="A973" s="171" t="s">
        <v>274</v>
      </c>
      <c r="B973" s="787" t="s">
        <v>588</v>
      </c>
      <c r="C973" s="788"/>
      <c r="D973" s="788"/>
      <c r="E973" s="788"/>
      <c r="F973" s="788"/>
      <c r="G973" s="788"/>
      <c r="H973" s="788"/>
      <c r="I973" s="788"/>
      <c r="J973" s="788"/>
      <c r="K973" s="788"/>
      <c r="L973" s="788"/>
      <c r="M973" s="788"/>
      <c r="N973" s="788"/>
      <c r="O973" s="788"/>
      <c r="P973" s="788"/>
      <c r="Q973" s="788"/>
      <c r="R973" s="788"/>
      <c r="S973" s="788"/>
      <c r="T973" s="788"/>
      <c r="U973" s="788"/>
      <c r="V973" s="788"/>
      <c r="W973" s="788"/>
      <c r="X973" s="788"/>
      <c r="Y973" s="788"/>
      <c r="Z973" s="788"/>
      <c r="AA973" s="788"/>
      <c r="AB973" s="788"/>
      <c r="AC973" s="788"/>
      <c r="AD973" s="788"/>
      <c r="AE973" s="788"/>
      <c r="AF973" s="788"/>
      <c r="AG973" s="789"/>
    </row>
    <row r="974" spans="1:33" s="166" customFormat="1" ht="15" customHeight="1">
      <c r="A974" s="175" t="s">
        <v>274</v>
      </c>
      <c r="B974" s="167" t="s">
        <v>150</v>
      </c>
      <c r="C974" s="790" t="s">
        <v>670</v>
      </c>
      <c r="D974" s="791"/>
      <c r="E974" s="791"/>
      <c r="F974" s="791"/>
      <c r="G974" s="791"/>
      <c r="H974" s="791"/>
      <c r="I974" s="791"/>
      <c r="J974" s="791"/>
      <c r="K974" s="791"/>
      <c r="L974" s="791"/>
      <c r="M974" s="791"/>
      <c r="N974" s="791"/>
      <c r="O974" s="791"/>
      <c r="P974" s="791"/>
      <c r="Q974" s="791"/>
      <c r="R974" s="791"/>
      <c r="S974" s="791"/>
      <c r="T974" s="791"/>
      <c r="U974" s="791"/>
      <c r="V974" s="791"/>
      <c r="W974" s="791"/>
      <c r="X974" s="791"/>
      <c r="Y974" s="791"/>
      <c r="Z974" s="791"/>
      <c r="AA974" s="791"/>
      <c r="AB974" s="791"/>
      <c r="AC974" s="791"/>
      <c r="AD974" s="791"/>
      <c r="AE974" s="791"/>
      <c r="AF974" s="791"/>
      <c r="AG974" s="792"/>
    </row>
    <row r="975" spans="1:33" s="166" customFormat="1" ht="15" customHeight="1">
      <c r="A975" s="175" t="s">
        <v>274</v>
      </c>
      <c r="B975" s="285" t="s">
        <v>150</v>
      </c>
      <c r="C975" s="286" t="s">
        <v>150</v>
      </c>
      <c r="D975" s="793" t="s">
        <v>671</v>
      </c>
      <c r="E975" s="794"/>
      <c r="F975" s="794"/>
      <c r="G975" s="794"/>
      <c r="H975" s="794"/>
      <c r="I975" s="794"/>
      <c r="J975" s="794"/>
      <c r="K975" s="794"/>
      <c r="L975" s="794"/>
      <c r="M975" s="794"/>
      <c r="N975" s="794"/>
      <c r="O975" s="794"/>
      <c r="P975" s="794"/>
      <c r="Q975" s="794"/>
      <c r="R975" s="794"/>
      <c r="S975" s="794"/>
      <c r="T975" s="794"/>
      <c r="U975" s="794"/>
      <c r="V975" s="794"/>
      <c r="W975" s="794"/>
      <c r="X975" s="794"/>
      <c r="Y975" s="794"/>
      <c r="Z975" s="794"/>
      <c r="AA975" s="794"/>
      <c r="AB975" s="794"/>
      <c r="AC975" s="794"/>
      <c r="AD975" s="794"/>
      <c r="AE975" s="794"/>
      <c r="AF975" s="794"/>
      <c r="AG975" s="795"/>
    </row>
    <row r="976" spans="1:33" s="169" customFormat="1" ht="41.25" customHeight="1">
      <c r="A976" s="796" t="s">
        <v>274</v>
      </c>
      <c r="B976" s="799" t="s">
        <v>150</v>
      </c>
      <c r="C976" s="802" t="s">
        <v>150</v>
      </c>
      <c r="D976" s="805" t="s">
        <v>154</v>
      </c>
      <c r="E976" s="812" t="s">
        <v>589</v>
      </c>
      <c r="F976" s="813"/>
      <c r="G976" s="154"/>
      <c r="H976" s="155"/>
      <c r="I976" s="155"/>
      <c r="J976" s="155"/>
      <c r="K976" s="155"/>
      <c r="L976" s="155"/>
      <c r="M976" s="155"/>
      <c r="N976" s="155"/>
      <c r="O976" s="155"/>
      <c r="P976" s="155"/>
      <c r="Q976" s="182"/>
      <c r="R976" s="359"/>
      <c r="S976" s="359"/>
      <c r="T976" s="359"/>
      <c r="U976" s="359"/>
      <c r="V976" s="359"/>
      <c r="W976" s="359"/>
      <c r="X976" s="359"/>
      <c r="Y976" s="359"/>
      <c r="Z976" s="359"/>
      <c r="AA976" s="266"/>
      <c r="AB976" s="266"/>
      <c r="AC976" s="487"/>
      <c r="AD976" s="487"/>
      <c r="AE976" s="487"/>
      <c r="AF976" s="487"/>
      <c r="AG976" s="488"/>
    </row>
    <row r="977" spans="1:33" s="169" customFormat="1" ht="51.75" customHeight="1">
      <c r="A977" s="797"/>
      <c r="B977" s="800"/>
      <c r="C977" s="803"/>
      <c r="D977" s="806"/>
      <c r="E977" s="201" t="s">
        <v>10</v>
      </c>
      <c r="F977" s="170" t="s">
        <v>590</v>
      </c>
      <c r="G977" s="190" t="s">
        <v>660</v>
      </c>
      <c r="H977" s="191">
        <f>I977+J977+K977+L977+M977+N977+O977+P977</f>
        <v>1</v>
      </c>
      <c r="I977" s="192"/>
      <c r="J977" s="192">
        <v>1</v>
      </c>
      <c r="K977" s="192"/>
      <c r="L977" s="192"/>
      <c r="M977" s="192"/>
      <c r="N977" s="192"/>
      <c r="O977" s="192"/>
      <c r="P977" s="192"/>
      <c r="Q977" s="192"/>
      <c r="R977" s="484">
        <f>S977+T977+U977+V977+W977+X977+Y977+Z977</f>
        <v>0.55400000000000005</v>
      </c>
      <c r="S977" s="485"/>
      <c r="T977" s="485">
        <v>0.55400000000000005</v>
      </c>
      <c r="U977" s="485"/>
      <c r="V977" s="485"/>
      <c r="W977" s="485"/>
      <c r="X977" s="485"/>
      <c r="Y977" s="485"/>
      <c r="Z977" s="485"/>
      <c r="AA977" s="485"/>
      <c r="AB977" s="614" t="s">
        <v>591</v>
      </c>
      <c r="AC977" s="491" t="s">
        <v>672</v>
      </c>
      <c r="AD977" s="463" t="s">
        <v>153</v>
      </c>
      <c r="AE977" s="463">
        <v>860</v>
      </c>
      <c r="AF977" s="523">
        <v>860</v>
      </c>
      <c r="AG977" s="523"/>
    </row>
    <row r="978" spans="1:33" s="169" customFormat="1" ht="42.75" customHeight="1">
      <c r="A978" s="797"/>
      <c r="B978" s="800"/>
      <c r="C978" s="803"/>
      <c r="D978" s="806"/>
      <c r="E978" s="201" t="s">
        <v>11</v>
      </c>
      <c r="F978" s="181" t="s">
        <v>592</v>
      </c>
      <c r="G978" s="180" t="s">
        <v>661</v>
      </c>
      <c r="H978" s="158">
        <f>I978+J978+K978+L978+M978+N978+O978+P978</f>
        <v>0.5</v>
      </c>
      <c r="I978" s="159"/>
      <c r="J978" s="159"/>
      <c r="K978" s="159"/>
      <c r="L978" s="159">
        <v>0.5</v>
      </c>
      <c r="M978" s="159"/>
      <c r="N978" s="159"/>
      <c r="O978" s="159"/>
      <c r="P978" s="159"/>
      <c r="Q978" s="159"/>
      <c r="R978" s="350">
        <f>S978+T978+U978+V978+W978+X978+Y978+Z978</f>
        <v>0.5</v>
      </c>
      <c r="S978" s="351"/>
      <c r="T978" s="351"/>
      <c r="U978" s="351"/>
      <c r="V978" s="351">
        <v>0.5</v>
      </c>
      <c r="W978" s="351"/>
      <c r="X978" s="351"/>
      <c r="Y978" s="351"/>
      <c r="Z978" s="351"/>
      <c r="AA978" s="351"/>
      <c r="AB978" s="338" t="s">
        <v>591</v>
      </c>
      <c r="AC978" s="347" t="s">
        <v>673</v>
      </c>
      <c r="AD978" s="523" t="s">
        <v>153</v>
      </c>
      <c r="AE978" s="523">
        <v>600</v>
      </c>
      <c r="AF978" s="523">
        <v>600</v>
      </c>
      <c r="AG978" s="523"/>
    </row>
    <row r="979" spans="1:33" s="169" customFormat="1" ht="47.25" customHeight="1">
      <c r="A979" s="797"/>
      <c r="B979" s="800"/>
      <c r="C979" s="803"/>
      <c r="D979" s="807"/>
      <c r="E979" s="201" t="s">
        <v>12</v>
      </c>
      <c r="F979" s="181" t="s">
        <v>593</v>
      </c>
      <c r="G979" s="180" t="s">
        <v>661</v>
      </c>
      <c r="H979" s="158">
        <f t="shared" ref="H979" si="612">I979+J979+K979+L979+M979+N979+O979+P979</f>
        <v>0.91999999999999993</v>
      </c>
      <c r="I979" s="179"/>
      <c r="J979" s="179"/>
      <c r="K979" s="179"/>
      <c r="L979" s="179">
        <f>2-1.08</f>
        <v>0.91999999999999993</v>
      </c>
      <c r="M979" s="179"/>
      <c r="N979" s="179"/>
      <c r="O979" s="179"/>
      <c r="P979" s="179"/>
      <c r="Q979" s="179"/>
      <c r="R979" s="350">
        <f t="shared" ref="R979" si="613">S979+T979+U979+V979+W979+X979+Y979+Z979</f>
        <v>0.92</v>
      </c>
      <c r="S979" s="303"/>
      <c r="T979" s="303"/>
      <c r="U979" s="303"/>
      <c r="V979" s="303">
        <v>0.92</v>
      </c>
      <c r="W979" s="303"/>
      <c r="X979" s="303"/>
      <c r="Y979" s="303"/>
      <c r="Z979" s="303"/>
      <c r="AA979" s="303"/>
      <c r="AB979" s="338" t="s">
        <v>591</v>
      </c>
      <c r="AC979" s="347" t="s">
        <v>674</v>
      </c>
      <c r="AD979" s="523" t="s">
        <v>153</v>
      </c>
      <c r="AE979" s="523">
        <v>15</v>
      </c>
      <c r="AF979" s="523">
        <v>15</v>
      </c>
      <c r="AG979" s="523"/>
    </row>
    <row r="980" spans="1:33" s="169" customFormat="1" ht="44.25" customHeight="1">
      <c r="A980" s="797"/>
      <c r="B980" s="800"/>
      <c r="C980" s="803"/>
      <c r="D980" s="189"/>
      <c r="E980" s="201" t="s">
        <v>13</v>
      </c>
      <c r="F980" s="181" t="s">
        <v>594</v>
      </c>
      <c r="G980" s="180" t="s">
        <v>866</v>
      </c>
      <c r="H980" s="158">
        <f>I980+J980+K980+L980+M980+N980+O980+P980</f>
        <v>10.322000000000001</v>
      </c>
      <c r="I980" s="159"/>
      <c r="J980" s="159">
        <v>1.5</v>
      </c>
      <c r="K980" s="159"/>
      <c r="L980" s="159">
        <f>9.522+0.21-0.91</f>
        <v>8.822000000000001</v>
      </c>
      <c r="M980" s="159"/>
      <c r="N980" s="159"/>
      <c r="O980" s="159"/>
      <c r="P980" s="159"/>
      <c r="Q980" s="159"/>
      <c r="R980" s="350">
        <f>S980+T980+U980+V980+W980+X980+Y980+Z980</f>
        <v>9.2949999999999999</v>
      </c>
      <c r="S980" s="351"/>
      <c r="T980" s="351">
        <v>0.47299999999999998</v>
      </c>
      <c r="U980" s="351"/>
      <c r="V980" s="351">
        <v>8.8219999999999992</v>
      </c>
      <c r="W980" s="351"/>
      <c r="X980" s="351"/>
      <c r="Y980" s="351"/>
      <c r="Z980" s="351"/>
      <c r="AA980" s="351"/>
      <c r="AB980" s="338" t="s">
        <v>591</v>
      </c>
      <c r="AC980" s="347" t="s">
        <v>599</v>
      </c>
      <c r="AD980" s="523" t="s">
        <v>153</v>
      </c>
      <c r="AE980" s="523">
        <v>80</v>
      </c>
      <c r="AF980" s="523">
        <v>80</v>
      </c>
      <c r="AG980" s="523"/>
    </row>
    <row r="981" spans="1:33" s="169" customFormat="1" ht="38.25">
      <c r="A981" s="797"/>
      <c r="B981" s="800"/>
      <c r="C981" s="803"/>
      <c r="D981" s="189"/>
      <c r="E981" s="201" t="s">
        <v>23</v>
      </c>
      <c r="F981" s="181" t="s">
        <v>595</v>
      </c>
      <c r="G981" s="180" t="s">
        <v>866</v>
      </c>
      <c r="H981" s="158">
        <f>I981+J981+K981+L981+M981+N981+O981+P981</f>
        <v>32.08</v>
      </c>
      <c r="I981" s="179"/>
      <c r="J981" s="179">
        <v>3</v>
      </c>
      <c r="K981" s="179"/>
      <c r="L981" s="179">
        <f>25.378+1.922+0.7+1.08</f>
        <v>29.08</v>
      </c>
      <c r="M981" s="179"/>
      <c r="N981" s="179"/>
      <c r="O981" s="179"/>
      <c r="P981" s="179"/>
      <c r="Q981" s="179"/>
      <c r="R981" s="350">
        <f>S981+T981+U981+V981+W981+X981+Y981+Z981</f>
        <v>32.004999999999995</v>
      </c>
      <c r="S981" s="303"/>
      <c r="T981" s="303">
        <v>2.9249999999999998</v>
      </c>
      <c r="U981" s="303"/>
      <c r="V981" s="303">
        <f>25.378+1.922+0.7+1.08</f>
        <v>29.08</v>
      </c>
      <c r="W981" s="303"/>
      <c r="X981" s="303"/>
      <c r="Y981" s="303"/>
      <c r="Z981" s="303"/>
      <c r="AA981" s="303"/>
      <c r="AB981" s="338" t="s">
        <v>591</v>
      </c>
      <c r="AC981" s="347" t="s">
        <v>526</v>
      </c>
      <c r="AD981" s="523" t="s">
        <v>153</v>
      </c>
      <c r="AE981" s="523">
        <v>12.25</v>
      </c>
      <c r="AF981" s="523">
        <v>12.25</v>
      </c>
      <c r="AG981" s="523"/>
    </row>
    <row r="982" spans="1:33" s="169" customFormat="1" ht="41.25" customHeight="1">
      <c r="A982" s="797"/>
      <c r="B982" s="800"/>
      <c r="C982" s="803"/>
      <c r="D982" s="189"/>
      <c r="E982" s="201" t="s">
        <v>25</v>
      </c>
      <c r="F982" s="181" t="s">
        <v>596</v>
      </c>
      <c r="G982" s="180" t="s">
        <v>866</v>
      </c>
      <c r="H982" s="158">
        <f>I982+J982+K982+L982+M982+N982+O982+P982</f>
        <v>9.7100000000000009</v>
      </c>
      <c r="I982" s="159"/>
      <c r="J982" s="159">
        <v>0.9</v>
      </c>
      <c r="K982" s="159"/>
      <c r="L982" s="159">
        <f>7.9+0.91</f>
        <v>8.81</v>
      </c>
      <c r="M982" s="159"/>
      <c r="N982" s="159"/>
      <c r="O982" s="159"/>
      <c r="P982" s="159"/>
      <c r="Q982" s="159"/>
      <c r="R982" s="350">
        <f>S982+T982+U982+V982+W982+X982+Y982+Z982</f>
        <v>9.7070000000000007</v>
      </c>
      <c r="S982" s="351"/>
      <c r="T982" s="351">
        <v>0.89700000000000002</v>
      </c>
      <c r="U982" s="351"/>
      <c r="V982" s="351">
        <f>7.9+0.91</f>
        <v>8.81</v>
      </c>
      <c r="W982" s="351"/>
      <c r="X982" s="351"/>
      <c r="Y982" s="351"/>
      <c r="Z982" s="351"/>
      <c r="AA982" s="351"/>
      <c r="AB982" s="338" t="s">
        <v>591</v>
      </c>
      <c r="AC982" s="347" t="s">
        <v>526</v>
      </c>
      <c r="AD982" s="523" t="s">
        <v>153</v>
      </c>
      <c r="AE982" s="523">
        <v>12.25</v>
      </c>
      <c r="AF982" s="523">
        <v>12.25</v>
      </c>
      <c r="AG982" s="523"/>
    </row>
    <row r="983" spans="1:33" s="169" customFormat="1" ht="31.5" customHeight="1">
      <c r="A983" s="797"/>
      <c r="B983" s="800"/>
      <c r="C983" s="803"/>
      <c r="D983" s="189"/>
      <c r="E983" s="201" t="s">
        <v>28</v>
      </c>
      <c r="F983" s="181" t="s">
        <v>597</v>
      </c>
      <c r="G983" s="180" t="s">
        <v>661</v>
      </c>
      <c r="H983" s="158">
        <f>I983+J983+K983+L983+M983+N983+O983+P983</f>
        <v>1.6779999999999999</v>
      </c>
      <c r="I983" s="179"/>
      <c r="J983" s="179">
        <v>0.6</v>
      </c>
      <c r="K983" s="179"/>
      <c r="L983" s="179">
        <f>3-1.922</f>
        <v>1.0780000000000001</v>
      </c>
      <c r="M983" s="179"/>
      <c r="N983" s="179"/>
      <c r="O983" s="179"/>
      <c r="P983" s="179"/>
      <c r="Q983" s="179"/>
      <c r="R983" s="350">
        <f>S983+T983+U983+V983+W983+X983+Y983+Z983</f>
        <v>1.4279999999999999</v>
      </c>
      <c r="S983" s="303"/>
      <c r="T983" s="303">
        <v>0.35</v>
      </c>
      <c r="U983" s="303"/>
      <c r="V983" s="303">
        <f>3-1.922</f>
        <v>1.0780000000000001</v>
      </c>
      <c r="W983" s="303"/>
      <c r="X983" s="303"/>
      <c r="Y983" s="303"/>
      <c r="Z983" s="303"/>
      <c r="AA983" s="303"/>
      <c r="AB983" s="338" t="s">
        <v>591</v>
      </c>
      <c r="AC983" s="347" t="s">
        <v>675</v>
      </c>
      <c r="AD983" s="523" t="s">
        <v>153</v>
      </c>
      <c r="AE983" s="523">
        <v>1</v>
      </c>
      <c r="AF983" s="523">
        <v>1</v>
      </c>
      <c r="AG983" s="523"/>
    </row>
    <row r="984" spans="1:33" s="166" customFormat="1" ht="15" customHeight="1">
      <c r="A984" s="798"/>
      <c r="B984" s="801"/>
      <c r="C984" s="804"/>
      <c r="D984" s="808" t="s">
        <v>15</v>
      </c>
      <c r="E984" s="809"/>
      <c r="F984" s="809"/>
      <c r="G984" s="884"/>
      <c r="H984" s="193">
        <f>H977+H978+H979+H980+H981+H982+H983</f>
        <v>56.21</v>
      </c>
      <c r="I984" s="193">
        <f t="shared" ref="I984:Q984" si="614">I977+I978+I979+I980+I981+I982+I983</f>
        <v>0</v>
      </c>
      <c r="J984" s="193">
        <f>J977+J978+J979+J980+J981+J982+J983</f>
        <v>7</v>
      </c>
      <c r="K984" s="193"/>
      <c r="L984" s="193">
        <f>L977+L978+L979+L980+L981+L982+L983</f>
        <v>49.210000000000008</v>
      </c>
      <c r="M984" s="193">
        <f t="shared" si="614"/>
        <v>0</v>
      </c>
      <c r="N984" s="193">
        <f t="shared" si="614"/>
        <v>0</v>
      </c>
      <c r="O984" s="193">
        <f t="shared" si="614"/>
        <v>0</v>
      </c>
      <c r="P984" s="193">
        <f t="shared" si="614"/>
        <v>0</v>
      </c>
      <c r="Q984" s="193">
        <f t="shared" si="614"/>
        <v>0</v>
      </c>
      <c r="R984" s="305">
        <f>R977+R978+R979+R980+R981+R982+R983</f>
        <v>54.408999999999992</v>
      </c>
      <c r="S984" s="305">
        <f t="shared" ref="S984" si="615">S977+S978+S979+S980+S981+S982+S983</f>
        <v>0</v>
      </c>
      <c r="T984" s="305">
        <f>T977+T978+T979+T980+T981+T982+T983</f>
        <v>5.1989999999999998</v>
      </c>
      <c r="U984" s="305"/>
      <c r="V984" s="305">
        <f>V977+V978+V979+V980+V981+V982+V983</f>
        <v>49.21</v>
      </c>
      <c r="W984" s="305">
        <f t="shared" ref="W984:AA984" si="616">W977+W978+W979+W980+W981+W982+W983</f>
        <v>0</v>
      </c>
      <c r="X984" s="305">
        <f t="shared" si="616"/>
        <v>0</v>
      </c>
      <c r="Y984" s="305">
        <f t="shared" si="616"/>
        <v>0</v>
      </c>
      <c r="Z984" s="305">
        <f t="shared" si="616"/>
        <v>0</v>
      </c>
      <c r="AA984" s="305">
        <f t="shared" si="616"/>
        <v>0</v>
      </c>
      <c r="AB984" s="615"/>
      <c r="AC984" s="616"/>
      <c r="AD984" s="616"/>
      <c r="AE984" s="616"/>
      <c r="AF984" s="616"/>
      <c r="AG984" s="617"/>
    </row>
    <row r="985" spans="1:33" s="166" customFormat="1" ht="27.75" customHeight="1">
      <c r="A985" s="796" t="s">
        <v>274</v>
      </c>
      <c r="B985" s="799" t="s">
        <v>150</v>
      </c>
      <c r="C985" s="802" t="s">
        <v>150</v>
      </c>
      <c r="D985" s="805" t="s">
        <v>156</v>
      </c>
      <c r="E985" s="812" t="s">
        <v>598</v>
      </c>
      <c r="F985" s="813"/>
      <c r="G985" s="154"/>
      <c r="H985" s="194"/>
      <c r="I985" s="155"/>
      <c r="J985" s="155"/>
      <c r="K985" s="155"/>
      <c r="L985" s="155"/>
      <c r="M985" s="155"/>
      <c r="N985" s="155"/>
      <c r="O985" s="155"/>
      <c r="P985" s="155"/>
      <c r="Q985" s="155"/>
      <c r="R985" s="496"/>
      <c r="S985" s="359"/>
      <c r="T985" s="359"/>
      <c r="U985" s="359"/>
      <c r="V985" s="359"/>
      <c r="W985" s="359"/>
      <c r="X985" s="359"/>
      <c r="Y985" s="359"/>
      <c r="Z985" s="359"/>
      <c r="AA985" s="359"/>
      <c r="AB985" s="266"/>
      <c r="AC985" s="266"/>
      <c r="AD985" s="487"/>
      <c r="AE985" s="487"/>
      <c r="AF985" s="487"/>
      <c r="AG985" s="488"/>
    </row>
    <row r="986" spans="1:33" s="166" customFormat="1" ht="38.25">
      <c r="A986" s="797"/>
      <c r="B986" s="800"/>
      <c r="C986" s="803"/>
      <c r="D986" s="806"/>
      <c r="E986" s="203" t="s">
        <v>10</v>
      </c>
      <c r="F986" s="209" t="s">
        <v>594</v>
      </c>
      <c r="G986" s="180" t="s">
        <v>661</v>
      </c>
      <c r="H986" s="191">
        <f>I986+J986+K986+L986+M986+N986+O986+P986</f>
        <v>8.7899999999999991</v>
      </c>
      <c r="I986" s="192"/>
      <c r="J986" s="192"/>
      <c r="K986" s="192"/>
      <c r="L986" s="192">
        <f>10.2-1.41</f>
        <v>8.7899999999999991</v>
      </c>
      <c r="M986" s="192"/>
      <c r="N986" s="192"/>
      <c r="O986" s="192"/>
      <c r="P986" s="192"/>
      <c r="Q986" s="192"/>
      <c r="R986" s="484">
        <f>S986+T986+U986+V986+W986+X986+Y986+Z986</f>
        <v>8.7899999999999991</v>
      </c>
      <c r="S986" s="485"/>
      <c r="T986" s="485"/>
      <c r="U986" s="485"/>
      <c r="V986" s="485">
        <f>10.2-1.41</f>
        <v>8.7899999999999991</v>
      </c>
      <c r="W986" s="485"/>
      <c r="X986" s="485"/>
      <c r="Y986" s="485"/>
      <c r="Z986" s="485"/>
      <c r="AA986" s="485"/>
      <c r="AB986" s="490" t="s">
        <v>591</v>
      </c>
      <c r="AC986" s="491" t="s">
        <v>599</v>
      </c>
      <c r="AD986" s="492" t="s">
        <v>153</v>
      </c>
      <c r="AE986" s="463">
        <v>400</v>
      </c>
      <c r="AF986" s="523">
        <v>400</v>
      </c>
      <c r="AG986" s="523"/>
    </row>
    <row r="987" spans="1:33" s="166" customFormat="1" ht="26.25" customHeight="1">
      <c r="A987" s="797"/>
      <c r="B987" s="800"/>
      <c r="C987" s="803"/>
      <c r="D987" s="806"/>
      <c r="E987" s="203" t="s">
        <v>11</v>
      </c>
      <c r="F987" s="209" t="s">
        <v>600</v>
      </c>
      <c r="G987" s="180" t="s">
        <v>661</v>
      </c>
      <c r="H987" s="158">
        <f>I987+J987+K987+L987+M987+N987+O987+P987</f>
        <v>1.2</v>
      </c>
      <c r="I987" s="159"/>
      <c r="J987" s="159"/>
      <c r="K987" s="159"/>
      <c r="L987" s="159">
        <v>1.2</v>
      </c>
      <c r="M987" s="159"/>
      <c r="N987" s="159"/>
      <c r="O987" s="159"/>
      <c r="P987" s="159"/>
      <c r="Q987" s="159"/>
      <c r="R987" s="350">
        <f>S987+T987+U987+V987+W987+X987+Y987+Z987</f>
        <v>1.2</v>
      </c>
      <c r="S987" s="351"/>
      <c r="T987" s="351"/>
      <c r="U987" s="351"/>
      <c r="V987" s="351">
        <v>1.2</v>
      </c>
      <c r="W987" s="351"/>
      <c r="X987" s="351"/>
      <c r="Y987" s="351"/>
      <c r="Z987" s="351"/>
      <c r="AA987" s="351"/>
      <c r="AB987" s="266" t="s">
        <v>591</v>
      </c>
      <c r="AC987" s="347" t="s">
        <v>673</v>
      </c>
      <c r="AD987" s="455" t="s">
        <v>153</v>
      </c>
      <c r="AE987" s="523">
        <v>1040</v>
      </c>
      <c r="AF987" s="523">
        <v>1040</v>
      </c>
      <c r="AG987" s="523"/>
    </row>
    <row r="988" spans="1:33" s="166" customFormat="1" ht="27" customHeight="1">
      <c r="A988" s="797"/>
      <c r="B988" s="800"/>
      <c r="C988" s="803"/>
      <c r="D988" s="807"/>
      <c r="E988" s="210" t="s">
        <v>12</v>
      </c>
      <c r="F988" s="209" t="s">
        <v>601</v>
      </c>
      <c r="G988" s="180" t="s">
        <v>661</v>
      </c>
      <c r="H988" s="158">
        <f>I988+J988+K988+L988+M988+N988+O988+P988</f>
        <v>2.8</v>
      </c>
      <c r="I988" s="179"/>
      <c r="J988" s="179"/>
      <c r="K988" s="179"/>
      <c r="L988" s="179">
        <f>2.5+0.3</f>
        <v>2.8</v>
      </c>
      <c r="M988" s="179"/>
      <c r="N988" s="179"/>
      <c r="O988" s="179"/>
      <c r="P988" s="179"/>
      <c r="Q988" s="179"/>
      <c r="R988" s="350">
        <f>S988+T988+U988+V988+W988+X988+Y988+Z988</f>
        <v>2.8</v>
      </c>
      <c r="S988" s="303"/>
      <c r="T988" s="303"/>
      <c r="U988" s="303"/>
      <c r="V988" s="303">
        <f>2.5+0.3</f>
        <v>2.8</v>
      </c>
      <c r="W988" s="303"/>
      <c r="X988" s="303"/>
      <c r="Y988" s="303"/>
      <c r="Z988" s="303"/>
      <c r="AA988" s="303"/>
      <c r="AB988" s="266" t="s">
        <v>591</v>
      </c>
      <c r="AC988" s="347" t="s">
        <v>674</v>
      </c>
      <c r="AD988" s="455" t="s">
        <v>153</v>
      </c>
      <c r="AE988" s="523">
        <v>32</v>
      </c>
      <c r="AF988" s="523">
        <v>32</v>
      </c>
      <c r="AG988" s="523"/>
    </row>
    <row r="989" spans="1:33" s="166" customFormat="1" ht="27.75" customHeight="1">
      <c r="A989" s="797"/>
      <c r="B989" s="800"/>
      <c r="C989" s="803"/>
      <c r="D989" s="287"/>
      <c r="E989" s="203" t="s">
        <v>13</v>
      </c>
      <c r="F989" s="209" t="s">
        <v>595</v>
      </c>
      <c r="G989" s="180" t="s">
        <v>661</v>
      </c>
      <c r="H989" s="158">
        <f>I989+J989+K989+L989+M989+N989+O989+P989</f>
        <v>45.233999999999995</v>
      </c>
      <c r="I989" s="159"/>
      <c r="J989" s="159"/>
      <c r="K989" s="159"/>
      <c r="L989" s="159">
        <f>42.794+1.03+1.41</f>
        <v>45.233999999999995</v>
      </c>
      <c r="M989" s="159"/>
      <c r="N989" s="159"/>
      <c r="O989" s="159"/>
      <c r="P989" s="159"/>
      <c r="Q989" s="159"/>
      <c r="R989" s="350">
        <f>S989+T989+U989+V989+W989+X989+Y989+Z989</f>
        <v>45.233999999999995</v>
      </c>
      <c r="S989" s="351"/>
      <c r="T989" s="351"/>
      <c r="U989" s="351"/>
      <c r="V989" s="351">
        <f>42.794+1.03+1.41</f>
        <v>45.233999999999995</v>
      </c>
      <c r="W989" s="351"/>
      <c r="X989" s="351"/>
      <c r="Y989" s="351"/>
      <c r="Z989" s="351"/>
      <c r="AA989" s="351"/>
      <c r="AB989" s="266" t="s">
        <v>591</v>
      </c>
      <c r="AC989" s="347" t="s">
        <v>526</v>
      </c>
      <c r="AD989" s="455" t="s">
        <v>153</v>
      </c>
      <c r="AE989" s="523">
        <v>12.25</v>
      </c>
      <c r="AF989" s="523">
        <v>12.25</v>
      </c>
      <c r="AG989" s="523"/>
    </row>
    <row r="990" spans="1:33" s="166" customFormat="1" ht="24.75" customHeight="1">
      <c r="A990" s="797"/>
      <c r="B990" s="800"/>
      <c r="C990" s="803"/>
      <c r="D990" s="287"/>
      <c r="E990" s="203" t="s">
        <v>23</v>
      </c>
      <c r="F990" s="209" t="s">
        <v>596</v>
      </c>
      <c r="G990" s="180" t="s">
        <v>661</v>
      </c>
      <c r="H990" s="158">
        <f>I990+J990+K990+L990+M990+N990+O990+P990</f>
        <v>13.206</v>
      </c>
      <c r="I990" s="159"/>
      <c r="J990" s="159"/>
      <c r="K990" s="159"/>
      <c r="L990" s="159">
        <f>13.206</f>
        <v>13.206</v>
      </c>
      <c r="M990" s="159"/>
      <c r="N990" s="159"/>
      <c r="O990" s="159"/>
      <c r="P990" s="159"/>
      <c r="Q990" s="159"/>
      <c r="R990" s="350">
        <f>S990+T990+U990+V990+W990+X990+Y990+Z990</f>
        <v>13.206</v>
      </c>
      <c r="S990" s="351"/>
      <c r="T990" s="351"/>
      <c r="U990" s="351"/>
      <c r="V990" s="351">
        <f>13.206</f>
        <v>13.206</v>
      </c>
      <c r="W990" s="351"/>
      <c r="X990" s="351"/>
      <c r="Y990" s="351"/>
      <c r="Z990" s="351"/>
      <c r="AA990" s="351"/>
      <c r="AB990" s="266" t="s">
        <v>591</v>
      </c>
      <c r="AC990" s="347" t="s">
        <v>302</v>
      </c>
      <c r="AD990" s="455" t="s">
        <v>153</v>
      </c>
      <c r="AE990" s="523">
        <v>12.25</v>
      </c>
      <c r="AF990" s="523">
        <v>12.25</v>
      </c>
      <c r="AG990" s="523"/>
    </row>
    <row r="991" spans="1:33" s="166" customFormat="1" ht="15" customHeight="1">
      <c r="A991" s="798"/>
      <c r="B991" s="801"/>
      <c r="C991" s="804"/>
      <c r="D991" s="808" t="s">
        <v>15</v>
      </c>
      <c r="E991" s="809"/>
      <c r="F991" s="809"/>
      <c r="G991" s="810"/>
      <c r="H991" s="193">
        <f>H986+H987+H988+H989+H990</f>
        <v>71.22999999999999</v>
      </c>
      <c r="I991" s="193">
        <f t="shared" ref="I991:Q991" si="617">I986+I987+I988+I989+I990</f>
        <v>0</v>
      </c>
      <c r="J991" s="193">
        <f t="shared" si="617"/>
        <v>0</v>
      </c>
      <c r="K991" s="193"/>
      <c r="L991" s="193">
        <f>L986+L987+L988+L989+L990</f>
        <v>71.22999999999999</v>
      </c>
      <c r="M991" s="193">
        <f t="shared" si="617"/>
        <v>0</v>
      </c>
      <c r="N991" s="193">
        <f t="shared" si="617"/>
        <v>0</v>
      </c>
      <c r="O991" s="193">
        <f t="shared" si="617"/>
        <v>0</v>
      </c>
      <c r="P991" s="193">
        <f t="shared" si="617"/>
        <v>0</v>
      </c>
      <c r="Q991" s="193">
        <f t="shared" si="617"/>
        <v>0</v>
      </c>
      <c r="R991" s="305">
        <f>R986+R987+R988+R989+R990</f>
        <v>71.22999999999999</v>
      </c>
      <c r="S991" s="305">
        <f t="shared" ref="S991:T991" si="618">S986+S987+S988+S989+S990</f>
        <v>0</v>
      </c>
      <c r="T991" s="305">
        <f t="shared" si="618"/>
        <v>0</v>
      </c>
      <c r="U991" s="305"/>
      <c r="V991" s="305">
        <f>V986+V987+V988+V989+V990</f>
        <v>71.22999999999999</v>
      </c>
      <c r="W991" s="305">
        <f t="shared" ref="W991:AA991" si="619">W986+W987+W988+W989+W990</f>
        <v>0</v>
      </c>
      <c r="X991" s="305">
        <f t="shared" si="619"/>
        <v>0</v>
      </c>
      <c r="Y991" s="305">
        <f t="shared" si="619"/>
        <v>0</v>
      </c>
      <c r="Z991" s="305">
        <f t="shared" si="619"/>
        <v>0</v>
      </c>
      <c r="AA991" s="305">
        <f t="shared" si="619"/>
        <v>0</v>
      </c>
      <c r="AB991" s="615"/>
      <c r="AC991" s="616"/>
      <c r="AD991" s="616"/>
      <c r="AE991" s="616"/>
      <c r="AF991" s="616"/>
      <c r="AG991" s="617"/>
    </row>
    <row r="992" spans="1:33" s="166" customFormat="1" ht="29.25" customHeight="1">
      <c r="A992" s="796" t="s">
        <v>274</v>
      </c>
      <c r="B992" s="777" t="s">
        <v>150</v>
      </c>
      <c r="C992" s="780" t="s">
        <v>150</v>
      </c>
      <c r="D992" s="750" t="s">
        <v>174</v>
      </c>
      <c r="E992" s="752" t="s">
        <v>602</v>
      </c>
      <c r="F992" s="811"/>
      <c r="G992" s="331"/>
      <c r="H992" s="359"/>
      <c r="I992" s="359"/>
      <c r="J992" s="359"/>
      <c r="K992" s="359"/>
      <c r="L992" s="359"/>
      <c r="M992" s="359"/>
      <c r="N992" s="359"/>
      <c r="O992" s="359"/>
      <c r="P992" s="359"/>
      <c r="Q992" s="359"/>
      <c r="R992" s="359"/>
      <c r="S992" s="359"/>
      <c r="T992" s="359"/>
      <c r="U992" s="359"/>
      <c r="V992" s="359"/>
      <c r="W992" s="359"/>
      <c r="X992" s="359"/>
      <c r="Y992" s="359"/>
      <c r="Z992" s="359"/>
      <c r="AA992" s="359"/>
      <c r="AB992" s="266"/>
      <c r="AC992" s="266"/>
      <c r="AD992" s="486"/>
      <c r="AE992" s="487"/>
      <c r="AF992" s="487"/>
      <c r="AG992" s="488"/>
    </row>
    <row r="993" spans="1:33" s="166" customFormat="1" ht="41.25" customHeight="1">
      <c r="A993" s="797"/>
      <c r="B993" s="778"/>
      <c r="C993" s="781"/>
      <c r="D993" s="767"/>
      <c r="E993" s="203" t="s">
        <v>10</v>
      </c>
      <c r="F993" s="206" t="s">
        <v>603</v>
      </c>
      <c r="G993" s="489" t="s">
        <v>662</v>
      </c>
      <c r="H993" s="484">
        <f>I993+J993+K993+L993+M993+N993+O993+P993</f>
        <v>19.600000000000001</v>
      </c>
      <c r="I993" s="485">
        <v>19.600000000000001</v>
      </c>
      <c r="J993" s="485"/>
      <c r="K993" s="485"/>
      <c r="L993" s="485"/>
      <c r="M993" s="485"/>
      <c r="N993" s="485"/>
      <c r="O993" s="485"/>
      <c r="P993" s="485"/>
      <c r="Q993" s="485"/>
      <c r="R993" s="484">
        <f>S993+T993+U993+V993+W993+X993+Y993+Z993</f>
        <v>19.600000000000001</v>
      </c>
      <c r="S993" s="485">
        <v>19.600000000000001</v>
      </c>
      <c r="T993" s="485"/>
      <c r="U993" s="485"/>
      <c r="V993" s="485"/>
      <c r="W993" s="485"/>
      <c r="X993" s="485"/>
      <c r="Y993" s="485"/>
      <c r="Z993" s="485"/>
      <c r="AA993" s="485"/>
      <c r="AB993" s="490" t="s">
        <v>591</v>
      </c>
      <c r="AC993" s="491" t="s">
        <v>676</v>
      </c>
      <c r="AD993" s="492" t="s">
        <v>153</v>
      </c>
      <c r="AE993" s="463">
        <v>1</v>
      </c>
      <c r="AF993" s="523">
        <v>1</v>
      </c>
      <c r="AG993" s="523"/>
    </row>
    <row r="994" spans="1:33" s="166" customFormat="1" ht="15" customHeight="1">
      <c r="A994" s="798"/>
      <c r="B994" s="779"/>
      <c r="C994" s="782"/>
      <c r="D994" s="756" t="s">
        <v>15</v>
      </c>
      <c r="E994" s="757"/>
      <c r="F994" s="757"/>
      <c r="G994" s="758"/>
      <c r="H994" s="302">
        <f>H993</f>
        <v>19.600000000000001</v>
      </c>
      <c r="I994" s="302">
        <f t="shared" ref="I994:Q994" si="620">I993</f>
        <v>19.600000000000001</v>
      </c>
      <c r="J994" s="302">
        <f t="shared" si="620"/>
        <v>0</v>
      </c>
      <c r="K994" s="302"/>
      <c r="L994" s="302">
        <f t="shared" si="620"/>
        <v>0</v>
      </c>
      <c r="M994" s="302">
        <f t="shared" si="620"/>
        <v>0</v>
      </c>
      <c r="N994" s="302">
        <f t="shared" si="620"/>
        <v>0</v>
      </c>
      <c r="O994" s="302">
        <f t="shared" si="620"/>
        <v>0</v>
      </c>
      <c r="P994" s="302">
        <f t="shared" si="620"/>
        <v>0</v>
      </c>
      <c r="Q994" s="302">
        <f t="shared" si="620"/>
        <v>0</v>
      </c>
      <c r="R994" s="302">
        <f>R993</f>
        <v>19.600000000000001</v>
      </c>
      <c r="S994" s="302">
        <f t="shared" ref="S994:T994" si="621">S993</f>
        <v>19.600000000000001</v>
      </c>
      <c r="T994" s="302">
        <f t="shared" si="621"/>
        <v>0</v>
      </c>
      <c r="U994" s="302"/>
      <c r="V994" s="302">
        <f t="shared" ref="V994:AA994" si="622">V993</f>
        <v>0</v>
      </c>
      <c r="W994" s="302">
        <f t="shared" si="622"/>
        <v>0</v>
      </c>
      <c r="X994" s="302">
        <f t="shared" si="622"/>
        <v>0</v>
      </c>
      <c r="Y994" s="302">
        <f t="shared" si="622"/>
        <v>0</v>
      </c>
      <c r="Z994" s="302">
        <f t="shared" si="622"/>
        <v>0</v>
      </c>
      <c r="AA994" s="302">
        <f t="shared" si="622"/>
        <v>0</v>
      </c>
      <c r="AB994" s="493"/>
      <c r="AC994" s="494"/>
      <c r="AD994" s="494"/>
      <c r="AE994" s="494"/>
      <c r="AF994" s="494"/>
      <c r="AG994" s="495"/>
    </row>
    <row r="995" spans="1:33" s="166" customFormat="1" ht="15" customHeight="1">
      <c r="A995" s="171" t="s">
        <v>274</v>
      </c>
      <c r="B995" s="292" t="s">
        <v>150</v>
      </c>
      <c r="C995" s="293" t="s">
        <v>150</v>
      </c>
      <c r="D995" s="707" t="s">
        <v>16</v>
      </c>
      <c r="E995" s="708"/>
      <c r="F995" s="708"/>
      <c r="G995" s="709"/>
      <c r="H995" s="355">
        <f>H984+H991+H994</f>
        <v>147.04</v>
      </c>
      <c r="I995" s="355">
        <f t="shared" ref="I995:Q995" si="623">I984+I991+I994</f>
        <v>19.600000000000001</v>
      </c>
      <c r="J995" s="355">
        <f t="shared" si="623"/>
        <v>7</v>
      </c>
      <c r="K995" s="355"/>
      <c r="L995" s="355">
        <f t="shared" si="623"/>
        <v>120.44</v>
      </c>
      <c r="M995" s="355">
        <f t="shared" si="623"/>
        <v>0</v>
      </c>
      <c r="N995" s="355">
        <f t="shared" si="623"/>
        <v>0</v>
      </c>
      <c r="O995" s="355">
        <f t="shared" si="623"/>
        <v>0</v>
      </c>
      <c r="P995" s="355">
        <f t="shared" si="623"/>
        <v>0</v>
      </c>
      <c r="Q995" s="355">
        <f t="shared" si="623"/>
        <v>0</v>
      </c>
      <c r="R995" s="355">
        <f>R984+R991+R994</f>
        <v>145.23899999999998</v>
      </c>
      <c r="S995" s="355">
        <f t="shared" ref="S995:T995" si="624">S984+S991+S994</f>
        <v>19.600000000000001</v>
      </c>
      <c r="T995" s="355">
        <f t="shared" si="624"/>
        <v>5.1989999999999998</v>
      </c>
      <c r="U995" s="355"/>
      <c r="V995" s="355">
        <f t="shared" ref="V995:AA995" si="625">V984+V991+V994</f>
        <v>120.44</v>
      </c>
      <c r="W995" s="355">
        <f t="shared" si="625"/>
        <v>0</v>
      </c>
      <c r="X995" s="355">
        <f t="shared" si="625"/>
        <v>0</v>
      </c>
      <c r="Y995" s="355">
        <f t="shared" si="625"/>
        <v>0</v>
      </c>
      <c r="Z995" s="355">
        <f t="shared" si="625"/>
        <v>0</v>
      </c>
      <c r="AA995" s="355">
        <f t="shared" si="625"/>
        <v>0</v>
      </c>
      <c r="AB995" s="362"/>
      <c r="AC995" s="363"/>
      <c r="AD995" s="363"/>
      <c r="AE995" s="363"/>
      <c r="AF995" s="363"/>
      <c r="AG995" s="364"/>
    </row>
    <row r="996" spans="1:33" s="3" customFormat="1" ht="15" customHeight="1">
      <c r="A996" s="202" t="s">
        <v>274</v>
      </c>
      <c r="B996" s="292" t="s">
        <v>150</v>
      </c>
      <c r="C996" s="293" t="s">
        <v>151</v>
      </c>
      <c r="D996" s="701" t="s">
        <v>874</v>
      </c>
      <c r="E996" s="702"/>
      <c r="F996" s="702"/>
      <c r="G996" s="702"/>
      <c r="H996" s="702"/>
      <c r="I996" s="702"/>
      <c r="J996" s="702"/>
      <c r="K996" s="702"/>
      <c r="L996" s="702"/>
      <c r="M996" s="702"/>
      <c r="N996" s="702"/>
      <c r="O996" s="702"/>
      <c r="P996" s="702"/>
      <c r="Q996" s="702"/>
      <c r="R996" s="702"/>
      <c r="S996" s="702"/>
      <c r="T996" s="702"/>
      <c r="U996" s="702"/>
      <c r="V996" s="702"/>
      <c r="W996" s="702"/>
      <c r="X996" s="702"/>
      <c r="Y996" s="702"/>
      <c r="Z996" s="702"/>
      <c r="AA996" s="702"/>
      <c r="AB996" s="702"/>
      <c r="AC996" s="702"/>
      <c r="AD996" s="702"/>
      <c r="AE996" s="702"/>
      <c r="AF996" s="702"/>
      <c r="AG996" s="703"/>
    </row>
    <row r="997" spans="1:33" s="3" customFormat="1" ht="53.25" customHeight="1">
      <c r="A997" s="745" t="s">
        <v>274</v>
      </c>
      <c r="B997" s="777" t="s">
        <v>150</v>
      </c>
      <c r="C997" s="780" t="s">
        <v>151</v>
      </c>
      <c r="D997" s="750" t="s">
        <v>213</v>
      </c>
      <c r="E997" s="752" t="s">
        <v>875</v>
      </c>
      <c r="F997" s="753"/>
      <c r="G997" s="331"/>
      <c r="H997" s="359"/>
      <c r="I997" s="359"/>
      <c r="J997" s="496"/>
      <c r="K997" s="359"/>
      <c r="L997" s="359"/>
      <c r="M997" s="359"/>
      <c r="N997" s="359"/>
      <c r="O997" s="359"/>
      <c r="P997" s="359"/>
      <c r="Q997" s="266"/>
      <c r="R997" s="359"/>
      <c r="S997" s="359"/>
      <c r="T997" s="496"/>
      <c r="U997" s="359"/>
      <c r="V997" s="359"/>
      <c r="W997" s="359"/>
      <c r="X997" s="359"/>
      <c r="Y997" s="359"/>
      <c r="Z997" s="359"/>
      <c r="AA997" s="266"/>
      <c r="AB997" s="497"/>
      <c r="AC997" s="487"/>
      <c r="AD997" s="487"/>
      <c r="AE997" s="487"/>
      <c r="AF997" s="487"/>
      <c r="AG997" s="488"/>
    </row>
    <row r="998" spans="1:33" s="3" customFormat="1" ht="27" customHeight="1">
      <c r="A998" s="746"/>
      <c r="B998" s="778"/>
      <c r="C998" s="781"/>
      <c r="D998" s="767"/>
      <c r="E998" s="201" t="s">
        <v>10</v>
      </c>
      <c r="F998" s="206" t="s">
        <v>210</v>
      </c>
      <c r="G998" s="337" t="s">
        <v>14</v>
      </c>
      <c r="H998" s="350">
        <f>I998+J998+K998+L998+M998+N998+O998+P998</f>
        <v>4</v>
      </c>
      <c r="I998" s="351">
        <v>4</v>
      </c>
      <c r="J998" s="485"/>
      <c r="K998" s="485"/>
      <c r="L998" s="485"/>
      <c r="M998" s="485"/>
      <c r="N998" s="485"/>
      <c r="O998" s="485"/>
      <c r="P998" s="485"/>
      <c r="R998" s="350">
        <f>S998+T998+U998+V998+W998+X998+Y998+Z998</f>
        <v>2.1179999999999999</v>
      </c>
      <c r="S998" s="351">
        <v>2.1179999999999999</v>
      </c>
      <c r="T998" s="485"/>
      <c r="U998" s="485"/>
      <c r="V998" s="485"/>
      <c r="W998" s="485"/>
      <c r="X998" s="485"/>
      <c r="Y998" s="485"/>
      <c r="Z998" s="485"/>
      <c r="AB998" s="498" t="s">
        <v>876</v>
      </c>
      <c r="AC998" s="491" t="s">
        <v>212</v>
      </c>
      <c r="AD998" s="499" t="s">
        <v>153</v>
      </c>
      <c r="AE998" s="499">
        <v>1</v>
      </c>
      <c r="AF998" s="344">
        <v>1</v>
      </c>
      <c r="AG998" s="344"/>
    </row>
    <row r="999" spans="1:33" s="3" customFormat="1" ht="13.5" customHeight="1">
      <c r="A999" s="747"/>
      <c r="B999" s="779"/>
      <c r="C999" s="782"/>
      <c r="D999" s="756" t="s">
        <v>15</v>
      </c>
      <c r="E999" s="757"/>
      <c r="F999" s="757"/>
      <c r="G999" s="758"/>
      <c r="H999" s="354">
        <f>H998</f>
        <v>4</v>
      </c>
      <c r="I999" s="354">
        <f t="shared" ref="I999:Q1000" si="626">I998</f>
        <v>4</v>
      </c>
      <c r="J999" s="354">
        <f t="shared" si="626"/>
        <v>0</v>
      </c>
      <c r="K999" s="354"/>
      <c r="L999" s="354">
        <f t="shared" si="626"/>
        <v>0</v>
      </c>
      <c r="M999" s="354">
        <f t="shared" si="626"/>
        <v>0</v>
      </c>
      <c r="N999" s="354">
        <f t="shared" si="626"/>
        <v>0</v>
      </c>
      <c r="O999" s="354">
        <f t="shared" si="626"/>
        <v>0</v>
      </c>
      <c r="P999" s="354">
        <f t="shared" si="626"/>
        <v>0</v>
      </c>
      <c r="Q999" s="354">
        <f t="shared" si="626"/>
        <v>0</v>
      </c>
      <c r="R999" s="354">
        <f>R998</f>
        <v>2.1179999999999999</v>
      </c>
      <c r="S999" s="354">
        <f t="shared" ref="S999:T1000" si="627">S998</f>
        <v>2.1179999999999999</v>
      </c>
      <c r="T999" s="354">
        <f t="shared" si="627"/>
        <v>0</v>
      </c>
      <c r="U999" s="354"/>
      <c r="V999" s="354">
        <f t="shared" ref="V999:AA1000" si="628">V998</f>
        <v>0</v>
      </c>
      <c r="W999" s="354">
        <f t="shared" si="628"/>
        <v>0</v>
      </c>
      <c r="X999" s="354">
        <f t="shared" si="628"/>
        <v>0</v>
      </c>
      <c r="Y999" s="354">
        <f t="shared" si="628"/>
        <v>0</v>
      </c>
      <c r="Z999" s="354">
        <f t="shared" si="628"/>
        <v>0</v>
      </c>
      <c r="AA999" s="354">
        <f t="shared" si="628"/>
        <v>0</v>
      </c>
      <c r="AB999" s="500"/>
      <c r="AC999" s="501"/>
      <c r="AD999" s="501"/>
      <c r="AE999" s="501"/>
      <c r="AF999" s="501"/>
      <c r="AG999" s="502"/>
    </row>
    <row r="1000" spans="1:33" s="3" customFormat="1" ht="15" customHeight="1">
      <c r="A1000" s="202" t="s">
        <v>10</v>
      </c>
      <c r="B1000" s="292" t="s">
        <v>10</v>
      </c>
      <c r="C1000" s="293" t="s">
        <v>11</v>
      </c>
      <c r="D1000" s="707" t="s">
        <v>16</v>
      </c>
      <c r="E1000" s="708"/>
      <c r="F1000" s="708"/>
      <c r="G1000" s="709"/>
      <c r="H1000" s="355">
        <f>H999</f>
        <v>4</v>
      </c>
      <c r="I1000" s="355">
        <f t="shared" si="626"/>
        <v>4</v>
      </c>
      <c r="J1000" s="355">
        <f t="shared" si="626"/>
        <v>0</v>
      </c>
      <c r="K1000" s="355"/>
      <c r="L1000" s="355">
        <f t="shared" si="626"/>
        <v>0</v>
      </c>
      <c r="M1000" s="355">
        <f t="shared" si="626"/>
        <v>0</v>
      </c>
      <c r="N1000" s="355">
        <f t="shared" si="626"/>
        <v>0</v>
      </c>
      <c r="O1000" s="355">
        <f t="shared" si="626"/>
        <v>0</v>
      </c>
      <c r="P1000" s="355">
        <f t="shared" si="626"/>
        <v>0</v>
      </c>
      <c r="Q1000" s="355">
        <f t="shared" si="626"/>
        <v>0</v>
      </c>
      <c r="R1000" s="355">
        <f>R999</f>
        <v>2.1179999999999999</v>
      </c>
      <c r="S1000" s="355">
        <f t="shared" si="627"/>
        <v>2.1179999999999999</v>
      </c>
      <c r="T1000" s="355">
        <f t="shared" si="627"/>
        <v>0</v>
      </c>
      <c r="U1000" s="355"/>
      <c r="V1000" s="355">
        <f t="shared" si="628"/>
        <v>0</v>
      </c>
      <c r="W1000" s="355">
        <f t="shared" si="628"/>
        <v>0</v>
      </c>
      <c r="X1000" s="355">
        <f t="shared" si="628"/>
        <v>0</v>
      </c>
      <c r="Y1000" s="355">
        <f t="shared" si="628"/>
        <v>0</v>
      </c>
      <c r="Z1000" s="355">
        <f t="shared" si="628"/>
        <v>0</v>
      </c>
      <c r="AA1000" s="355">
        <f t="shared" si="628"/>
        <v>0</v>
      </c>
      <c r="AB1000" s="362"/>
      <c r="AC1000" s="363"/>
      <c r="AD1000" s="363"/>
      <c r="AE1000" s="363"/>
      <c r="AF1000" s="363"/>
      <c r="AG1000" s="364"/>
    </row>
    <row r="1001" spans="1:33" s="169" customFormat="1" ht="15" customHeight="1">
      <c r="A1001" s="171" t="s">
        <v>274</v>
      </c>
      <c r="B1001" s="292" t="s">
        <v>150</v>
      </c>
      <c r="C1001" s="713" t="s">
        <v>18</v>
      </c>
      <c r="D1001" s="714"/>
      <c r="E1001" s="714"/>
      <c r="F1001" s="714"/>
      <c r="G1001" s="715"/>
      <c r="H1001" s="356">
        <f>H995+H1000</f>
        <v>151.04</v>
      </c>
      <c r="I1001" s="356">
        <f t="shared" ref="I1001:Q1001" si="629">I995+I1000</f>
        <v>23.6</v>
      </c>
      <c r="J1001" s="356">
        <f t="shared" si="629"/>
        <v>7</v>
      </c>
      <c r="K1001" s="356"/>
      <c r="L1001" s="356">
        <f t="shared" si="629"/>
        <v>120.44</v>
      </c>
      <c r="M1001" s="356">
        <f t="shared" si="629"/>
        <v>0</v>
      </c>
      <c r="N1001" s="356">
        <f t="shared" si="629"/>
        <v>0</v>
      </c>
      <c r="O1001" s="356">
        <f t="shared" si="629"/>
        <v>0</v>
      </c>
      <c r="P1001" s="356">
        <f t="shared" si="629"/>
        <v>0</v>
      </c>
      <c r="Q1001" s="356">
        <f t="shared" si="629"/>
        <v>0</v>
      </c>
      <c r="R1001" s="356">
        <f>R995+R1000</f>
        <v>147.35699999999997</v>
      </c>
      <c r="S1001" s="356">
        <f t="shared" ref="S1001:T1001" si="630">S995+S1000</f>
        <v>21.718</v>
      </c>
      <c r="T1001" s="356">
        <f t="shared" si="630"/>
        <v>5.1989999999999998</v>
      </c>
      <c r="U1001" s="356"/>
      <c r="V1001" s="356">
        <f t="shared" ref="V1001:AA1001" si="631">V995+V1000</f>
        <v>120.44</v>
      </c>
      <c r="W1001" s="356">
        <f t="shared" si="631"/>
        <v>0</v>
      </c>
      <c r="X1001" s="356">
        <f t="shared" si="631"/>
        <v>0</v>
      </c>
      <c r="Y1001" s="356">
        <f t="shared" si="631"/>
        <v>0</v>
      </c>
      <c r="Z1001" s="356">
        <f t="shared" si="631"/>
        <v>0</v>
      </c>
      <c r="AA1001" s="356">
        <f t="shared" si="631"/>
        <v>0</v>
      </c>
      <c r="AB1001" s="365"/>
      <c r="AC1001" s="366"/>
      <c r="AD1001" s="366"/>
      <c r="AE1001" s="366"/>
      <c r="AF1001" s="366"/>
      <c r="AG1001" s="367"/>
    </row>
    <row r="1002" spans="1:33" s="169" customFormat="1" ht="15" customHeight="1">
      <c r="A1002" s="171" t="s">
        <v>274</v>
      </c>
      <c r="B1002" s="719" t="s">
        <v>604</v>
      </c>
      <c r="C1002" s="720"/>
      <c r="D1002" s="720"/>
      <c r="E1002" s="720"/>
      <c r="F1002" s="720"/>
      <c r="G1002" s="721"/>
      <c r="H1002" s="361">
        <f>H1001</f>
        <v>151.04</v>
      </c>
      <c r="I1002" s="361">
        <f t="shared" ref="I1002:Q1002" si="632">I1001</f>
        <v>23.6</v>
      </c>
      <c r="J1002" s="361">
        <f t="shared" si="632"/>
        <v>7</v>
      </c>
      <c r="K1002" s="361"/>
      <c r="L1002" s="361">
        <f t="shared" si="632"/>
        <v>120.44</v>
      </c>
      <c r="M1002" s="361">
        <f t="shared" si="632"/>
        <v>0</v>
      </c>
      <c r="N1002" s="361">
        <f t="shared" si="632"/>
        <v>0</v>
      </c>
      <c r="O1002" s="361">
        <f t="shared" si="632"/>
        <v>0</v>
      </c>
      <c r="P1002" s="361">
        <f t="shared" si="632"/>
        <v>0</v>
      </c>
      <c r="Q1002" s="361">
        <f t="shared" si="632"/>
        <v>0</v>
      </c>
      <c r="R1002" s="361">
        <f>R1001</f>
        <v>147.35699999999997</v>
      </c>
      <c r="S1002" s="361">
        <f t="shared" ref="S1002:T1002" si="633">S1001</f>
        <v>21.718</v>
      </c>
      <c r="T1002" s="361">
        <f t="shared" si="633"/>
        <v>5.1989999999999998</v>
      </c>
      <c r="U1002" s="361"/>
      <c r="V1002" s="361">
        <f t="shared" ref="V1002:AA1002" si="634">V1001</f>
        <v>120.44</v>
      </c>
      <c r="W1002" s="361">
        <f t="shared" si="634"/>
        <v>0</v>
      </c>
      <c r="X1002" s="361">
        <f t="shared" si="634"/>
        <v>0</v>
      </c>
      <c r="Y1002" s="361">
        <f t="shared" si="634"/>
        <v>0</v>
      </c>
      <c r="Z1002" s="361">
        <f t="shared" si="634"/>
        <v>0</v>
      </c>
      <c r="AA1002" s="361">
        <f t="shared" si="634"/>
        <v>0</v>
      </c>
      <c r="AB1002" s="503"/>
      <c r="AC1002" s="504"/>
      <c r="AD1002" s="504"/>
      <c r="AE1002" s="504"/>
      <c r="AF1002" s="504"/>
      <c r="AG1002" s="505"/>
    </row>
    <row r="1003" spans="1:33" s="197" customFormat="1" ht="9.75" customHeight="1">
      <c r="B1003" s="938"/>
      <c r="C1003" s="938"/>
      <c r="D1003" s="938"/>
      <c r="E1003" s="938"/>
      <c r="F1003" s="938"/>
      <c r="G1003" s="938"/>
      <c r="H1003" s="938"/>
      <c r="I1003" s="938"/>
      <c r="J1003" s="938"/>
      <c r="K1003" s="938"/>
      <c r="L1003" s="938"/>
      <c r="M1003" s="938"/>
      <c r="N1003" s="938"/>
      <c r="O1003" s="938"/>
      <c r="P1003" s="938"/>
      <c r="Q1003" s="938"/>
      <c r="R1003" s="938"/>
      <c r="S1003" s="938"/>
      <c r="T1003" s="938"/>
      <c r="U1003" s="938"/>
      <c r="V1003" s="938"/>
      <c r="W1003" s="938"/>
      <c r="X1003" s="938"/>
      <c r="Y1003" s="938"/>
      <c r="Z1003" s="938"/>
      <c r="AA1003" s="938"/>
      <c r="AB1003" s="938"/>
      <c r="AC1003" s="460"/>
      <c r="AD1003" s="199"/>
      <c r="AE1003" s="472"/>
      <c r="AF1003" s="472"/>
      <c r="AG1003" s="654"/>
    </row>
    <row r="1004" spans="1:33" s="197" customFormat="1" ht="9.75" customHeight="1">
      <c r="B1004" s="259"/>
      <c r="C1004" s="259"/>
      <c r="D1004" s="259"/>
      <c r="E1004" s="655"/>
      <c r="F1004" s="259"/>
      <c r="G1004" s="276"/>
      <c r="H1004" s="276"/>
      <c r="I1004" s="276"/>
      <c r="J1004" s="276"/>
      <c r="K1004" s="276"/>
      <c r="L1004" s="276"/>
      <c r="M1004" s="276"/>
      <c r="N1004" s="276"/>
      <c r="O1004" s="276"/>
      <c r="P1004" s="276"/>
      <c r="Q1004" s="276"/>
      <c r="R1004" s="655"/>
      <c r="S1004" s="655"/>
      <c r="T1004" s="655"/>
      <c r="U1004" s="655"/>
      <c r="V1004" s="655"/>
      <c r="W1004" s="655"/>
      <c r="X1004" s="655"/>
      <c r="Y1004" s="655"/>
      <c r="Z1004" s="655"/>
      <c r="AA1004" s="655"/>
      <c r="AB1004" s="656"/>
      <c r="AC1004" s="460"/>
      <c r="AD1004" s="199"/>
      <c r="AE1004" s="472"/>
      <c r="AF1004" s="472"/>
      <c r="AG1004" s="654"/>
    </row>
    <row r="1005" spans="1:33" s="165" customFormat="1" ht="18" customHeight="1">
      <c r="B1005" s="950" t="s">
        <v>669</v>
      </c>
      <c r="C1005" s="951"/>
      <c r="D1005" s="951"/>
      <c r="E1005" s="951"/>
      <c r="F1005" s="951"/>
      <c r="G1005" s="951"/>
      <c r="H1005" s="951"/>
      <c r="I1005" s="951"/>
      <c r="J1005" s="951"/>
      <c r="K1005" s="951"/>
      <c r="L1005" s="951"/>
      <c r="M1005" s="951"/>
      <c r="N1005" s="951"/>
      <c r="O1005" s="951"/>
      <c r="P1005" s="951"/>
      <c r="Q1005" s="951"/>
      <c r="R1005" s="951"/>
      <c r="S1005" s="951"/>
      <c r="T1005" s="951"/>
      <c r="U1005" s="951"/>
      <c r="V1005" s="951"/>
      <c r="W1005" s="951"/>
      <c r="X1005" s="951"/>
      <c r="Y1005" s="951"/>
      <c r="Z1005" s="951"/>
      <c r="AA1005" s="951"/>
      <c r="AB1005" s="951"/>
      <c r="AC1005" s="951"/>
      <c r="AD1005" s="951"/>
      <c r="AE1005" s="951"/>
      <c r="AF1005" s="618"/>
      <c r="AG1005" s="619"/>
    </row>
    <row r="1006" spans="1:33" s="165" customFormat="1" ht="155.25" customHeight="1">
      <c r="B1006" s="939" t="s">
        <v>867</v>
      </c>
      <c r="C1006" s="940"/>
      <c r="D1006" s="940"/>
      <c r="E1006" s="940"/>
      <c r="F1006" s="940"/>
      <c r="G1006" s="940"/>
      <c r="H1006" s="940"/>
      <c r="I1006" s="940"/>
      <c r="J1006" s="940"/>
      <c r="K1006" s="940"/>
      <c r="L1006" s="940"/>
      <c r="M1006" s="940"/>
      <c r="N1006" s="940"/>
      <c r="O1006" s="940"/>
      <c r="P1006" s="940"/>
      <c r="Q1006" s="940"/>
      <c r="R1006" s="940"/>
      <c r="S1006" s="940"/>
      <c r="T1006" s="940"/>
      <c r="U1006" s="940"/>
      <c r="V1006" s="940"/>
      <c r="W1006" s="940"/>
      <c r="X1006" s="940"/>
      <c r="Y1006" s="940"/>
      <c r="Z1006" s="940"/>
      <c r="AA1006" s="940"/>
      <c r="AB1006" s="940"/>
      <c r="AC1006" s="940"/>
      <c r="AD1006" s="940"/>
      <c r="AE1006" s="940"/>
      <c r="AF1006" s="618"/>
      <c r="AG1006" s="619"/>
    </row>
    <row r="1007" spans="1:33" s="165" customFormat="1" ht="54" customHeight="1">
      <c r="B1007" s="941" t="s">
        <v>868</v>
      </c>
      <c r="C1007" s="942"/>
      <c r="D1007" s="942"/>
      <c r="E1007" s="942"/>
      <c r="F1007" s="942"/>
      <c r="G1007" s="942"/>
      <c r="H1007" s="942"/>
      <c r="I1007" s="942"/>
      <c r="J1007" s="942"/>
      <c r="K1007" s="942"/>
      <c r="L1007" s="942"/>
      <c r="M1007" s="942"/>
      <c r="N1007" s="942"/>
      <c r="O1007" s="942"/>
      <c r="P1007" s="942"/>
      <c r="Q1007" s="942"/>
      <c r="R1007" s="942"/>
      <c r="S1007" s="942"/>
      <c r="T1007" s="942"/>
      <c r="U1007" s="942"/>
      <c r="V1007" s="942"/>
      <c r="W1007" s="942"/>
      <c r="X1007" s="942"/>
      <c r="Y1007" s="942"/>
      <c r="Z1007" s="942"/>
      <c r="AA1007" s="942"/>
      <c r="AB1007" s="942"/>
      <c r="AC1007" s="942"/>
      <c r="AD1007" s="942"/>
      <c r="AE1007" s="942"/>
      <c r="AF1007" s="618"/>
      <c r="AG1007" s="619"/>
    </row>
  </sheetData>
  <mergeCells count="1768">
    <mergeCell ref="R963:AG963"/>
    <mergeCell ref="AB446:AG446"/>
    <mergeCell ref="AB441:AG441"/>
    <mergeCell ref="AA787:AG787"/>
    <mergeCell ref="AB792:AG792"/>
    <mergeCell ref="AA797:AG797"/>
    <mergeCell ref="AB802:AG802"/>
    <mergeCell ref="AA827:AG827"/>
    <mergeCell ref="AC965:AG965"/>
    <mergeCell ref="AB945:AG945"/>
    <mergeCell ref="AB942:AG942"/>
    <mergeCell ref="AB919:AG919"/>
    <mergeCell ref="AB322:AG322"/>
    <mergeCell ref="AB318:AG318"/>
    <mergeCell ref="AB315:AG315"/>
    <mergeCell ref="AB312:AG312"/>
    <mergeCell ref="AB309:AG309"/>
    <mergeCell ref="AB901:AG901"/>
    <mergeCell ref="AB904:AG904"/>
    <mergeCell ref="AF369:AF370"/>
    <mergeCell ref="AG369:AG370"/>
    <mergeCell ref="AB338:AG338"/>
    <mergeCell ref="AB341:AG341"/>
    <mergeCell ref="AB352:AG352"/>
    <mergeCell ref="AB353:AG353"/>
    <mergeCell ref="D354:AG354"/>
    <mergeCell ref="AB360:AG360"/>
    <mergeCell ref="AB361:AG361"/>
    <mergeCell ref="D362:AG362"/>
    <mergeCell ref="AB371:AG371"/>
    <mergeCell ref="AB372:AG372"/>
    <mergeCell ref="D373:AG373"/>
    <mergeCell ref="AB306:AG306"/>
    <mergeCell ref="AB302:AG302"/>
    <mergeCell ref="AB260:AG260"/>
    <mergeCell ref="AB271:AG271"/>
    <mergeCell ref="AB268:AG268"/>
    <mergeCell ref="AB265:AG265"/>
    <mergeCell ref="AB262:AG262"/>
    <mergeCell ref="AB259:AG259"/>
    <mergeCell ref="AB242:AG242"/>
    <mergeCell ref="AB57:AG57"/>
    <mergeCell ref="AB61:AG61"/>
    <mergeCell ref="AB81:AG81"/>
    <mergeCell ref="AB867:AG867"/>
    <mergeCell ref="AB878:AG878"/>
    <mergeCell ref="A859:AG859"/>
    <mergeCell ref="B860:AG860"/>
    <mergeCell ref="C861:AG861"/>
    <mergeCell ref="D862:AG862"/>
    <mergeCell ref="AB233:AG233"/>
    <mergeCell ref="AB180:AG180"/>
    <mergeCell ref="AB181:AG181"/>
    <mergeCell ref="C182:AG182"/>
    <mergeCell ref="D183:AG183"/>
    <mergeCell ref="AB187:AG187"/>
    <mergeCell ref="AB191:AG191"/>
    <mergeCell ref="AB195:AG195"/>
    <mergeCell ref="AB198:AG198"/>
    <mergeCell ref="D199:D200"/>
    <mergeCell ref="E199:F199"/>
    <mergeCell ref="D201:G201"/>
    <mergeCell ref="D180:G180"/>
    <mergeCell ref="C181:G181"/>
    <mergeCell ref="AB56:AG56"/>
    <mergeCell ref="AB60:AG60"/>
    <mergeCell ref="AB69:AG69"/>
    <mergeCell ref="A49:AG49"/>
    <mergeCell ref="A9:AG9"/>
    <mergeCell ref="D155:AG155"/>
    <mergeCell ref="AB160:AG160"/>
    <mergeCell ref="C161:AG161"/>
    <mergeCell ref="D162:AG162"/>
    <mergeCell ref="AB149:AG149"/>
    <mergeCell ref="AB153:AG153"/>
    <mergeCell ref="AB154:AG154"/>
    <mergeCell ref="D136:D137"/>
    <mergeCell ref="E136:F136"/>
    <mergeCell ref="D138:G138"/>
    <mergeCell ref="D151:D152"/>
    <mergeCell ref="E151:F151"/>
    <mergeCell ref="D153:G153"/>
    <mergeCell ref="D154:G154"/>
    <mergeCell ref="AB148:AG148"/>
    <mergeCell ref="AB121:AG121"/>
    <mergeCell ref="AB122:AG122"/>
    <mergeCell ref="AB107:AG107"/>
    <mergeCell ref="AB108:AG108"/>
    <mergeCell ref="AB97:AG97"/>
    <mergeCell ref="AB98:AG98"/>
    <mergeCell ref="B57:B60"/>
    <mergeCell ref="C57:C60"/>
    <mergeCell ref="D57:D59"/>
    <mergeCell ref="C86:C88"/>
    <mergeCell ref="D86:D87"/>
    <mergeCell ref="E86:F86"/>
    <mergeCell ref="AB201:AG201"/>
    <mergeCell ref="D202:D203"/>
    <mergeCell ref="E202:F202"/>
    <mergeCell ref="D204:G204"/>
    <mergeCell ref="D184:D186"/>
    <mergeCell ref="E184:F184"/>
    <mergeCell ref="D187:G187"/>
    <mergeCell ref="E218:F218"/>
    <mergeCell ref="D222:G222"/>
    <mergeCell ref="D214:G214"/>
    <mergeCell ref="AB109:AG109"/>
    <mergeCell ref="C110:AG110"/>
    <mergeCell ref="D111:AG111"/>
    <mergeCell ref="AB115:AG115"/>
    <mergeCell ref="AB116:AG116"/>
    <mergeCell ref="D117:AG117"/>
    <mergeCell ref="AB123:AG123"/>
    <mergeCell ref="AB135:AG135"/>
    <mergeCell ref="AB138:AG138"/>
    <mergeCell ref="AB142:AG142"/>
    <mergeCell ref="AB145:AG145"/>
    <mergeCell ref="D125:AG125"/>
    <mergeCell ref="AB128:AG128"/>
    <mergeCell ref="AB132:AG132"/>
    <mergeCell ref="C124:AG124"/>
    <mergeCell ref="E171:F171"/>
    <mergeCell ref="E168:F168"/>
    <mergeCell ref="D170:G170"/>
    <mergeCell ref="AB165:AG165"/>
    <mergeCell ref="AB166:AG166"/>
    <mergeCell ref="D167:AG167"/>
    <mergeCell ref="AB158:AG158"/>
    <mergeCell ref="D88:G88"/>
    <mergeCell ref="D89:G89"/>
    <mergeCell ref="D116:G116"/>
    <mergeCell ref="C78:C80"/>
    <mergeCell ref="D78:D79"/>
    <mergeCell ref="E78:F78"/>
    <mergeCell ref="E61:F61"/>
    <mergeCell ref="A53:A56"/>
    <mergeCell ref="B53:B56"/>
    <mergeCell ref="C53:C56"/>
    <mergeCell ref="D53:D55"/>
    <mergeCell ref="E53:F53"/>
    <mergeCell ref="D56:G56"/>
    <mergeCell ref="C51:AG51"/>
    <mergeCell ref="D52:AG52"/>
    <mergeCell ref="D66:AG66"/>
    <mergeCell ref="AB77:AG77"/>
    <mergeCell ref="AB80:AG80"/>
    <mergeCell ref="D85:AG85"/>
    <mergeCell ref="D90:AG90"/>
    <mergeCell ref="AB99:AG99"/>
    <mergeCell ref="D80:G80"/>
    <mergeCell ref="D73:G73"/>
    <mergeCell ref="E57:F57"/>
    <mergeCell ref="D60:G60"/>
    <mergeCell ref="A61:A64"/>
    <mergeCell ref="B61:B64"/>
    <mergeCell ref="C61:C64"/>
    <mergeCell ref="D61:D63"/>
    <mergeCell ref="D64:G64"/>
    <mergeCell ref="AB72:AG72"/>
    <mergeCell ref="AB73:AG73"/>
    <mergeCell ref="AB64:AG64"/>
    <mergeCell ref="AB65:AG65"/>
    <mergeCell ref="A57:A60"/>
    <mergeCell ref="D65:G65"/>
    <mergeCell ref="D84:G84"/>
    <mergeCell ref="A86:A88"/>
    <mergeCell ref="B86:B88"/>
    <mergeCell ref="A81:A83"/>
    <mergeCell ref="B81:B83"/>
    <mergeCell ref="C81:C83"/>
    <mergeCell ref="D81:D82"/>
    <mergeCell ref="E81:F81"/>
    <mergeCell ref="D83:G83"/>
    <mergeCell ref="AB88:AG88"/>
    <mergeCell ref="AB89:AG89"/>
    <mergeCell ref="AB83:AG83"/>
    <mergeCell ref="AB84:AG84"/>
    <mergeCell ref="A78:A80"/>
    <mergeCell ref="B78:B80"/>
    <mergeCell ref="C67:C69"/>
    <mergeCell ref="D67:D68"/>
    <mergeCell ref="E67:F67"/>
    <mergeCell ref="D69:G69"/>
    <mergeCell ref="A70:A72"/>
    <mergeCell ref="B70:B72"/>
    <mergeCell ref="C70:C72"/>
    <mergeCell ref="D70:D71"/>
    <mergeCell ref="E70:F70"/>
    <mergeCell ref="D72:G72"/>
    <mergeCell ref="A75:A77"/>
    <mergeCell ref="B75:B77"/>
    <mergeCell ref="C75:C77"/>
    <mergeCell ref="C99:G99"/>
    <mergeCell ref="A102:A104"/>
    <mergeCell ref="B102:B104"/>
    <mergeCell ref="C102:C104"/>
    <mergeCell ref="D102:D103"/>
    <mergeCell ref="E102:F102"/>
    <mergeCell ref="D104:G104"/>
    <mergeCell ref="A95:A97"/>
    <mergeCell ref="B95:B97"/>
    <mergeCell ref="C95:C97"/>
    <mergeCell ref="D95:D96"/>
    <mergeCell ref="E95:F95"/>
    <mergeCell ref="D97:G97"/>
    <mergeCell ref="D98:G98"/>
    <mergeCell ref="A91:A94"/>
    <mergeCell ref="B91:B94"/>
    <mergeCell ref="C91:C94"/>
    <mergeCell ref="D91:D92"/>
    <mergeCell ref="E91:F91"/>
    <mergeCell ref="D94:G94"/>
    <mergeCell ref="C100:AG100"/>
    <mergeCell ref="D101:AG101"/>
    <mergeCell ref="A118:A121"/>
    <mergeCell ref="B118:B121"/>
    <mergeCell ref="C118:C121"/>
    <mergeCell ref="D118:D119"/>
    <mergeCell ref="E118:F118"/>
    <mergeCell ref="D121:G121"/>
    <mergeCell ref="D122:G122"/>
    <mergeCell ref="C123:G123"/>
    <mergeCell ref="C109:G109"/>
    <mergeCell ref="A112:A115"/>
    <mergeCell ref="B112:B115"/>
    <mergeCell ref="C112:C115"/>
    <mergeCell ref="D112:D113"/>
    <mergeCell ref="E112:F112"/>
    <mergeCell ref="D115:G115"/>
    <mergeCell ref="A105:A107"/>
    <mergeCell ref="B105:B107"/>
    <mergeCell ref="C105:C107"/>
    <mergeCell ref="D105:D106"/>
    <mergeCell ref="E105:F105"/>
    <mergeCell ref="D107:G107"/>
    <mergeCell ref="D108:G108"/>
    <mergeCell ref="A126:A128"/>
    <mergeCell ref="B126:B128"/>
    <mergeCell ref="C126:C128"/>
    <mergeCell ref="D126:D127"/>
    <mergeCell ref="E126:F126"/>
    <mergeCell ref="D128:G128"/>
    <mergeCell ref="D146:D147"/>
    <mergeCell ref="E146:F146"/>
    <mergeCell ref="D148:G148"/>
    <mergeCell ref="A129:A132"/>
    <mergeCell ref="B129:B132"/>
    <mergeCell ref="C129:C132"/>
    <mergeCell ref="D129:D131"/>
    <mergeCell ref="E129:F129"/>
    <mergeCell ref="D132:G132"/>
    <mergeCell ref="A133:A135"/>
    <mergeCell ref="B133:B135"/>
    <mergeCell ref="C133:C135"/>
    <mergeCell ref="D133:D134"/>
    <mergeCell ref="E133:F133"/>
    <mergeCell ref="D135:G135"/>
    <mergeCell ref="A136:A138"/>
    <mergeCell ref="B136:B138"/>
    <mergeCell ref="C136:C138"/>
    <mergeCell ref="AB159:AG159"/>
    <mergeCell ref="AB170:AG170"/>
    <mergeCell ref="A156:A158"/>
    <mergeCell ref="B156:B158"/>
    <mergeCell ref="C156:C158"/>
    <mergeCell ref="D156:D157"/>
    <mergeCell ref="E156:F156"/>
    <mergeCell ref="D158:G158"/>
    <mergeCell ref="A139:A142"/>
    <mergeCell ref="B139:B142"/>
    <mergeCell ref="C139:C142"/>
    <mergeCell ref="D139:D141"/>
    <mergeCell ref="E139:F139"/>
    <mergeCell ref="D142:G142"/>
    <mergeCell ref="A143:A145"/>
    <mergeCell ref="B143:B145"/>
    <mergeCell ref="C143:C145"/>
    <mergeCell ref="D143:D144"/>
    <mergeCell ref="E143:F143"/>
    <mergeCell ref="D145:G145"/>
    <mergeCell ref="A146:A148"/>
    <mergeCell ref="B146:B148"/>
    <mergeCell ref="C146:C148"/>
    <mergeCell ref="A151:A153"/>
    <mergeCell ref="B151:B153"/>
    <mergeCell ref="C151:C153"/>
    <mergeCell ref="D150:AG150"/>
    <mergeCell ref="D149:G149"/>
    <mergeCell ref="D173:G173"/>
    <mergeCell ref="A174:A176"/>
    <mergeCell ref="B174:B176"/>
    <mergeCell ref="C174:C176"/>
    <mergeCell ref="D174:D175"/>
    <mergeCell ref="E174:F174"/>
    <mergeCell ref="D176:G176"/>
    <mergeCell ref="AB173:AG173"/>
    <mergeCell ref="AB176:AG176"/>
    <mergeCell ref="A177:A179"/>
    <mergeCell ref="B177:B179"/>
    <mergeCell ref="C177:C179"/>
    <mergeCell ref="D177:D178"/>
    <mergeCell ref="E177:F177"/>
    <mergeCell ref="D179:G179"/>
    <mergeCell ref="D159:G159"/>
    <mergeCell ref="C160:G160"/>
    <mergeCell ref="A163:A165"/>
    <mergeCell ref="B163:B165"/>
    <mergeCell ref="C163:C165"/>
    <mergeCell ref="D163:D164"/>
    <mergeCell ref="E163:F163"/>
    <mergeCell ref="D165:G165"/>
    <mergeCell ref="D166:G166"/>
    <mergeCell ref="A168:A170"/>
    <mergeCell ref="B168:B170"/>
    <mergeCell ref="C168:C170"/>
    <mergeCell ref="D168:D169"/>
    <mergeCell ref="A171:A173"/>
    <mergeCell ref="B171:B173"/>
    <mergeCell ref="C171:C173"/>
    <mergeCell ref="D171:D172"/>
    <mergeCell ref="B192:B195"/>
    <mergeCell ref="C192:C195"/>
    <mergeCell ref="A196:A198"/>
    <mergeCell ref="B196:B198"/>
    <mergeCell ref="C196:C198"/>
    <mergeCell ref="A188:A191"/>
    <mergeCell ref="B188:B191"/>
    <mergeCell ref="C188:C191"/>
    <mergeCell ref="D188:D190"/>
    <mergeCell ref="E188:F188"/>
    <mergeCell ref="D191:G191"/>
    <mergeCell ref="A199:A201"/>
    <mergeCell ref="B199:B201"/>
    <mergeCell ref="C199:C201"/>
    <mergeCell ref="D192:D194"/>
    <mergeCell ref="E192:F192"/>
    <mergeCell ref="D195:G195"/>
    <mergeCell ref="D196:D197"/>
    <mergeCell ref="E196:F196"/>
    <mergeCell ref="D198:G198"/>
    <mergeCell ref="D207:G207"/>
    <mergeCell ref="AB204:AG204"/>
    <mergeCell ref="AB207:AG207"/>
    <mergeCell ref="C215:G215"/>
    <mergeCell ref="A208:A210"/>
    <mergeCell ref="B208:B210"/>
    <mergeCell ref="C208:C210"/>
    <mergeCell ref="D208:D209"/>
    <mergeCell ref="E208:F208"/>
    <mergeCell ref="D210:G210"/>
    <mergeCell ref="AB213:AG213"/>
    <mergeCell ref="AB214:AG214"/>
    <mergeCell ref="AB215:AG215"/>
    <mergeCell ref="A211:A213"/>
    <mergeCell ref="B211:B213"/>
    <mergeCell ref="C211:C213"/>
    <mergeCell ref="D211:D212"/>
    <mergeCell ref="E211:F211"/>
    <mergeCell ref="D213:G213"/>
    <mergeCell ref="A202:A204"/>
    <mergeCell ref="D46:G46"/>
    <mergeCell ref="AB46:AG46"/>
    <mergeCell ref="C47:G47"/>
    <mergeCell ref="AB47:AG47"/>
    <mergeCell ref="B48:G48"/>
    <mergeCell ref="AB48:AG48"/>
    <mergeCell ref="A218:A222"/>
    <mergeCell ref="B218:B222"/>
    <mergeCell ref="C218:C222"/>
    <mergeCell ref="D218:D221"/>
    <mergeCell ref="A223:A227"/>
    <mergeCell ref="B223:B227"/>
    <mergeCell ref="C223:C227"/>
    <mergeCell ref="D223:D226"/>
    <mergeCell ref="E223:F223"/>
    <mergeCell ref="D227:G227"/>
    <mergeCell ref="A228:A232"/>
    <mergeCell ref="B228:B232"/>
    <mergeCell ref="C228:C232"/>
    <mergeCell ref="D228:D231"/>
    <mergeCell ref="E228:F228"/>
    <mergeCell ref="D232:G232"/>
    <mergeCell ref="C216:AG216"/>
    <mergeCell ref="D217:AG217"/>
    <mergeCell ref="AB222:AG222"/>
    <mergeCell ref="AB227:AG227"/>
    <mergeCell ref="B202:B204"/>
    <mergeCell ref="C202:C204"/>
    <mergeCell ref="A184:A187"/>
    <mergeCell ref="B184:B187"/>
    <mergeCell ref="C184:C187"/>
    <mergeCell ref="A192:A195"/>
    <mergeCell ref="A33:A38"/>
    <mergeCell ref="B33:B38"/>
    <mergeCell ref="C33:C38"/>
    <mergeCell ref="D33:D36"/>
    <mergeCell ref="E33:F33"/>
    <mergeCell ref="D38:G38"/>
    <mergeCell ref="AB38:AG38"/>
    <mergeCell ref="A39:A41"/>
    <mergeCell ref="B39:B41"/>
    <mergeCell ref="C39:C41"/>
    <mergeCell ref="D39:D40"/>
    <mergeCell ref="E39:F39"/>
    <mergeCell ref="D41:G41"/>
    <mergeCell ref="AB41:AG41"/>
    <mergeCell ref="A42:A45"/>
    <mergeCell ref="B42:B45"/>
    <mergeCell ref="C42:C45"/>
    <mergeCell ref="D42:D44"/>
    <mergeCell ref="E42:F42"/>
    <mergeCell ref="D45:G45"/>
    <mergeCell ref="AB45:AG45"/>
    <mergeCell ref="B24:B26"/>
    <mergeCell ref="C24:C26"/>
    <mergeCell ref="E24:F24"/>
    <mergeCell ref="D26:G26"/>
    <mergeCell ref="AB26:AG26"/>
    <mergeCell ref="A27:A29"/>
    <mergeCell ref="B27:B29"/>
    <mergeCell ref="C27:C29"/>
    <mergeCell ref="D27:D28"/>
    <mergeCell ref="E27:F27"/>
    <mergeCell ref="D29:G29"/>
    <mergeCell ref="AB29:AG29"/>
    <mergeCell ref="A30:A32"/>
    <mergeCell ref="B30:B32"/>
    <mergeCell ref="C30:C32"/>
    <mergeCell ref="D30:D31"/>
    <mergeCell ref="E30:F30"/>
    <mergeCell ref="D32:G32"/>
    <mergeCell ref="AB32:AG32"/>
    <mergeCell ref="AC6:AG7"/>
    <mergeCell ref="R6:R8"/>
    <mergeCell ref="S6:AA7"/>
    <mergeCell ref="B50:AG50"/>
    <mergeCell ref="B10:AG10"/>
    <mergeCell ref="C11:AG11"/>
    <mergeCell ref="D12:AG12"/>
    <mergeCell ref="A13:A15"/>
    <mergeCell ref="B13:B15"/>
    <mergeCell ref="C13:C15"/>
    <mergeCell ref="D13:D14"/>
    <mergeCell ref="E13:F13"/>
    <mergeCell ref="D15:G15"/>
    <mergeCell ref="AB15:AG15"/>
    <mergeCell ref="A16:A18"/>
    <mergeCell ref="B16:B18"/>
    <mergeCell ref="C16:C18"/>
    <mergeCell ref="D16:D17"/>
    <mergeCell ref="E16:F16"/>
    <mergeCell ref="D18:G18"/>
    <mergeCell ref="AB18:AG18"/>
    <mergeCell ref="D19:G19"/>
    <mergeCell ref="AB19:AG19"/>
    <mergeCell ref="D20:AG20"/>
    <mergeCell ref="A21:A23"/>
    <mergeCell ref="B21:B23"/>
    <mergeCell ref="C21:C23"/>
    <mergeCell ref="D21:D22"/>
    <mergeCell ref="E21:F21"/>
    <mergeCell ref="D23:G23"/>
    <mergeCell ref="AB23:AG23"/>
    <mergeCell ref="A24:A26"/>
    <mergeCell ref="D968:G968"/>
    <mergeCell ref="C970:G970"/>
    <mergeCell ref="AB970:AG970"/>
    <mergeCell ref="B971:G971"/>
    <mergeCell ref="AB971:AG971"/>
    <mergeCell ref="D995:G995"/>
    <mergeCell ref="D1000:G1000"/>
    <mergeCell ref="D996:AG996"/>
    <mergeCell ref="A997:A999"/>
    <mergeCell ref="B997:B999"/>
    <mergeCell ref="C997:C999"/>
    <mergeCell ref="D997:D998"/>
    <mergeCell ref="E997:F997"/>
    <mergeCell ref="C1001:G1001"/>
    <mergeCell ref="B1002:G1002"/>
    <mergeCell ref="D984:G984"/>
    <mergeCell ref="D878:D881"/>
    <mergeCell ref="E878:F878"/>
    <mergeCell ref="D882:G882"/>
    <mergeCell ref="AB882:AG882"/>
    <mergeCell ref="E887:F887"/>
    <mergeCell ref="AB889:AG889"/>
    <mergeCell ref="A890:A892"/>
    <mergeCell ref="B890:B892"/>
    <mergeCell ref="C890:C892"/>
    <mergeCell ref="D890:D891"/>
    <mergeCell ref="D892:G892"/>
    <mergeCell ref="D999:G999"/>
    <mergeCell ref="D945:G945"/>
    <mergeCell ref="A946:A948"/>
    <mergeCell ref="B946:B948"/>
    <mergeCell ref="C946:C948"/>
    <mergeCell ref="D962:G962"/>
    <mergeCell ref="E963:F963"/>
    <mergeCell ref="A957:A959"/>
    <mergeCell ref="B957:B959"/>
    <mergeCell ref="C957:C959"/>
    <mergeCell ref="D957:D958"/>
    <mergeCell ref="E957:F957"/>
    <mergeCell ref="D959:G959"/>
    <mergeCell ref="AB959:AG959"/>
    <mergeCell ref="A960:A962"/>
    <mergeCell ref="B960:B962"/>
    <mergeCell ref="C960:C962"/>
    <mergeCell ref="D960:D961"/>
    <mergeCell ref="AB922:AG922"/>
    <mergeCell ref="A923:A925"/>
    <mergeCell ref="B923:B925"/>
    <mergeCell ref="C923:C925"/>
    <mergeCell ref="D923:D924"/>
    <mergeCell ref="E926:F926"/>
    <mergeCell ref="A935:A937"/>
    <mergeCell ref="B935:B937"/>
    <mergeCell ref="C935:C937"/>
    <mergeCell ref="D935:D936"/>
    <mergeCell ref="E935:F935"/>
    <mergeCell ref="D937:G937"/>
    <mergeCell ref="AB937:AG937"/>
    <mergeCell ref="D938:G938"/>
    <mergeCell ref="AB938:AG938"/>
    <mergeCell ref="D939:AG939"/>
    <mergeCell ref="A940:A942"/>
    <mergeCell ref="B940:B942"/>
    <mergeCell ref="C954:C956"/>
    <mergeCell ref="A896:A898"/>
    <mergeCell ref="B896:B898"/>
    <mergeCell ref="C896:C898"/>
    <mergeCell ref="D896:D897"/>
    <mergeCell ref="E896:F896"/>
    <mergeCell ref="D898:G898"/>
    <mergeCell ref="AB898:AG898"/>
    <mergeCell ref="A899:A901"/>
    <mergeCell ref="B899:B901"/>
    <mergeCell ref="C899:C901"/>
    <mergeCell ref="C940:C942"/>
    <mergeCell ref="D940:D941"/>
    <mergeCell ref="E940:F940"/>
    <mergeCell ref="D942:G942"/>
    <mergeCell ref="A905:A907"/>
    <mergeCell ref="B905:B907"/>
    <mergeCell ref="C905:C907"/>
    <mergeCell ref="D905:D906"/>
    <mergeCell ref="E905:F905"/>
    <mergeCell ref="D907:G907"/>
    <mergeCell ref="A908:A910"/>
    <mergeCell ref="B908:B910"/>
    <mergeCell ref="C908:C910"/>
    <mergeCell ref="D908:D909"/>
    <mergeCell ref="D925:G925"/>
    <mergeCell ref="A920:A922"/>
    <mergeCell ref="B920:B922"/>
    <mergeCell ref="C920:C922"/>
    <mergeCell ref="D920:D921"/>
    <mergeCell ref="E920:F920"/>
    <mergeCell ref="D922:G922"/>
    <mergeCell ref="D899:D900"/>
    <mergeCell ref="C875:C877"/>
    <mergeCell ref="D875:D876"/>
    <mergeCell ref="E875:F875"/>
    <mergeCell ref="AB877:AG877"/>
    <mergeCell ref="A878:A882"/>
    <mergeCell ref="B878:B882"/>
    <mergeCell ref="C878:C882"/>
    <mergeCell ref="D889:G889"/>
    <mergeCell ref="E890:F890"/>
    <mergeCell ref="A883:A886"/>
    <mergeCell ref="B883:B886"/>
    <mergeCell ref="C883:C886"/>
    <mergeCell ref="D883:D885"/>
    <mergeCell ref="E883:F883"/>
    <mergeCell ref="D886:G886"/>
    <mergeCell ref="AB886:AG886"/>
    <mergeCell ref="A887:A889"/>
    <mergeCell ref="B887:B889"/>
    <mergeCell ref="C887:C889"/>
    <mergeCell ref="D887:D888"/>
    <mergeCell ref="AC1:AE1"/>
    <mergeCell ref="F2:AB2"/>
    <mergeCell ref="B3:AE3"/>
    <mergeCell ref="I6:Q7"/>
    <mergeCell ref="H6:H8"/>
    <mergeCell ref="B1003:AB1003"/>
    <mergeCell ref="B1006:AE1006"/>
    <mergeCell ref="B1007:AE1007"/>
    <mergeCell ref="A6:A8"/>
    <mergeCell ref="AB6:AB8"/>
    <mergeCell ref="F6:F8"/>
    <mergeCell ref="G6:G8"/>
    <mergeCell ref="B6:B8"/>
    <mergeCell ref="C6:C8"/>
    <mergeCell ref="D6:D8"/>
    <mergeCell ref="E6:E8"/>
    <mergeCell ref="B1005:AE1005"/>
    <mergeCell ref="B5:AE5"/>
    <mergeCell ref="E863:F863"/>
    <mergeCell ref="A863:A866"/>
    <mergeCell ref="B863:B866"/>
    <mergeCell ref="C863:C866"/>
    <mergeCell ref="D863:D865"/>
    <mergeCell ref="D866:G866"/>
    <mergeCell ref="AB866:AG866"/>
    <mergeCell ref="A867:A871"/>
    <mergeCell ref="B867:B871"/>
    <mergeCell ref="C867:C871"/>
    <mergeCell ref="A67:A69"/>
    <mergeCell ref="B67:B69"/>
    <mergeCell ref="A875:A877"/>
    <mergeCell ref="B875:B877"/>
    <mergeCell ref="D75:D76"/>
    <mergeCell ref="E75:F75"/>
    <mergeCell ref="D77:G77"/>
    <mergeCell ref="A236:AG236"/>
    <mergeCell ref="B237:AG237"/>
    <mergeCell ref="C238:AG238"/>
    <mergeCell ref="D239:AG239"/>
    <mergeCell ref="A240:A242"/>
    <mergeCell ref="B240:B242"/>
    <mergeCell ref="C240:C242"/>
    <mergeCell ref="D240:D241"/>
    <mergeCell ref="E240:F240"/>
    <mergeCell ref="D242:G242"/>
    <mergeCell ref="A243:A245"/>
    <mergeCell ref="B243:B245"/>
    <mergeCell ref="C243:C245"/>
    <mergeCell ref="D243:D244"/>
    <mergeCell ref="E243:F243"/>
    <mergeCell ref="D245:G245"/>
    <mergeCell ref="AB245:AG245"/>
    <mergeCell ref="AB234:AG234"/>
    <mergeCell ref="AB235:AG235"/>
    <mergeCell ref="AB104:AG104"/>
    <mergeCell ref="AB94:AG94"/>
    <mergeCell ref="B235:G235"/>
    <mergeCell ref="D233:G233"/>
    <mergeCell ref="C234:G234"/>
    <mergeCell ref="A205:A207"/>
    <mergeCell ref="B205:B207"/>
    <mergeCell ref="C205:C207"/>
    <mergeCell ref="D205:D206"/>
    <mergeCell ref="E205:F205"/>
    <mergeCell ref="D246:G246"/>
    <mergeCell ref="AB246:AG246"/>
    <mergeCell ref="A247:A249"/>
    <mergeCell ref="B247:B249"/>
    <mergeCell ref="C247:C249"/>
    <mergeCell ref="D247:D248"/>
    <mergeCell ref="E247:F247"/>
    <mergeCell ref="D249:G249"/>
    <mergeCell ref="AB249:AG249"/>
    <mergeCell ref="D250:G250"/>
    <mergeCell ref="AB250:AG250"/>
    <mergeCell ref="C251:G251"/>
    <mergeCell ref="AB251:AG251"/>
    <mergeCell ref="B252:G252"/>
    <mergeCell ref="AB252:AG252"/>
    <mergeCell ref="A253:AG253"/>
    <mergeCell ref="B254:AG254"/>
    <mergeCell ref="C255:AG255"/>
    <mergeCell ref="D256:AG256"/>
    <mergeCell ref="A257:A259"/>
    <mergeCell ref="B257:B259"/>
    <mergeCell ref="C257:C259"/>
    <mergeCell ref="D257:D258"/>
    <mergeCell ref="E257:F257"/>
    <mergeCell ref="D259:G259"/>
    <mergeCell ref="A260:A262"/>
    <mergeCell ref="B260:B262"/>
    <mergeCell ref="C260:C262"/>
    <mergeCell ref="D260:D261"/>
    <mergeCell ref="E260:F260"/>
    <mergeCell ref="D262:G262"/>
    <mergeCell ref="A263:A265"/>
    <mergeCell ref="B263:B265"/>
    <mergeCell ref="C263:C265"/>
    <mergeCell ref="D263:D264"/>
    <mergeCell ref="E263:F263"/>
    <mergeCell ref="D265:G265"/>
    <mergeCell ref="AB285:AG285"/>
    <mergeCell ref="A283:A285"/>
    <mergeCell ref="B283:B285"/>
    <mergeCell ref="C283:C285"/>
    <mergeCell ref="A266:A268"/>
    <mergeCell ref="B266:B268"/>
    <mergeCell ref="C266:C268"/>
    <mergeCell ref="D266:D267"/>
    <mergeCell ref="E266:F266"/>
    <mergeCell ref="D268:G268"/>
    <mergeCell ref="A269:A271"/>
    <mergeCell ref="B269:B271"/>
    <mergeCell ref="C269:C271"/>
    <mergeCell ref="D269:D270"/>
    <mergeCell ref="E269:F269"/>
    <mergeCell ref="D271:G271"/>
    <mergeCell ref="A272:A274"/>
    <mergeCell ref="B272:B274"/>
    <mergeCell ref="C272:C274"/>
    <mergeCell ref="D272:D273"/>
    <mergeCell ref="E272:F272"/>
    <mergeCell ref="D274:G274"/>
    <mergeCell ref="AB274:AG274"/>
    <mergeCell ref="D275:G275"/>
    <mergeCell ref="AB275:AG275"/>
    <mergeCell ref="D276:AG276"/>
    <mergeCell ref="A277:A279"/>
    <mergeCell ref="B277:B279"/>
    <mergeCell ref="C277:C279"/>
    <mergeCell ref="D277:D278"/>
    <mergeCell ref="E277:F277"/>
    <mergeCell ref="D279:G279"/>
    <mergeCell ref="A280:A282"/>
    <mergeCell ref="B280:B282"/>
    <mergeCell ref="C280:C282"/>
    <mergeCell ref="D280:D281"/>
    <mergeCell ref="E280:F280"/>
    <mergeCell ref="D282:G282"/>
    <mergeCell ref="AB282:AG282"/>
    <mergeCell ref="AB279:AG279"/>
    <mergeCell ref="AB294:AG294"/>
    <mergeCell ref="D295:G295"/>
    <mergeCell ref="AB295:AG295"/>
    <mergeCell ref="C296:G296"/>
    <mergeCell ref="AB296:AG296"/>
    <mergeCell ref="C297:AG297"/>
    <mergeCell ref="D298:AG298"/>
    <mergeCell ref="A299:A302"/>
    <mergeCell ref="B299:B302"/>
    <mergeCell ref="C299:C302"/>
    <mergeCell ref="D299:D301"/>
    <mergeCell ref="E299:F299"/>
    <mergeCell ref="D302:G302"/>
    <mergeCell ref="E286:F286"/>
    <mergeCell ref="D288:G288"/>
    <mergeCell ref="A289:A291"/>
    <mergeCell ref="B289:B291"/>
    <mergeCell ref="C289:C291"/>
    <mergeCell ref="D289:D290"/>
    <mergeCell ref="E289:F289"/>
    <mergeCell ref="D291:G291"/>
    <mergeCell ref="AB291:AG291"/>
    <mergeCell ref="AB288:AG288"/>
    <mergeCell ref="D283:D284"/>
    <mergeCell ref="E283:F283"/>
    <mergeCell ref="D285:G285"/>
    <mergeCell ref="A286:A288"/>
    <mergeCell ref="B286:B288"/>
    <mergeCell ref="C286:C288"/>
    <mergeCell ref="D286:D287"/>
    <mergeCell ref="A303:A306"/>
    <mergeCell ref="B303:B306"/>
    <mergeCell ref="C303:C306"/>
    <mergeCell ref="D303:D305"/>
    <mergeCell ref="E303:F303"/>
    <mergeCell ref="D306:G306"/>
    <mergeCell ref="A307:A309"/>
    <mergeCell ref="B307:B309"/>
    <mergeCell ref="C307:C309"/>
    <mergeCell ref="D307:D308"/>
    <mergeCell ref="E307:F307"/>
    <mergeCell ref="D309:G309"/>
    <mergeCell ref="A292:A294"/>
    <mergeCell ref="B292:B294"/>
    <mergeCell ref="C292:C294"/>
    <mergeCell ref="D292:D293"/>
    <mergeCell ref="E292:F292"/>
    <mergeCell ref="D294:G294"/>
    <mergeCell ref="A310:A312"/>
    <mergeCell ref="B310:B312"/>
    <mergeCell ref="C310:C312"/>
    <mergeCell ref="D310:D311"/>
    <mergeCell ref="E310:F310"/>
    <mergeCell ref="D312:G312"/>
    <mergeCell ref="A313:A315"/>
    <mergeCell ref="B313:B315"/>
    <mergeCell ref="C313:C315"/>
    <mergeCell ref="D313:D314"/>
    <mergeCell ref="E313:F313"/>
    <mergeCell ref="D315:G315"/>
    <mergeCell ref="A316:A318"/>
    <mergeCell ref="B316:B318"/>
    <mergeCell ref="C316:C318"/>
    <mergeCell ref="D316:D317"/>
    <mergeCell ref="E316:F316"/>
    <mergeCell ref="D318:G318"/>
    <mergeCell ref="A319:A322"/>
    <mergeCell ref="B319:B322"/>
    <mergeCell ref="C319:C322"/>
    <mergeCell ref="D319:D321"/>
    <mergeCell ref="E319:F319"/>
    <mergeCell ref="D322:G322"/>
    <mergeCell ref="A323:A325"/>
    <mergeCell ref="B323:B325"/>
    <mergeCell ref="C323:C325"/>
    <mergeCell ref="D323:D324"/>
    <mergeCell ref="E323:F323"/>
    <mergeCell ref="D325:G325"/>
    <mergeCell ref="AB325:AE325"/>
    <mergeCell ref="A326:A328"/>
    <mergeCell ref="B326:B328"/>
    <mergeCell ref="C326:C328"/>
    <mergeCell ref="D326:D327"/>
    <mergeCell ref="E326:F326"/>
    <mergeCell ref="D328:G328"/>
    <mergeCell ref="AB328:AG328"/>
    <mergeCell ref="D329:G329"/>
    <mergeCell ref="AB329:AG329"/>
    <mergeCell ref="C330:G330"/>
    <mergeCell ref="AB330:AG330"/>
    <mergeCell ref="A342:A348"/>
    <mergeCell ref="B342:B348"/>
    <mergeCell ref="C342:C348"/>
    <mergeCell ref="D342:D345"/>
    <mergeCell ref="E342:F342"/>
    <mergeCell ref="D348:G348"/>
    <mergeCell ref="AB348:AE348"/>
    <mergeCell ref="A349:A352"/>
    <mergeCell ref="B349:B352"/>
    <mergeCell ref="C349:C352"/>
    <mergeCell ref="D349:D351"/>
    <mergeCell ref="E349:F349"/>
    <mergeCell ref="D352:G352"/>
    <mergeCell ref="D353:G353"/>
    <mergeCell ref="B331:G331"/>
    <mergeCell ref="AB331:AG331"/>
    <mergeCell ref="A336:A338"/>
    <mergeCell ref="B336:B338"/>
    <mergeCell ref="C336:C338"/>
    <mergeCell ref="D336:D337"/>
    <mergeCell ref="E336:F336"/>
    <mergeCell ref="D338:G338"/>
    <mergeCell ref="A339:A341"/>
    <mergeCell ref="B339:B341"/>
    <mergeCell ref="C339:C341"/>
    <mergeCell ref="D339:D340"/>
    <mergeCell ref="E339:F339"/>
    <mergeCell ref="D341:G341"/>
    <mergeCell ref="A332:AG332"/>
    <mergeCell ref="B333:AG333"/>
    <mergeCell ref="C334:AG334"/>
    <mergeCell ref="D335:AG335"/>
    <mergeCell ref="A355:A360"/>
    <mergeCell ref="B355:B360"/>
    <mergeCell ref="C355:C360"/>
    <mergeCell ref="D355:D358"/>
    <mergeCell ref="E355:F355"/>
    <mergeCell ref="D360:G360"/>
    <mergeCell ref="D361:G361"/>
    <mergeCell ref="A363:A365"/>
    <mergeCell ref="B363:B365"/>
    <mergeCell ref="C363:C365"/>
    <mergeCell ref="D363:D364"/>
    <mergeCell ref="E363:F363"/>
    <mergeCell ref="D365:G365"/>
    <mergeCell ref="AB365:AE365"/>
    <mergeCell ref="D411:G411"/>
    <mergeCell ref="AB378:AG378"/>
    <mergeCell ref="C379:AG379"/>
    <mergeCell ref="D380:AG380"/>
    <mergeCell ref="AB383:AG383"/>
    <mergeCell ref="C398:C410"/>
    <mergeCell ref="D398:D399"/>
    <mergeCell ref="E398:F398"/>
    <mergeCell ref="D410:G410"/>
    <mergeCell ref="C378:G378"/>
    <mergeCell ref="A381:A383"/>
    <mergeCell ref="B381:B383"/>
    <mergeCell ref="C381:C383"/>
    <mergeCell ref="D381:D382"/>
    <mergeCell ref="E381:F381"/>
    <mergeCell ref="D383:G383"/>
    <mergeCell ref="AB376:AG376"/>
    <mergeCell ref="AB377:AG377"/>
    <mergeCell ref="C412:G412"/>
    <mergeCell ref="D397:AG397"/>
    <mergeCell ref="AB410:AG410"/>
    <mergeCell ref="AB411:AG411"/>
    <mergeCell ref="AB412:AG412"/>
    <mergeCell ref="D384:G384"/>
    <mergeCell ref="C385:G385"/>
    <mergeCell ref="D387:AE387"/>
    <mergeCell ref="A388:A390"/>
    <mergeCell ref="B388:B390"/>
    <mergeCell ref="C388:C390"/>
    <mergeCell ref="D388:D389"/>
    <mergeCell ref="E388:F388"/>
    <mergeCell ref="D390:G390"/>
    <mergeCell ref="AB390:AE390"/>
    <mergeCell ref="A391:A393"/>
    <mergeCell ref="B391:B393"/>
    <mergeCell ref="C391:C393"/>
    <mergeCell ref="D391:D392"/>
    <mergeCell ref="E391:F391"/>
    <mergeCell ref="D393:G393"/>
    <mergeCell ref="AB384:AG384"/>
    <mergeCell ref="AB385:AG385"/>
    <mergeCell ref="C386:AG386"/>
    <mergeCell ref="AB393:AG393"/>
    <mergeCell ref="AB394:AG394"/>
    <mergeCell ref="AB395:AG395"/>
    <mergeCell ref="C396:AG396"/>
    <mergeCell ref="D394:G394"/>
    <mergeCell ref="C395:G395"/>
    <mergeCell ref="A398:A410"/>
    <mergeCell ref="B398:B410"/>
    <mergeCell ref="A374:A376"/>
    <mergeCell ref="B374:B376"/>
    <mergeCell ref="C374:C376"/>
    <mergeCell ref="D374:D375"/>
    <mergeCell ref="E374:F374"/>
    <mergeCell ref="D376:G376"/>
    <mergeCell ref="D377:G377"/>
    <mergeCell ref="D366:G366"/>
    <mergeCell ref="AB366:AE366"/>
    <mergeCell ref="D367:AE367"/>
    <mergeCell ref="A368:A371"/>
    <mergeCell ref="B368:B371"/>
    <mergeCell ref="C368:C371"/>
    <mergeCell ref="D368:D370"/>
    <mergeCell ref="E368:F368"/>
    <mergeCell ref="AB369:AB370"/>
    <mergeCell ref="AC369:AC370"/>
    <mergeCell ref="AD369:AD370"/>
    <mergeCell ref="AE369:AE370"/>
    <mergeCell ref="D371:G371"/>
    <mergeCell ref="D372:G372"/>
    <mergeCell ref="D441:G441"/>
    <mergeCell ref="A442:A446"/>
    <mergeCell ref="B442:B446"/>
    <mergeCell ref="C442:C446"/>
    <mergeCell ref="D442:D445"/>
    <mergeCell ref="E442:F442"/>
    <mergeCell ref="D446:G446"/>
    <mergeCell ref="A428:A432"/>
    <mergeCell ref="B428:B432"/>
    <mergeCell ref="C428:C432"/>
    <mergeCell ref="D428:D431"/>
    <mergeCell ref="E428:F428"/>
    <mergeCell ref="D432:G432"/>
    <mergeCell ref="AB413:AG413"/>
    <mergeCell ref="B415:AG415"/>
    <mergeCell ref="C416:AG416"/>
    <mergeCell ref="D417:AG417"/>
    <mergeCell ref="A418:A420"/>
    <mergeCell ref="B418:B420"/>
    <mergeCell ref="C418:C420"/>
    <mergeCell ref="D418:D419"/>
    <mergeCell ref="E418:F418"/>
    <mergeCell ref="D420:G420"/>
    <mergeCell ref="AB420:AG420"/>
    <mergeCell ref="D421:G421"/>
    <mergeCell ref="AB421:AG421"/>
    <mergeCell ref="C422:G422"/>
    <mergeCell ref="AB422:AG422"/>
    <mergeCell ref="B423:G423"/>
    <mergeCell ref="AB423:AG423"/>
    <mergeCell ref="B413:G413"/>
    <mergeCell ref="A414:AG414"/>
    <mergeCell ref="AB432:AE432"/>
    <mergeCell ref="A433:A435"/>
    <mergeCell ref="B433:B435"/>
    <mergeCell ref="C433:C435"/>
    <mergeCell ref="D433:D434"/>
    <mergeCell ref="E433:F433"/>
    <mergeCell ref="D435:G435"/>
    <mergeCell ref="B465:B467"/>
    <mergeCell ref="C465:C467"/>
    <mergeCell ref="D465:D466"/>
    <mergeCell ref="E465:F465"/>
    <mergeCell ref="D467:G467"/>
    <mergeCell ref="D447:G447"/>
    <mergeCell ref="C448:G448"/>
    <mergeCell ref="A451:A454"/>
    <mergeCell ref="B451:B454"/>
    <mergeCell ref="C451:C454"/>
    <mergeCell ref="D451:D453"/>
    <mergeCell ref="E451:F451"/>
    <mergeCell ref="D454:G454"/>
    <mergeCell ref="A455:A458"/>
    <mergeCell ref="B455:B458"/>
    <mergeCell ref="C455:C458"/>
    <mergeCell ref="D455:D457"/>
    <mergeCell ref="E455:F455"/>
    <mergeCell ref="D458:G458"/>
    <mergeCell ref="D436:G436"/>
    <mergeCell ref="A438:A441"/>
    <mergeCell ref="B438:B441"/>
    <mergeCell ref="C438:C441"/>
    <mergeCell ref="D438:D440"/>
    <mergeCell ref="E438:F438"/>
    <mergeCell ref="E482:F482"/>
    <mergeCell ref="D486:G486"/>
    <mergeCell ref="D487:G487"/>
    <mergeCell ref="C488:G488"/>
    <mergeCell ref="D468:G468"/>
    <mergeCell ref="A470:A472"/>
    <mergeCell ref="B470:B472"/>
    <mergeCell ref="C470:C472"/>
    <mergeCell ref="D470:D471"/>
    <mergeCell ref="E470:F470"/>
    <mergeCell ref="D472:G472"/>
    <mergeCell ref="D473:G473"/>
    <mergeCell ref="A475:A477"/>
    <mergeCell ref="B475:B477"/>
    <mergeCell ref="C475:C477"/>
    <mergeCell ref="D475:D476"/>
    <mergeCell ref="E475:F475"/>
    <mergeCell ref="D477:G477"/>
    <mergeCell ref="D469:AG469"/>
    <mergeCell ref="AB472:AG472"/>
    <mergeCell ref="AB473:AG473"/>
    <mergeCell ref="D474:AG474"/>
    <mergeCell ref="D624:G624"/>
    <mergeCell ref="B489:G489"/>
    <mergeCell ref="B596:AG596"/>
    <mergeCell ref="C597:AG597"/>
    <mergeCell ref="D598:AG598"/>
    <mergeCell ref="E599:F599"/>
    <mergeCell ref="D605:G605"/>
    <mergeCell ref="A606:A608"/>
    <mergeCell ref="B606:B608"/>
    <mergeCell ref="C606:C608"/>
    <mergeCell ref="D606:D607"/>
    <mergeCell ref="E606:F606"/>
    <mergeCell ref="D608:G608"/>
    <mergeCell ref="A609:A611"/>
    <mergeCell ref="B609:B611"/>
    <mergeCell ref="C609:C611"/>
    <mergeCell ref="D609:D610"/>
    <mergeCell ref="E609:F609"/>
    <mergeCell ref="D611:G611"/>
    <mergeCell ref="B491:AG491"/>
    <mergeCell ref="C492:AG492"/>
    <mergeCell ref="D493:AG493"/>
    <mergeCell ref="A494:A497"/>
    <mergeCell ref="B494:B497"/>
    <mergeCell ref="C494:C497"/>
    <mergeCell ref="D494:D496"/>
    <mergeCell ref="E494:F494"/>
    <mergeCell ref="D497:G497"/>
    <mergeCell ref="AB497:AG497"/>
    <mergeCell ref="A498:A500"/>
    <mergeCell ref="B498:B500"/>
    <mergeCell ref="C498:C500"/>
    <mergeCell ref="E625:F625"/>
    <mergeCell ref="D635:G635"/>
    <mergeCell ref="A636:A638"/>
    <mergeCell ref="B636:B638"/>
    <mergeCell ref="C636:C638"/>
    <mergeCell ref="D636:D637"/>
    <mergeCell ref="E636:F636"/>
    <mergeCell ref="D638:G638"/>
    <mergeCell ref="A639:A641"/>
    <mergeCell ref="B639:B641"/>
    <mergeCell ref="C639:C641"/>
    <mergeCell ref="D639:D640"/>
    <mergeCell ref="E639:F639"/>
    <mergeCell ref="D641:G641"/>
    <mergeCell ref="AB641:AE641"/>
    <mergeCell ref="A612:A614"/>
    <mergeCell ref="B612:B614"/>
    <mergeCell ref="C612:C614"/>
    <mergeCell ref="D612:D613"/>
    <mergeCell ref="E612:F612"/>
    <mergeCell ref="D614:G614"/>
    <mergeCell ref="A615:A617"/>
    <mergeCell ref="B615:B617"/>
    <mergeCell ref="C615:C617"/>
    <mergeCell ref="D615:D616"/>
    <mergeCell ref="E615:F615"/>
    <mergeCell ref="D617:G617"/>
    <mergeCell ref="A618:A624"/>
    <mergeCell ref="B618:B624"/>
    <mergeCell ref="C618:C624"/>
    <mergeCell ref="D618:D623"/>
    <mergeCell ref="E618:F618"/>
    <mergeCell ref="A656:A658"/>
    <mergeCell ref="B656:B658"/>
    <mergeCell ref="C656:C658"/>
    <mergeCell ref="D656:D657"/>
    <mergeCell ref="E656:F656"/>
    <mergeCell ref="D658:G658"/>
    <mergeCell ref="AB658:AG658"/>
    <mergeCell ref="A642:A644"/>
    <mergeCell ref="B642:B644"/>
    <mergeCell ref="C642:C644"/>
    <mergeCell ref="D642:D643"/>
    <mergeCell ref="E642:F642"/>
    <mergeCell ref="D644:G644"/>
    <mergeCell ref="A645:A647"/>
    <mergeCell ref="B645:B647"/>
    <mergeCell ref="C645:C647"/>
    <mergeCell ref="D645:D646"/>
    <mergeCell ref="E645:F645"/>
    <mergeCell ref="D647:G647"/>
    <mergeCell ref="D648:G648"/>
    <mergeCell ref="A659:A661"/>
    <mergeCell ref="B659:B661"/>
    <mergeCell ref="C659:C661"/>
    <mergeCell ref="D659:D660"/>
    <mergeCell ref="E659:F659"/>
    <mergeCell ref="D661:G661"/>
    <mergeCell ref="D662:G662"/>
    <mergeCell ref="A664:A666"/>
    <mergeCell ref="B664:B666"/>
    <mergeCell ref="C664:C666"/>
    <mergeCell ref="D664:D665"/>
    <mergeCell ref="E664:F664"/>
    <mergeCell ref="D666:G666"/>
    <mergeCell ref="AB661:AG661"/>
    <mergeCell ref="AB662:AG662"/>
    <mergeCell ref="D663:AG663"/>
    <mergeCell ref="AB666:AG666"/>
    <mergeCell ref="D667:G667"/>
    <mergeCell ref="C668:G668"/>
    <mergeCell ref="B669:G669"/>
    <mergeCell ref="AB669:AG669"/>
    <mergeCell ref="A670:AG670"/>
    <mergeCell ref="B671:AG671"/>
    <mergeCell ref="C672:AG672"/>
    <mergeCell ref="D673:AG673"/>
    <mergeCell ref="A674:A678"/>
    <mergeCell ref="B674:B678"/>
    <mergeCell ref="C674:C678"/>
    <mergeCell ref="D674:D677"/>
    <mergeCell ref="E674:F674"/>
    <mergeCell ref="D678:G678"/>
    <mergeCell ref="AB678:AG678"/>
    <mergeCell ref="AB667:AG667"/>
    <mergeCell ref="AB668:AG668"/>
    <mergeCell ref="A679:A683"/>
    <mergeCell ref="B679:B683"/>
    <mergeCell ref="C679:C683"/>
    <mergeCell ref="D679:D682"/>
    <mergeCell ref="E679:F679"/>
    <mergeCell ref="D683:G683"/>
    <mergeCell ref="AB683:AG683"/>
    <mergeCell ref="A684:A688"/>
    <mergeCell ref="B684:B688"/>
    <mergeCell ref="C684:C688"/>
    <mergeCell ref="D684:D687"/>
    <mergeCell ref="E684:F684"/>
    <mergeCell ref="D688:G688"/>
    <mergeCell ref="AB688:AG688"/>
    <mergeCell ref="D689:G689"/>
    <mergeCell ref="AB689:AG689"/>
    <mergeCell ref="D690:AG690"/>
    <mergeCell ref="A691:A695"/>
    <mergeCell ref="B691:B695"/>
    <mergeCell ref="C691:C695"/>
    <mergeCell ref="D691:D694"/>
    <mergeCell ref="E691:F691"/>
    <mergeCell ref="D695:G695"/>
    <mergeCell ref="AB695:AG695"/>
    <mergeCell ref="A696:A700"/>
    <mergeCell ref="B696:B700"/>
    <mergeCell ref="C696:C700"/>
    <mergeCell ref="D696:D699"/>
    <mergeCell ref="E696:F696"/>
    <mergeCell ref="D700:G700"/>
    <mergeCell ref="AB700:AG700"/>
    <mergeCell ref="A701:A705"/>
    <mergeCell ref="B701:B705"/>
    <mergeCell ref="C701:C705"/>
    <mergeCell ref="D701:D704"/>
    <mergeCell ref="E701:F701"/>
    <mergeCell ref="D705:G705"/>
    <mergeCell ref="AB705:AG705"/>
    <mergeCell ref="A706:A710"/>
    <mergeCell ref="B706:B710"/>
    <mergeCell ref="C706:C710"/>
    <mergeCell ref="D706:D709"/>
    <mergeCell ref="E706:F706"/>
    <mergeCell ref="D710:G710"/>
    <mergeCell ref="AB710:AG710"/>
    <mergeCell ref="A711:A715"/>
    <mergeCell ref="B711:B715"/>
    <mergeCell ref="C711:C715"/>
    <mergeCell ref="D711:D714"/>
    <mergeCell ref="E711:F711"/>
    <mergeCell ref="D715:G715"/>
    <mergeCell ref="AB715:AG715"/>
    <mergeCell ref="D716:G716"/>
    <mergeCell ref="AB716:AG716"/>
    <mergeCell ref="D717:AG717"/>
    <mergeCell ref="A718:A721"/>
    <mergeCell ref="B718:B721"/>
    <mergeCell ref="C718:C721"/>
    <mergeCell ref="D718:D720"/>
    <mergeCell ref="E718:F718"/>
    <mergeCell ref="D721:G721"/>
    <mergeCell ref="AB721:AG721"/>
    <mergeCell ref="A722:A726"/>
    <mergeCell ref="B722:B726"/>
    <mergeCell ref="C722:C726"/>
    <mergeCell ref="D722:D725"/>
    <mergeCell ref="E722:F722"/>
    <mergeCell ref="D726:G726"/>
    <mergeCell ref="AB726:AG726"/>
    <mergeCell ref="A727:A731"/>
    <mergeCell ref="B727:B731"/>
    <mergeCell ref="C727:C731"/>
    <mergeCell ref="D727:D730"/>
    <mergeCell ref="E727:F727"/>
    <mergeCell ref="D731:G731"/>
    <mergeCell ref="AB731:AG731"/>
    <mergeCell ref="A732:A736"/>
    <mergeCell ref="B732:B736"/>
    <mergeCell ref="C732:C736"/>
    <mergeCell ref="D732:D735"/>
    <mergeCell ref="E732:F732"/>
    <mergeCell ref="D736:G736"/>
    <mergeCell ref="AB736:AG736"/>
    <mergeCell ref="A737:A741"/>
    <mergeCell ref="B737:B741"/>
    <mergeCell ref="C737:C741"/>
    <mergeCell ref="D737:D740"/>
    <mergeCell ref="E737:F737"/>
    <mergeCell ref="D741:G741"/>
    <mergeCell ref="AB741:AG741"/>
    <mergeCell ref="A742:A746"/>
    <mergeCell ref="B742:B746"/>
    <mergeCell ref="C742:C746"/>
    <mergeCell ref="D742:D745"/>
    <mergeCell ref="E742:F742"/>
    <mergeCell ref="D746:G746"/>
    <mergeCell ref="AB746:AG746"/>
    <mergeCell ref="A747:A751"/>
    <mergeCell ref="B747:B751"/>
    <mergeCell ref="C747:C751"/>
    <mergeCell ref="D747:D750"/>
    <mergeCell ref="E747:F747"/>
    <mergeCell ref="D751:G751"/>
    <mergeCell ref="AB751:AG751"/>
    <mergeCell ref="D752:G752"/>
    <mergeCell ref="AB752:AG752"/>
    <mergeCell ref="D753:AG753"/>
    <mergeCell ref="A754:A758"/>
    <mergeCell ref="B754:B758"/>
    <mergeCell ref="C754:C758"/>
    <mergeCell ref="D754:D757"/>
    <mergeCell ref="E754:F754"/>
    <mergeCell ref="D758:G758"/>
    <mergeCell ref="AB758:AG758"/>
    <mergeCell ref="A759:A763"/>
    <mergeCell ref="B759:B763"/>
    <mergeCell ref="C759:C763"/>
    <mergeCell ref="D759:D762"/>
    <mergeCell ref="E759:F759"/>
    <mergeCell ref="D763:G763"/>
    <mergeCell ref="AB763:AG763"/>
    <mergeCell ref="A764:A768"/>
    <mergeCell ref="B764:B768"/>
    <mergeCell ref="C764:C768"/>
    <mergeCell ref="D764:D767"/>
    <mergeCell ref="E764:F764"/>
    <mergeCell ref="D768:G768"/>
    <mergeCell ref="AB768:AG768"/>
    <mergeCell ref="A769:A773"/>
    <mergeCell ref="B769:B773"/>
    <mergeCell ref="C769:C773"/>
    <mergeCell ref="D769:D772"/>
    <mergeCell ref="E769:F769"/>
    <mergeCell ref="D773:G773"/>
    <mergeCell ref="AB773:AG773"/>
    <mergeCell ref="A774:A778"/>
    <mergeCell ref="B774:B778"/>
    <mergeCell ref="C774:C778"/>
    <mergeCell ref="D774:D777"/>
    <mergeCell ref="E774:F774"/>
    <mergeCell ref="D778:G778"/>
    <mergeCell ref="AB778:AG778"/>
    <mergeCell ref="D779:G779"/>
    <mergeCell ref="AB779:AG779"/>
    <mergeCell ref="C780:G780"/>
    <mergeCell ref="AB780:AG780"/>
    <mergeCell ref="C781:AG781"/>
    <mergeCell ref="D782:AG782"/>
    <mergeCell ref="A783:A786"/>
    <mergeCell ref="B783:B786"/>
    <mergeCell ref="C783:C786"/>
    <mergeCell ref="D783:D785"/>
    <mergeCell ref="E783:F783"/>
    <mergeCell ref="D786:G786"/>
    <mergeCell ref="AB786:AG786"/>
    <mergeCell ref="A787:A791"/>
    <mergeCell ref="B787:B791"/>
    <mergeCell ref="C787:C791"/>
    <mergeCell ref="D787:D790"/>
    <mergeCell ref="E787:F787"/>
    <mergeCell ref="D791:G791"/>
    <mergeCell ref="AB791:AG791"/>
    <mergeCell ref="A792:A796"/>
    <mergeCell ref="B792:B796"/>
    <mergeCell ref="C792:C796"/>
    <mergeCell ref="D792:D795"/>
    <mergeCell ref="E792:F792"/>
    <mergeCell ref="D796:G796"/>
    <mergeCell ref="AB796:AG796"/>
    <mergeCell ref="A797:A801"/>
    <mergeCell ref="B797:B801"/>
    <mergeCell ref="C797:C801"/>
    <mergeCell ref="D797:D800"/>
    <mergeCell ref="E797:F797"/>
    <mergeCell ref="D801:G801"/>
    <mergeCell ref="AB801:AG801"/>
    <mergeCell ref="A802:A806"/>
    <mergeCell ref="B802:B806"/>
    <mergeCell ref="C802:C806"/>
    <mergeCell ref="D802:D805"/>
    <mergeCell ref="E802:F802"/>
    <mergeCell ref="D806:G806"/>
    <mergeCell ref="AB806:AG806"/>
    <mergeCell ref="A807:A811"/>
    <mergeCell ref="B807:B811"/>
    <mergeCell ref="C807:C811"/>
    <mergeCell ref="D807:D810"/>
    <mergeCell ref="E807:F807"/>
    <mergeCell ref="D811:G811"/>
    <mergeCell ref="AB811:AG811"/>
    <mergeCell ref="D812:G812"/>
    <mergeCell ref="AB812:AG812"/>
    <mergeCell ref="D813:AG813"/>
    <mergeCell ref="A814:A818"/>
    <mergeCell ref="B814:B818"/>
    <mergeCell ref="C814:C818"/>
    <mergeCell ref="D814:D817"/>
    <mergeCell ref="E814:F814"/>
    <mergeCell ref="D818:G818"/>
    <mergeCell ref="AB818:AG818"/>
    <mergeCell ref="D819:G819"/>
    <mergeCell ref="AB819:AG819"/>
    <mergeCell ref="C820:G820"/>
    <mergeCell ref="AB820:AG820"/>
    <mergeCell ref="C821:AG821"/>
    <mergeCell ref="D822:AG822"/>
    <mergeCell ref="A823:A824"/>
    <mergeCell ref="B823:B824"/>
    <mergeCell ref="C823:C824"/>
    <mergeCell ref="D823:D826"/>
    <mergeCell ref="E823:F823"/>
    <mergeCell ref="A825:A826"/>
    <mergeCell ref="B825:B826"/>
    <mergeCell ref="C825:C826"/>
    <mergeCell ref="A827:A828"/>
    <mergeCell ref="B827:B828"/>
    <mergeCell ref="C827:C828"/>
    <mergeCell ref="D827:D828"/>
    <mergeCell ref="E827:F827"/>
    <mergeCell ref="D831:G831"/>
    <mergeCell ref="AE831:AG831"/>
    <mergeCell ref="D832:G832"/>
    <mergeCell ref="C833:G833"/>
    <mergeCell ref="C834:AG834"/>
    <mergeCell ref="D835:AG835"/>
    <mergeCell ref="A836:A840"/>
    <mergeCell ref="B836:B840"/>
    <mergeCell ref="C836:C840"/>
    <mergeCell ref="D836:D839"/>
    <mergeCell ref="E836:F836"/>
    <mergeCell ref="D840:G840"/>
    <mergeCell ref="AB840:AG840"/>
    <mergeCell ref="A841:A845"/>
    <mergeCell ref="B841:B845"/>
    <mergeCell ref="C841:C845"/>
    <mergeCell ref="D841:D844"/>
    <mergeCell ref="E841:F841"/>
    <mergeCell ref="D845:G845"/>
    <mergeCell ref="AB845:AG845"/>
    <mergeCell ref="A846:A847"/>
    <mergeCell ref="B846:B847"/>
    <mergeCell ref="C846:C847"/>
    <mergeCell ref="D846:D849"/>
    <mergeCell ref="E846:F846"/>
    <mergeCell ref="D850:G850"/>
    <mergeCell ref="AB850:AG850"/>
    <mergeCell ref="D851:G851"/>
    <mergeCell ref="AB851:AG851"/>
    <mergeCell ref="D852:AG852"/>
    <mergeCell ref="A853:A855"/>
    <mergeCell ref="B853:B855"/>
    <mergeCell ref="C853:C855"/>
    <mergeCell ref="D853:D854"/>
    <mergeCell ref="E853:F853"/>
    <mergeCell ref="D855:G855"/>
    <mergeCell ref="AB855:AG855"/>
    <mergeCell ref="D856:G856"/>
    <mergeCell ref="AB856:AG856"/>
    <mergeCell ref="C857:G857"/>
    <mergeCell ref="AB857:AG857"/>
    <mergeCell ref="B858:G858"/>
    <mergeCell ref="AB858:AG858"/>
    <mergeCell ref="AB892:AG892"/>
    <mergeCell ref="A893:A895"/>
    <mergeCell ref="B893:B895"/>
    <mergeCell ref="C893:C895"/>
    <mergeCell ref="D893:D894"/>
    <mergeCell ref="E893:F893"/>
    <mergeCell ref="D895:G895"/>
    <mergeCell ref="D867:D870"/>
    <mergeCell ref="E867:F867"/>
    <mergeCell ref="D871:G871"/>
    <mergeCell ref="AB871:AG871"/>
    <mergeCell ref="A872:A874"/>
    <mergeCell ref="D877:G877"/>
    <mergeCell ref="B872:B874"/>
    <mergeCell ref="C872:C874"/>
    <mergeCell ref="D872:D873"/>
    <mergeCell ref="E872:F872"/>
    <mergeCell ref="D874:G874"/>
    <mergeCell ref="AB874:AG874"/>
    <mergeCell ref="E899:F899"/>
    <mergeCell ref="D901:G901"/>
    <mergeCell ref="E908:F908"/>
    <mergeCell ref="AB910:AG910"/>
    <mergeCell ref="D911:G911"/>
    <mergeCell ref="AB911:AG911"/>
    <mergeCell ref="D912:AG912"/>
    <mergeCell ref="A913:A916"/>
    <mergeCell ref="B913:B916"/>
    <mergeCell ref="C913:C916"/>
    <mergeCell ref="D913:D915"/>
    <mergeCell ref="E913:F913"/>
    <mergeCell ref="D916:G916"/>
    <mergeCell ref="AB916:AG916"/>
    <mergeCell ref="A917:A919"/>
    <mergeCell ref="B917:B919"/>
    <mergeCell ref="C917:C919"/>
    <mergeCell ref="D917:D918"/>
    <mergeCell ref="E917:F917"/>
    <mergeCell ref="D919:G919"/>
    <mergeCell ref="D910:G910"/>
    <mergeCell ref="D904:G904"/>
    <mergeCell ref="A902:A904"/>
    <mergeCell ref="B902:B904"/>
    <mergeCell ref="C902:C904"/>
    <mergeCell ref="D902:D903"/>
    <mergeCell ref="E902:F902"/>
    <mergeCell ref="E954:F954"/>
    <mergeCell ref="D956:G956"/>
    <mergeCell ref="AB956:AG956"/>
    <mergeCell ref="E923:F923"/>
    <mergeCell ref="AB925:AG925"/>
    <mergeCell ref="A926:A928"/>
    <mergeCell ref="B926:B928"/>
    <mergeCell ref="C926:C928"/>
    <mergeCell ref="D926:D927"/>
    <mergeCell ref="D928:G928"/>
    <mergeCell ref="AB928:AG928"/>
    <mergeCell ref="A929:A931"/>
    <mergeCell ref="B929:B931"/>
    <mergeCell ref="C929:C931"/>
    <mergeCell ref="D929:D930"/>
    <mergeCell ref="E929:F929"/>
    <mergeCell ref="D931:G931"/>
    <mergeCell ref="AB931:AG931"/>
    <mergeCell ref="A932:A934"/>
    <mergeCell ref="B932:B934"/>
    <mergeCell ref="C932:C934"/>
    <mergeCell ref="D932:D933"/>
    <mergeCell ref="E932:F932"/>
    <mergeCell ref="D934:G934"/>
    <mergeCell ref="AB934:AG934"/>
    <mergeCell ref="E943:F943"/>
    <mergeCell ref="A943:A945"/>
    <mergeCell ref="B943:B945"/>
    <mergeCell ref="C943:C945"/>
    <mergeCell ref="D943:D944"/>
    <mergeCell ref="E960:F960"/>
    <mergeCell ref="AB962:AG962"/>
    <mergeCell ref="A963:A965"/>
    <mergeCell ref="B963:B965"/>
    <mergeCell ref="C963:C965"/>
    <mergeCell ref="D963:D964"/>
    <mergeCell ref="D965:G965"/>
    <mergeCell ref="A966:A968"/>
    <mergeCell ref="B966:B968"/>
    <mergeCell ref="C966:C968"/>
    <mergeCell ref="D966:D967"/>
    <mergeCell ref="E966:F966"/>
    <mergeCell ref="AB968:AG968"/>
    <mergeCell ref="D969:G969"/>
    <mergeCell ref="AB969:AG969"/>
    <mergeCell ref="D946:D947"/>
    <mergeCell ref="E946:F946"/>
    <mergeCell ref="D948:G948"/>
    <mergeCell ref="AB948:AG948"/>
    <mergeCell ref="D949:G949"/>
    <mergeCell ref="AB949:AG949"/>
    <mergeCell ref="D950:AG950"/>
    <mergeCell ref="A951:A953"/>
    <mergeCell ref="B951:B953"/>
    <mergeCell ref="C951:C953"/>
    <mergeCell ref="D951:D952"/>
    <mergeCell ref="E951:F951"/>
    <mergeCell ref="D953:G953"/>
    <mergeCell ref="AB953:AG953"/>
    <mergeCell ref="A954:A956"/>
    <mergeCell ref="B954:B956"/>
    <mergeCell ref="D954:D955"/>
    <mergeCell ref="A972:AG972"/>
    <mergeCell ref="B973:AG973"/>
    <mergeCell ref="C974:AG974"/>
    <mergeCell ref="D975:AG975"/>
    <mergeCell ref="A976:A984"/>
    <mergeCell ref="B976:B984"/>
    <mergeCell ref="C976:C984"/>
    <mergeCell ref="D976:D979"/>
    <mergeCell ref="A985:A991"/>
    <mergeCell ref="B985:B991"/>
    <mergeCell ref="C985:C991"/>
    <mergeCell ref="D985:D988"/>
    <mergeCell ref="D991:G991"/>
    <mergeCell ref="A992:A994"/>
    <mergeCell ref="B992:B994"/>
    <mergeCell ref="C992:C994"/>
    <mergeCell ref="D992:D993"/>
    <mergeCell ref="E992:F992"/>
    <mergeCell ref="D994:G994"/>
    <mergeCell ref="E976:F976"/>
    <mergeCell ref="E985:F985"/>
    <mergeCell ref="D498:D499"/>
    <mergeCell ref="E498:F498"/>
    <mergeCell ref="G499:AA499"/>
    <mergeCell ref="D500:AG500"/>
    <mergeCell ref="A501:A504"/>
    <mergeCell ref="B501:B504"/>
    <mergeCell ref="C501:C504"/>
    <mergeCell ref="D501:D503"/>
    <mergeCell ref="E501:F501"/>
    <mergeCell ref="D504:G504"/>
    <mergeCell ref="AB504:AG504"/>
    <mergeCell ref="A505:A507"/>
    <mergeCell ref="B505:B507"/>
    <mergeCell ref="C505:C507"/>
    <mergeCell ref="D505:D506"/>
    <mergeCell ref="E505:F505"/>
    <mergeCell ref="D507:G507"/>
    <mergeCell ref="AB507:AG507"/>
    <mergeCell ref="A508:A512"/>
    <mergeCell ref="B508:B512"/>
    <mergeCell ref="C508:C512"/>
    <mergeCell ref="D508:D511"/>
    <mergeCell ref="E508:F508"/>
    <mergeCell ref="D512:G512"/>
    <mergeCell ref="AB512:AG512"/>
    <mergeCell ref="A513:A516"/>
    <mergeCell ref="B513:B516"/>
    <mergeCell ref="C513:C516"/>
    <mergeCell ref="D513:D515"/>
    <mergeCell ref="E513:F513"/>
    <mergeCell ref="D516:G516"/>
    <mergeCell ref="AB516:AG516"/>
    <mergeCell ref="A517:A521"/>
    <mergeCell ref="B517:B521"/>
    <mergeCell ref="C517:C521"/>
    <mergeCell ref="D517:D520"/>
    <mergeCell ref="E517:F517"/>
    <mergeCell ref="D521:G521"/>
    <mergeCell ref="AB521:AG521"/>
    <mergeCell ref="A522:A526"/>
    <mergeCell ref="B522:B526"/>
    <mergeCell ref="C522:C526"/>
    <mergeCell ref="D522:D525"/>
    <mergeCell ref="E522:F522"/>
    <mergeCell ref="D526:G526"/>
    <mergeCell ref="AB526:AG526"/>
    <mergeCell ref="A527:A530"/>
    <mergeCell ref="B527:B530"/>
    <mergeCell ref="C527:C530"/>
    <mergeCell ref="D527:D529"/>
    <mergeCell ref="E527:F527"/>
    <mergeCell ref="D530:G530"/>
    <mergeCell ref="AB530:AG530"/>
    <mergeCell ref="A531:A535"/>
    <mergeCell ref="B531:B535"/>
    <mergeCell ref="C531:C535"/>
    <mergeCell ref="D531:D534"/>
    <mergeCell ref="E531:F531"/>
    <mergeCell ref="D535:G535"/>
    <mergeCell ref="A536:A540"/>
    <mergeCell ref="B536:B540"/>
    <mergeCell ref="C536:C540"/>
    <mergeCell ref="D536:D539"/>
    <mergeCell ref="E536:F536"/>
    <mergeCell ref="D540:G540"/>
    <mergeCell ref="AB540:AG540"/>
    <mergeCell ref="A541:A544"/>
    <mergeCell ref="B541:B544"/>
    <mergeCell ref="C541:C544"/>
    <mergeCell ref="D541:D543"/>
    <mergeCell ref="E541:F541"/>
    <mergeCell ref="D544:G544"/>
    <mergeCell ref="AB544:AG544"/>
    <mergeCell ref="A545:A548"/>
    <mergeCell ref="B545:B548"/>
    <mergeCell ref="C545:C548"/>
    <mergeCell ref="D545:D547"/>
    <mergeCell ref="E545:F545"/>
    <mergeCell ref="D548:G548"/>
    <mergeCell ref="AB548:AG548"/>
    <mergeCell ref="A549:A552"/>
    <mergeCell ref="B549:B552"/>
    <mergeCell ref="C549:C552"/>
    <mergeCell ref="D549:D551"/>
    <mergeCell ref="E549:F549"/>
    <mergeCell ref="D552:G552"/>
    <mergeCell ref="AB552:AG552"/>
    <mergeCell ref="A553:A557"/>
    <mergeCell ref="B553:B557"/>
    <mergeCell ref="C553:C557"/>
    <mergeCell ref="D553:D556"/>
    <mergeCell ref="E553:F553"/>
    <mergeCell ref="D557:G557"/>
    <mergeCell ref="AB557:AG557"/>
    <mergeCell ref="A558:A561"/>
    <mergeCell ref="B558:B561"/>
    <mergeCell ref="C558:C561"/>
    <mergeCell ref="D558:D560"/>
    <mergeCell ref="E558:F558"/>
    <mergeCell ref="D561:G561"/>
    <mergeCell ref="AB561:AG561"/>
    <mergeCell ref="A562:A564"/>
    <mergeCell ref="B562:B564"/>
    <mergeCell ref="C562:C564"/>
    <mergeCell ref="D562:D563"/>
    <mergeCell ref="E562:F562"/>
    <mergeCell ref="D564:G564"/>
    <mergeCell ref="AB564:AG564"/>
    <mergeCell ref="A565:A567"/>
    <mergeCell ref="B565:B567"/>
    <mergeCell ref="C565:C567"/>
    <mergeCell ref="D565:D566"/>
    <mergeCell ref="E565:F565"/>
    <mergeCell ref="D567:G567"/>
    <mergeCell ref="AB567:AG567"/>
    <mergeCell ref="A568:A571"/>
    <mergeCell ref="B568:B571"/>
    <mergeCell ref="C568:C571"/>
    <mergeCell ref="D568:D570"/>
    <mergeCell ref="E568:F568"/>
    <mergeCell ref="D571:G571"/>
    <mergeCell ref="AB571:AG571"/>
    <mergeCell ref="B586:B588"/>
    <mergeCell ref="C586:C588"/>
    <mergeCell ref="D586:D587"/>
    <mergeCell ref="E586:F586"/>
    <mergeCell ref="D588:G588"/>
    <mergeCell ref="AB588:AG588"/>
    <mergeCell ref="A572:A574"/>
    <mergeCell ref="B572:B574"/>
    <mergeCell ref="C572:C574"/>
    <mergeCell ref="D572:D573"/>
    <mergeCell ref="E572:F572"/>
    <mergeCell ref="D574:G574"/>
    <mergeCell ref="AB574:AG574"/>
    <mergeCell ref="A575:A577"/>
    <mergeCell ref="B575:B577"/>
    <mergeCell ref="C575:C577"/>
    <mergeCell ref="D575:D576"/>
    <mergeCell ref="E575:F575"/>
    <mergeCell ref="D577:G577"/>
    <mergeCell ref="AB577:AG577"/>
    <mergeCell ref="A578:A580"/>
    <mergeCell ref="B578:B580"/>
    <mergeCell ref="C578:C580"/>
    <mergeCell ref="D578:D579"/>
    <mergeCell ref="E578:F578"/>
    <mergeCell ref="D580:G580"/>
    <mergeCell ref="AB580:AG580"/>
    <mergeCell ref="A589:A591"/>
    <mergeCell ref="B589:B591"/>
    <mergeCell ref="C589:C591"/>
    <mergeCell ref="D589:D590"/>
    <mergeCell ref="E589:F589"/>
    <mergeCell ref="D591:G591"/>
    <mergeCell ref="AB591:AG591"/>
    <mergeCell ref="A490:AG490"/>
    <mergeCell ref="AB489:AG489"/>
    <mergeCell ref="AB488:AG488"/>
    <mergeCell ref="AB487:AG487"/>
    <mergeCell ref="AB486:AG486"/>
    <mergeCell ref="D481:AG481"/>
    <mergeCell ref="AB479:AG479"/>
    <mergeCell ref="AB478:AG478"/>
    <mergeCell ref="AB477:AG477"/>
    <mergeCell ref="C480:AG480"/>
    <mergeCell ref="A482:A486"/>
    <mergeCell ref="B482:B486"/>
    <mergeCell ref="C482:C486"/>
    <mergeCell ref="D482:D485"/>
    <mergeCell ref="D581:G581"/>
    <mergeCell ref="AB581:AG581"/>
    <mergeCell ref="D582:AG582"/>
    <mergeCell ref="A583:A585"/>
    <mergeCell ref="B583:B585"/>
    <mergeCell ref="C583:C585"/>
    <mergeCell ref="D583:D584"/>
    <mergeCell ref="E583:F583"/>
    <mergeCell ref="D585:G585"/>
    <mergeCell ref="AB585:AG585"/>
    <mergeCell ref="A586:A588"/>
    <mergeCell ref="A424:AG424"/>
    <mergeCell ref="B425:AG425"/>
    <mergeCell ref="C426:AG426"/>
    <mergeCell ref="D427:AG427"/>
    <mergeCell ref="AB435:AG435"/>
    <mergeCell ref="AB436:AG436"/>
    <mergeCell ref="D437:AG437"/>
    <mergeCell ref="AB447:AG447"/>
    <mergeCell ref="AB448:AG448"/>
    <mergeCell ref="C449:AG449"/>
    <mergeCell ref="D450:AG450"/>
    <mergeCell ref="AB454:AG454"/>
    <mergeCell ref="AB458:AG458"/>
    <mergeCell ref="AB464:AG464"/>
    <mergeCell ref="AB467:AG467"/>
    <mergeCell ref="D478:G478"/>
    <mergeCell ref="C479:G479"/>
    <mergeCell ref="AB468:AG468"/>
    <mergeCell ref="A459:A461"/>
    <mergeCell ref="B459:B461"/>
    <mergeCell ref="C459:C461"/>
    <mergeCell ref="D459:D460"/>
    <mergeCell ref="E459:F459"/>
    <mergeCell ref="D461:G461"/>
    <mergeCell ref="AB461:AE461"/>
    <mergeCell ref="A462:A464"/>
    <mergeCell ref="B462:B464"/>
    <mergeCell ref="C462:C464"/>
    <mergeCell ref="D462:D463"/>
    <mergeCell ref="E462:F462"/>
    <mergeCell ref="D464:G464"/>
    <mergeCell ref="A465:A467"/>
    <mergeCell ref="A595:AG595"/>
    <mergeCell ref="AB605:AG605"/>
    <mergeCell ref="AB608:AG608"/>
    <mergeCell ref="AB614:AG614"/>
    <mergeCell ref="AB617:AG617"/>
    <mergeCell ref="AB624:AG624"/>
    <mergeCell ref="AB635:AG635"/>
    <mergeCell ref="AB638:AG638"/>
    <mergeCell ref="AB644:AG644"/>
    <mergeCell ref="AB647:AG647"/>
    <mergeCell ref="AB648:AG648"/>
    <mergeCell ref="D649:AG649"/>
    <mergeCell ref="AB653:AG653"/>
    <mergeCell ref="AB654:AG654"/>
    <mergeCell ref="D655:AG655"/>
    <mergeCell ref="D592:G592"/>
    <mergeCell ref="AB592:AG592"/>
    <mergeCell ref="C593:G593"/>
    <mergeCell ref="AB593:AG593"/>
    <mergeCell ref="B594:G594"/>
    <mergeCell ref="AB594:AG594"/>
    <mergeCell ref="A650:A653"/>
    <mergeCell ref="B650:B653"/>
    <mergeCell ref="C650:C653"/>
    <mergeCell ref="D650:D652"/>
    <mergeCell ref="E650:F650"/>
    <mergeCell ref="D653:G653"/>
    <mergeCell ref="D654:G654"/>
    <mergeCell ref="A625:A635"/>
    <mergeCell ref="B625:B635"/>
    <mergeCell ref="C625:C635"/>
    <mergeCell ref="D625:D634"/>
  </mergeCells>
  <phoneticPr fontId="21" type="noConversion"/>
  <pageMargins left="0.25" right="0.25" top="0.75" bottom="0.75" header="0.3" footer="0.3"/>
  <pageSetup paperSize="8" scale="6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4"/>
      <c r="B1" s="4"/>
      <c r="C1" s="4"/>
      <c r="D1" s="5"/>
      <c r="E1" s="4"/>
      <c r="F1" s="4"/>
      <c r="G1" s="4"/>
      <c r="H1" s="4"/>
      <c r="I1" s="4"/>
      <c r="J1" s="4"/>
      <c r="K1" s="4"/>
      <c r="L1" s="4"/>
      <c r="M1" s="4"/>
      <c r="N1" s="4"/>
      <c r="O1" s="4"/>
      <c r="P1" s="4"/>
    </row>
    <row r="2" spans="1:16" ht="12.75" customHeight="1">
      <c r="A2" s="1112" t="s">
        <v>2</v>
      </c>
      <c r="B2" s="1114" t="s">
        <v>3</v>
      </c>
      <c r="C2" s="1114" t="s">
        <v>4</v>
      </c>
      <c r="D2" s="1117" t="s">
        <v>19</v>
      </c>
      <c r="E2" s="1099" t="s">
        <v>5</v>
      </c>
      <c r="F2" s="1101" t="s">
        <v>22</v>
      </c>
      <c r="G2" s="1119" t="s">
        <v>6</v>
      </c>
      <c r="H2" s="1092" t="s">
        <v>7</v>
      </c>
      <c r="I2" s="1094" t="s">
        <v>26</v>
      </c>
      <c r="J2" s="1095"/>
      <c r="K2" s="1095"/>
      <c r="L2" s="1096"/>
      <c r="M2" s="1094" t="s">
        <v>27</v>
      </c>
      <c r="N2" s="1095"/>
      <c r="O2" s="1095"/>
      <c r="P2" s="1096"/>
    </row>
    <row r="3" spans="1:16" ht="12.75" customHeight="1">
      <c r="A3" s="1113"/>
      <c r="B3" s="1115"/>
      <c r="C3" s="1115"/>
      <c r="D3" s="1118"/>
      <c r="E3" s="1100"/>
      <c r="F3" s="1102"/>
      <c r="G3" s="1120"/>
      <c r="H3" s="1093"/>
      <c r="I3" s="1097" t="s">
        <v>8</v>
      </c>
      <c r="J3" s="1091" t="s">
        <v>9</v>
      </c>
      <c r="K3" s="1091"/>
      <c r="L3" s="1082" t="s">
        <v>21</v>
      </c>
      <c r="M3" s="1097" t="s">
        <v>8</v>
      </c>
      <c r="N3" s="1091" t="s">
        <v>9</v>
      </c>
      <c r="O3" s="1091"/>
      <c r="P3" s="1082" t="s">
        <v>21</v>
      </c>
    </row>
    <row r="4" spans="1:16" ht="114.75" customHeight="1" thickBot="1">
      <c r="A4" s="1097"/>
      <c r="B4" s="1116"/>
      <c r="C4" s="1116"/>
      <c r="D4" s="1118"/>
      <c r="E4" s="1100"/>
      <c r="F4" s="1103"/>
      <c r="G4" s="1120"/>
      <c r="H4" s="1093"/>
      <c r="I4" s="1098"/>
      <c r="J4" s="6" t="s">
        <v>8</v>
      </c>
      <c r="K4" s="20" t="s">
        <v>20</v>
      </c>
      <c r="L4" s="1083"/>
      <c r="M4" s="1098"/>
      <c r="N4" s="6" t="s">
        <v>8</v>
      </c>
      <c r="O4" s="20" t="s">
        <v>20</v>
      </c>
      <c r="P4" s="1083"/>
    </row>
    <row r="5" spans="1:16" ht="14.25" customHeight="1" thickBot="1">
      <c r="A5" s="1085" t="s">
        <v>133</v>
      </c>
      <c r="B5" s="1086"/>
      <c r="C5" s="1086"/>
      <c r="D5" s="1086"/>
      <c r="E5" s="1086"/>
      <c r="F5" s="1086"/>
      <c r="G5" s="1086"/>
      <c r="H5" s="1086"/>
      <c r="I5" s="1086"/>
      <c r="J5" s="1086"/>
      <c r="K5" s="1086"/>
      <c r="L5" s="1086"/>
      <c r="M5" s="1086"/>
      <c r="N5" s="1086"/>
      <c r="O5" s="1086"/>
      <c r="P5" s="1087"/>
    </row>
    <row r="6" spans="1:16" ht="18" customHeight="1">
      <c r="A6" s="10" t="s">
        <v>10</v>
      </c>
      <c r="B6" s="1133" t="s">
        <v>10</v>
      </c>
      <c r="C6" s="1126" t="s">
        <v>10</v>
      </c>
      <c r="D6" s="1073" t="s">
        <v>124</v>
      </c>
      <c r="E6" s="14" t="s">
        <v>10</v>
      </c>
      <c r="F6" s="12"/>
      <c r="G6" s="39"/>
      <c r="H6" s="1106" t="s">
        <v>14</v>
      </c>
      <c r="I6" s="21">
        <v>2078</v>
      </c>
      <c r="J6" s="22">
        <v>2078</v>
      </c>
      <c r="K6" s="22">
        <v>1565.1</v>
      </c>
      <c r="L6" s="115"/>
      <c r="M6" s="21">
        <v>2335.6999999999998</v>
      </c>
      <c r="N6" s="53">
        <v>2335.6999999999998</v>
      </c>
      <c r="O6" s="53">
        <v>1761.9</v>
      </c>
      <c r="P6" s="23"/>
    </row>
    <row r="7" spans="1:16">
      <c r="A7" s="24"/>
      <c r="B7" s="1067"/>
      <c r="C7" s="1069"/>
      <c r="D7" s="1074"/>
      <c r="E7" s="59" t="s">
        <v>11</v>
      </c>
      <c r="F7" s="58"/>
      <c r="G7" s="43"/>
      <c r="H7" s="1107"/>
      <c r="I7" s="49">
        <v>1994.7</v>
      </c>
      <c r="J7" s="41">
        <v>1994.7</v>
      </c>
      <c r="K7" s="41">
        <v>1522.9</v>
      </c>
      <c r="L7" s="116"/>
      <c r="M7" s="49">
        <v>2221.5</v>
      </c>
      <c r="N7" s="54">
        <v>2221.5</v>
      </c>
      <c r="O7" s="54">
        <v>1696</v>
      </c>
      <c r="P7" s="36"/>
    </row>
    <row r="8" spans="1:16">
      <c r="A8" s="24"/>
      <c r="B8" s="1067"/>
      <c r="C8" s="1069"/>
      <c r="D8" s="1074"/>
      <c r="E8" s="59" t="s">
        <v>28</v>
      </c>
      <c r="F8" s="58"/>
      <c r="G8" s="43"/>
      <c r="H8" s="1107"/>
      <c r="I8" s="49">
        <v>985</v>
      </c>
      <c r="J8" s="41">
        <v>985</v>
      </c>
      <c r="K8" s="41">
        <v>752</v>
      </c>
      <c r="L8" s="116"/>
      <c r="M8" s="49">
        <v>1058.0999999999999</v>
      </c>
      <c r="N8" s="54">
        <v>1058.0999999999999</v>
      </c>
      <c r="O8" s="54">
        <v>807.9</v>
      </c>
      <c r="P8" s="36"/>
    </row>
    <row r="9" spans="1:16">
      <c r="A9" s="24"/>
      <c r="B9" s="1067"/>
      <c r="C9" s="1069"/>
      <c r="D9" s="1074"/>
      <c r="E9" s="59" t="s">
        <v>29</v>
      </c>
      <c r="F9" s="58"/>
      <c r="G9" s="43"/>
      <c r="H9" s="1107"/>
      <c r="I9" s="49">
        <v>66.099999999999994</v>
      </c>
      <c r="J9" s="41">
        <v>66.099999999999994</v>
      </c>
      <c r="K9" s="41">
        <v>50.5</v>
      </c>
      <c r="L9" s="116"/>
      <c r="M9" s="49">
        <v>65.8</v>
      </c>
      <c r="N9" s="54">
        <v>65.8</v>
      </c>
      <c r="O9" s="54">
        <v>50.3</v>
      </c>
      <c r="P9" s="36"/>
    </row>
    <row r="10" spans="1:16">
      <c r="A10" s="24"/>
      <c r="B10" s="1067"/>
      <c r="C10" s="1069"/>
      <c r="D10" s="1074"/>
      <c r="E10" s="59" t="s">
        <v>30</v>
      </c>
      <c r="F10" s="58"/>
      <c r="G10" s="43"/>
      <c r="H10" s="1107"/>
      <c r="I10" s="49">
        <v>17.299999999999997</v>
      </c>
      <c r="J10" s="41">
        <v>17.299999999999997</v>
      </c>
      <c r="K10" s="41">
        <v>13.2</v>
      </c>
      <c r="L10" s="116"/>
      <c r="M10" s="49">
        <v>45</v>
      </c>
      <c r="N10" s="54">
        <v>45</v>
      </c>
      <c r="O10" s="54">
        <v>34.4</v>
      </c>
      <c r="P10" s="36"/>
    </row>
    <row r="11" spans="1:16">
      <c r="A11" s="24"/>
      <c r="B11" s="1067"/>
      <c r="C11" s="1069"/>
      <c r="D11" s="1074"/>
      <c r="E11" s="59" t="s">
        <v>24</v>
      </c>
      <c r="F11" s="58"/>
      <c r="G11" s="43"/>
      <c r="H11" s="1107"/>
      <c r="I11" s="49">
        <v>185.5</v>
      </c>
      <c r="J11" s="41">
        <v>185.5</v>
      </c>
      <c r="K11" s="41">
        <v>141.6</v>
      </c>
      <c r="L11" s="116"/>
      <c r="M11" s="49">
        <v>227.7</v>
      </c>
      <c r="N11" s="54">
        <v>227.7</v>
      </c>
      <c r="O11" s="54">
        <v>173.8</v>
      </c>
      <c r="P11" s="36"/>
    </row>
    <row r="12" spans="1:16">
      <c r="A12" s="24"/>
      <c r="B12" s="1067"/>
      <c r="C12" s="1069"/>
      <c r="D12" s="1074"/>
      <c r="E12" s="59" t="s">
        <v>31</v>
      </c>
      <c r="F12" s="58"/>
      <c r="G12" s="43"/>
      <c r="H12" s="1107"/>
      <c r="I12" s="49">
        <v>221.2</v>
      </c>
      <c r="J12" s="41">
        <v>221.2</v>
      </c>
      <c r="K12" s="41">
        <v>168.9</v>
      </c>
      <c r="L12" s="116"/>
      <c r="M12" s="49">
        <v>241.8</v>
      </c>
      <c r="N12" s="54">
        <v>241.8</v>
      </c>
      <c r="O12" s="54">
        <v>184.6</v>
      </c>
      <c r="P12" s="36"/>
    </row>
    <row r="13" spans="1:16">
      <c r="A13" s="24"/>
      <c r="B13" s="1067"/>
      <c r="C13" s="1069"/>
      <c r="D13" s="1074"/>
      <c r="E13" s="59" t="s">
        <v>32</v>
      </c>
      <c r="F13" s="58"/>
      <c r="G13" s="43"/>
      <c r="H13" s="1107"/>
      <c r="I13" s="49">
        <v>1214.0999999999999</v>
      </c>
      <c r="J13" s="41">
        <v>1214.0999999999999</v>
      </c>
      <c r="K13" s="41">
        <v>926.9</v>
      </c>
      <c r="L13" s="116"/>
      <c r="M13" s="49">
        <v>1325.7</v>
      </c>
      <c r="N13" s="54">
        <v>1325.7</v>
      </c>
      <c r="O13" s="54">
        <v>1012.2</v>
      </c>
      <c r="P13" s="36"/>
    </row>
    <row r="14" spans="1:16">
      <c r="A14" s="24"/>
      <c r="B14" s="1067"/>
      <c r="C14" s="1069"/>
      <c r="D14" s="1074"/>
      <c r="E14" s="59" t="s">
        <v>33</v>
      </c>
      <c r="F14" s="58"/>
      <c r="G14" s="43"/>
      <c r="H14" s="1107"/>
      <c r="I14" s="49">
        <v>190.2</v>
      </c>
      <c r="J14" s="41">
        <v>190.2</v>
      </c>
      <c r="K14" s="41">
        <v>145.19999999999999</v>
      </c>
      <c r="L14" s="116"/>
      <c r="M14" s="49">
        <v>203.7</v>
      </c>
      <c r="N14" s="54">
        <v>203.7</v>
      </c>
      <c r="O14" s="54">
        <v>155.5</v>
      </c>
      <c r="P14" s="36"/>
    </row>
    <row r="15" spans="1:16">
      <c r="A15" s="24"/>
      <c r="B15" s="1067"/>
      <c r="C15" s="1069"/>
      <c r="D15" s="1074"/>
      <c r="E15" s="59" t="s">
        <v>34</v>
      </c>
      <c r="F15" s="58"/>
      <c r="G15" s="43"/>
      <c r="H15" s="1107"/>
      <c r="I15" s="49">
        <v>159.30000000000001</v>
      </c>
      <c r="J15" s="41">
        <v>159.30000000000001</v>
      </c>
      <c r="K15" s="41">
        <v>121.6</v>
      </c>
      <c r="L15" s="116"/>
      <c r="M15" s="49">
        <v>151.30000000000001</v>
      </c>
      <c r="N15" s="54">
        <v>151.30000000000001</v>
      </c>
      <c r="O15" s="54">
        <v>115.5</v>
      </c>
      <c r="P15" s="36"/>
    </row>
    <row r="16" spans="1:16">
      <c r="A16" s="24"/>
      <c r="B16" s="1067"/>
      <c r="C16" s="1069"/>
      <c r="D16" s="1074"/>
      <c r="E16" s="59" t="s">
        <v>35</v>
      </c>
      <c r="F16" s="58"/>
      <c r="G16" s="43"/>
      <c r="H16" s="1107"/>
      <c r="I16" s="49">
        <v>1218.4000000000001</v>
      </c>
      <c r="J16" s="41">
        <v>1218.4000000000001</v>
      </c>
      <c r="K16" s="41">
        <v>930.2</v>
      </c>
      <c r="L16" s="116"/>
      <c r="M16" s="49">
        <v>1274.8</v>
      </c>
      <c r="N16" s="54">
        <v>1274.8</v>
      </c>
      <c r="O16" s="54">
        <v>973.3</v>
      </c>
      <c r="P16" s="36"/>
    </row>
    <row r="17" spans="1:16">
      <c r="A17" s="24"/>
      <c r="B17" s="1067"/>
      <c r="C17" s="1069"/>
      <c r="D17" s="1074"/>
      <c r="E17" s="59" t="s">
        <v>36</v>
      </c>
      <c r="F17" s="58"/>
      <c r="G17" s="43"/>
      <c r="H17" s="1107"/>
      <c r="I17" s="49">
        <v>200.7</v>
      </c>
      <c r="J17" s="41">
        <v>200.7</v>
      </c>
      <c r="K17" s="41">
        <v>153.19999999999999</v>
      </c>
      <c r="L17" s="116"/>
      <c r="M17" s="49">
        <v>224.7</v>
      </c>
      <c r="N17" s="54">
        <v>224.7</v>
      </c>
      <c r="O17" s="54">
        <v>171.5</v>
      </c>
      <c r="P17" s="36"/>
    </row>
    <row r="18" spans="1:16">
      <c r="A18" s="24"/>
      <c r="B18" s="1067"/>
      <c r="C18" s="1069"/>
      <c r="D18" s="1074"/>
      <c r="E18" s="59" t="s">
        <v>37</v>
      </c>
      <c r="F18" s="58"/>
      <c r="G18" s="43"/>
      <c r="H18" s="1107"/>
      <c r="I18" s="49">
        <v>165.4</v>
      </c>
      <c r="J18" s="41">
        <v>165.4</v>
      </c>
      <c r="K18" s="41">
        <v>126.3</v>
      </c>
      <c r="L18" s="116"/>
      <c r="M18" s="49">
        <v>161.19999999999999</v>
      </c>
      <c r="N18" s="54">
        <v>161.19999999999999</v>
      </c>
      <c r="O18" s="54">
        <v>123.1</v>
      </c>
      <c r="P18" s="36"/>
    </row>
    <row r="19" spans="1:16">
      <c r="A19" s="24"/>
      <c r="B19" s="1067"/>
      <c r="C19" s="1069"/>
      <c r="D19" s="1074"/>
      <c r="E19" s="59" t="s">
        <v>38</v>
      </c>
      <c r="F19" s="58"/>
      <c r="G19" s="43"/>
      <c r="H19" s="1107"/>
      <c r="I19" s="49">
        <v>185.3</v>
      </c>
      <c r="J19" s="41">
        <v>185.3</v>
      </c>
      <c r="K19" s="41">
        <v>141.5</v>
      </c>
      <c r="L19" s="116"/>
      <c r="M19" s="49">
        <v>198.9</v>
      </c>
      <c r="N19" s="54">
        <v>198.9</v>
      </c>
      <c r="O19" s="54">
        <v>151.80000000000001</v>
      </c>
      <c r="P19" s="36"/>
    </row>
    <row r="20" spans="1:16">
      <c r="A20" s="24"/>
      <c r="B20" s="1067"/>
      <c r="C20" s="1069"/>
      <c r="D20" s="1074"/>
      <c r="E20" s="59" t="s">
        <v>39</v>
      </c>
      <c r="F20" s="58"/>
      <c r="G20" s="43"/>
      <c r="H20" s="1107"/>
      <c r="I20" s="49">
        <v>876.8</v>
      </c>
      <c r="J20" s="41">
        <v>876.8</v>
      </c>
      <c r="K20" s="41">
        <v>669.4</v>
      </c>
      <c r="L20" s="116"/>
      <c r="M20" s="49">
        <v>944.4</v>
      </c>
      <c r="N20" s="54">
        <v>944.4</v>
      </c>
      <c r="O20" s="54">
        <v>721</v>
      </c>
      <c r="P20" s="36"/>
    </row>
    <row r="21" spans="1:16">
      <c r="A21" s="24"/>
      <c r="B21" s="1067"/>
      <c r="C21" s="1069"/>
      <c r="D21" s="1074"/>
      <c r="E21" s="59" t="s">
        <v>40</v>
      </c>
      <c r="F21" s="58"/>
      <c r="G21" s="43"/>
      <c r="H21" s="1107"/>
      <c r="I21" s="49">
        <v>504.5</v>
      </c>
      <c r="J21" s="41">
        <v>504.5</v>
      </c>
      <c r="K21" s="41">
        <v>385.2</v>
      </c>
      <c r="L21" s="116"/>
      <c r="M21" s="49">
        <v>542.9</v>
      </c>
      <c r="N21" s="54">
        <v>542.9</v>
      </c>
      <c r="O21" s="54">
        <v>414.5</v>
      </c>
      <c r="P21" s="36"/>
    </row>
    <row r="22" spans="1:16">
      <c r="A22" s="24"/>
      <c r="B22" s="1067"/>
      <c r="C22" s="1069"/>
      <c r="D22" s="1074"/>
      <c r="E22" s="59" t="s">
        <v>41</v>
      </c>
      <c r="F22" s="58"/>
      <c r="G22" s="43"/>
      <c r="H22" s="1107"/>
      <c r="I22" s="49">
        <v>218.60000000000002</v>
      </c>
      <c r="J22" s="41">
        <v>218.60000000000002</v>
      </c>
      <c r="K22" s="41">
        <v>161.30000000000001</v>
      </c>
      <c r="L22" s="116"/>
      <c r="M22" s="49">
        <v>290.3</v>
      </c>
      <c r="N22" s="54">
        <v>290.3</v>
      </c>
      <c r="O22" s="54">
        <v>221.7</v>
      </c>
      <c r="P22" s="36"/>
    </row>
    <row r="23" spans="1:16">
      <c r="A23" s="24"/>
      <c r="B23" s="1067"/>
      <c r="C23" s="1069"/>
      <c r="D23" s="1074"/>
      <c r="E23" s="59" t="s">
        <v>42</v>
      </c>
      <c r="F23" s="58"/>
      <c r="G23" s="43"/>
      <c r="H23" s="1107"/>
      <c r="I23" s="49">
        <v>49.900000000000006</v>
      </c>
      <c r="J23" s="41">
        <v>49.900000000000006</v>
      </c>
      <c r="K23" s="41">
        <v>38.1</v>
      </c>
      <c r="L23" s="116"/>
      <c r="M23" s="49">
        <v>49.9</v>
      </c>
      <c r="N23" s="54">
        <v>49.9</v>
      </c>
      <c r="O23" s="54">
        <v>38.1</v>
      </c>
      <c r="P23" s="36"/>
    </row>
    <row r="24" spans="1:16" ht="13.5" thickBot="1">
      <c r="A24" s="24"/>
      <c r="B24" s="1067"/>
      <c r="C24" s="1069"/>
      <c r="D24" s="1075"/>
      <c r="E24" s="59" t="s">
        <v>43</v>
      </c>
      <c r="F24" s="58"/>
      <c r="G24" s="44"/>
      <c r="H24" s="1108"/>
      <c r="I24" s="50">
        <v>21.2</v>
      </c>
      <c r="J24" s="45">
        <v>21.2</v>
      </c>
      <c r="K24" s="45">
        <v>16.2</v>
      </c>
      <c r="L24" s="117"/>
      <c r="M24" s="50">
        <v>21.1</v>
      </c>
      <c r="N24" s="55">
        <v>21.1</v>
      </c>
      <c r="O24" s="55">
        <v>16.100000000000001</v>
      </c>
      <c r="P24" s="46"/>
    </row>
    <row r="25" spans="1:16" ht="13.5" thickBot="1">
      <c r="A25" s="24"/>
      <c r="B25" s="1067"/>
      <c r="C25" s="1069"/>
      <c r="D25" s="9"/>
      <c r="E25" s="14" t="s">
        <v>44</v>
      </c>
      <c r="F25" s="12"/>
      <c r="G25" s="48"/>
      <c r="H25" s="67" t="s">
        <v>45</v>
      </c>
      <c r="I25" s="17">
        <v>40.4</v>
      </c>
      <c r="J25" s="51">
        <v>40.4</v>
      </c>
      <c r="K25" s="51">
        <v>0</v>
      </c>
      <c r="L25" s="118">
        <v>0</v>
      </c>
      <c r="M25" s="17">
        <v>40.4</v>
      </c>
      <c r="N25" s="51">
        <v>40.4</v>
      </c>
      <c r="O25" s="51">
        <v>0</v>
      </c>
      <c r="P25" s="52">
        <v>0</v>
      </c>
    </row>
    <row r="26" spans="1:16" ht="15" customHeight="1" thickBot="1">
      <c r="A26" s="25"/>
      <c r="B26" s="1068"/>
      <c r="C26" s="1070"/>
      <c r="D26" s="47"/>
      <c r="E26" s="15"/>
      <c r="F26" s="13"/>
      <c r="G26" s="26"/>
      <c r="H26" s="19" t="s">
        <v>15</v>
      </c>
      <c r="I26" s="18">
        <v>10592.599999999999</v>
      </c>
      <c r="J26" s="18">
        <v>10592.599999999999</v>
      </c>
      <c r="K26" s="18">
        <v>8029.2999999999993</v>
      </c>
      <c r="L26" s="119">
        <v>0</v>
      </c>
      <c r="M26" s="18">
        <v>11624.899999999998</v>
      </c>
      <c r="N26" s="18">
        <v>11624.899999999998</v>
      </c>
      <c r="O26" s="18">
        <v>8823.2000000000025</v>
      </c>
      <c r="P26" s="60">
        <v>0</v>
      </c>
    </row>
    <row r="27" spans="1:16" ht="15" customHeight="1" thickBot="1">
      <c r="A27" s="1088" t="s">
        <v>129</v>
      </c>
      <c r="B27" s="1089"/>
      <c r="C27" s="1089"/>
      <c r="D27" s="1089"/>
      <c r="E27" s="1089"/>
      <c r="F27" s="1089"/>
      <c r="G27" s="1089"/>
      <c r="H27" s="1089"/>
      <c r="I27" s="1089"/>
      <c r="J27" s="1089"/>
      <c r="K27" s="1089"/>
      <c r="L27" s="1089"/>
      <c r="M27" s="1089"/>
      <c r="N27" s="1089"/>
      <c r="O27" s="1089"/>
      <c r="P27" s="1090"/>
    </row>
    <row r="28" spans="1:16" ht="12" customHeight="1">
      <c r="A28" s="1065" t="s">
        <v>10</v>
      </c>
      <c r="B28" s="1067" t="s">
        <v>10</v>
      </c>
      <c r="C28" s="1069" t="s">
        <v>11</v>
      </c>
      <c r="D28" s="1071" t="s">
        <v>46</v>
      </c>
      <c r="E28" s="1123"/>
      <c r="F28" s="1125" t="s">
        <v>10</v>
      </c>
      <c r="G28" s="1104"/>
      <c r="H28" s="40" t="s">
        <v>14</v>
      </c>
      <c r="I28" s="34" t="e">
        <f>#N/A</f>
        <v>#N/A</v>
      </c>
      <c r="J28" s="35">
        <v>60</v>
      </c>
      <c r="K28" s="35"/>
      <c r="L28" s="120"/>
      <c r="M28" s="61">
        <f>N28+P28</f>
        <v>147</v>
      </c>
      <c r="N28" s="56">
        <v>147</v>
      </c>
      <c r="O28" s="56"/>
      <c r="P28" s="42"/>
    </row>
    <row r="29" spans="1:16" ht="15.75" customHeight="1" thickBot="1">
      <c r="A29" s="1066"/>
      <c r="B29" s="1068"/>
      <c r="C29" s="1070"/>
      <c r="D29" s="1072"/>
      <c r="E29" s="1124"/>
      <c r="F29" s="1122"/>
      <c r="G29" s="1105"/>
      <c r="H29" s="30" t="s">
        <v>15</v>
      </c>
      <c r="I29" s="29" t="e">
        <f>#N/A</f>
        <v>#N/A</v>
      </c>
      <c r="J29" s="31">
        <f>J28</f>
        <v>60</v>
      </c>
      <c r="K29" s="31"/>
      <c r="L29" s="16"/>
      <c r="M29" s="29">
        <f>N29+P29</f>
        <v>147</v>
      </c>
      <c r="N29" s="31">
        <f>N28</f>
        <v>147</v>
      </c>
      <c r="O29" s="31"/>
      <c r="P29" s="32"/>
    </row>
    <row r="30" spans="1:16" ht="14.25" customHeight="1">
      <c r="A30" s="10" t="s">
        <v>10</v>
      </c>
      <c r="B30" s="7" t="s">
        <v>10</v>
      </c>
      <c r="C30" s="1126" t="s">
        <v>12</v>
      </c>
      <c r="D30" s="1127" t="s">
        <v>47</v>
      </c>
      <c r="E30" s="1128"/>
      <c r="F30" s="1121" t="s">
        <v>10</v>
      </c>
      <c r="G30" s="1109"/>
      <c r="H30" s="33" t="s">
        <v>14</v>
      </c>
      <c r="I30" s="34" t="e">
        <f>#N/A</f>
        <v>#N/A</v>
      </c>
      <c r="J30" s="35">
        <v>10.5</v>
      </c>
      <c r="K30" s="35"/>
      <c r="L30" s="120"/>
      <c r="M30" s="62">
        <f>N30+P30</f>
        <v>10.5</v>
      </c>
      <c r="N30" s="57">
        <v>10.5</v>
      </c>
      <c r="O30" s="57"/>
      <c r="P30" s="36"/>
    </row>
    <row r="31" spans="1:16" ht="15" customHeight="1" thickBot="1">
      <c r="A31" s="11"/>
      <c r="B31" s="8"/>
      <c r="C31" s="1070"/>
      <c r="D31" s="1072"/>
      <c r="E31" s="1129"/>
      <c r="F31" s="1122"/>
      <c r="G31" s="1105"/>
      <c r="H31" s="37" t="s">
        <v>15</v>
      </c>
      <c r="I31" s="28" t="e">
        <f>#N/A</f>
        <v>#N/A</v>
      </c>
      <c r="J31" s="27">
        <f>J30</f>
        <v>10.5</v>
      </c>
      <c r="K31" s="27"/>
      <c r="L31" s="121"/>
      <c r="M31" s="28">
        <f>N31+P31</f>
        <v>10.5</v>
      </c>
      <c r="N31" s="27">
        <f>N30</f>
        <v>10.5</v>
      </c>
      <c r="O31" s="27"/>
      <c r="P31" s="38"/>
    </row>
    <row r="32" spans="1:16" s="3" customFormat="1" ht="13.5" customHeight="1" thickBot="1">
      <c r="A32" s="69" t="s">
        <v>10</v>
      </c>
      <c r="B32" s="70" t="s">
        <v>10</v>
      </c>
      <c r="C32" s="1062" t="s">
        <v>16</v>
      </c>
      <c r="D32" s="1063"/>
      <c r="E32" s="1063"/>
      <c r="F32" s="1063"/>
      <c r="G32" s="1063"/>
      <c r="H32" s="1076"/>
      <c r="I32" s="73">
        <f>L32+J32</f>
        <v>70.5</v>
      </c>
      <c r="J32" s="71">
        <f>J31+J29</f>
        <v>70.5</v>
      </c>
      <c r="K32" s="71">
        <f>K27+K29+K31</f>
        <v>0</v>
      </c>
      <c r="L32" s="72">
        <f>L27+L29+L31</f>
        <v>0</v>
      </c>
      <c r="M32" s="73">
        <f>P32+N32</f>
        <v>157.5</v>
      </c>
      <c r="N32" s="71">
        <f>N27+N29+N31</f>
        <v>157.5</v>
      </c>
      <c r="O32" s="71">
        <f>O27+O29+O31</f>
        <v>0</v>
      </c>
      <c r="P32" s="72">
        <f>P27+P29+P31</f>
        <v>0</v>
      </c>
    </row>
    <row r="33" spans="1:16" ht="11.25" customHeight="1" thickBot="1">
      <c r="A33" s="1130" t="s">
        <v>130</v>
      </c>
      <c r="B33" s="1131"/>
      <c r="C33" s="1131"/>
      <c r="D33" s="1131"/>
      <c r="E33" s="1131"/>
      <c r="F33" s="1131"/>
      <c r="G33" s="1131"/>
      <c r="H33" s="1131"/>
      <c r="I33" s="1131"/>
      <c r="J33" s="1131"/>
      <c r="K33" s="1131"/>
      <c r="L33" s="1131"/>
      <c r="M33" s="1131"/>
      <c r="N33" s="1131"/>
      <c r="O33" s="1131"/>
      <c r="P33" s="1132"/>
    </row>
    <row r="34" spans="1:16" s="1" customFormat="1" ht="20.25" customHeight="1">
      <c r="A34" s="1003" t="s">
        <v>11</v>
      </c>
      <c r="B34" s="1110" t="s">
        <v>10</v>
      </c>
      <c r="C34" s="1009" t="s">
        <v>13</v>
      </c>
      <c r="D34" s="1080" t="s">
        <v>125</v>
      </c>
      <c r="E34" s="1018"/>
      <c r="F34" s="1030"/>
      <c r="G34" s="1084"/>
      <c r="H34" s="68" t="s">
        <v>14</v>
      </c>
      <c r="I34" s="64" t="e">
        <f>#N/A</f>
        <v>#N/A</v>
      </c>
      <c r="J34" s="81">
        <f>147.3+863.4</f>
        <v>1010.7</v>
      </c>
      <c r="K34" s="81"/>
      <c r="L34" s="66">
        <v>162.80000000000001</v>
      </c>
      <c r="M34" s="64">
        <v>160</v>
      </c>
      <c r="N34" s="81">
        <v>160</v>
      </c>
      <c r="O34" s="81"/>
      <c r="P34" s="65">
        <v>162.80000000000001</v>
      </c>
    </row>
    <row r="35" spans="1:16" s="1" customFormat="1" ht="20.25" customHeight="1" thickBot="1">
      <c r="A35" s="1004"/>
      <c r="B35" s="1111"/>
      <c r="C35" s="1008"/>
      <c r="D35" s="1081"/>
      <c r="E35" s="1019"/>
      <c r="F35" s="1017"/>
      <c r="G35" s="1017"/>
      <c r="H35" s="63" t="s">
        <v>15</v>
      </c>
      <c r="I35" s="108" t="e">
        <f>#N/A</f>
        <v>#N/A</v>
      </c>
      <c r="J35" s="80">
        <f>J34</f>
        <v>1010.7</v>
      </c>
      <c r="K35" s="80"/>
      <c r="L35" s="109">
        <f>L34</f>
        <v>162.80000000000001</v>
      </c>
      <c r="M35" s="108">
        <f>M34</f>
        <v>160</v>
      </c>
      <c r="N35" s="80">
        <f>N34</f>
        <v>160</v>
      </c>
      <c r="O35" s="80"/>
      <c r="P35" s="110">
        <f>P34</f>
        <v>162.80000000000001</v>
      </c>
    </row>
    <row r="36" spans="1:16" s="3" customFormat="1" ht="13.5" customHeight="1" thickBot="1">
      <c r="A36" s="69" t="s">
        <v>10</v>
      </c>
      <c r="B36" s="70" t="s">
        <v>10</v>
      </c>
      <c r="C36" s="1062" t="s">
        <v>16</v>
      </c>
      <c r="D36" s="1063"/>
      <c r="E36" s="1063"/>
      <c r="F36" s="1063"/>
      <c r="G36" s="1063"/>
      <c r="H36" s="1076"/>
      <c r="I36" s="73">
        <f>L36+J36</f>
        <v>1173.5</v>
      </c>
      <c r="J36" s="71">
        <f>J35+J33</f>
        <v>1010.7</v>
      </c>
      <c r="K36" s="71">
        <f>K31+K33+K35</f>
        <v>0</v>
      </c>
      <c r="L36" s="72">
        <f>L31+L33+L35</f>
        <v>162.80000000000001</v>
      </c>
      <c r="M36" s="73">
        <f>P36+N36</f>
        <v>333.3</v>
      </c>
      <c r="N36" s="71">
        <f>N31+N33+N35</f>
        <v>170.5</v>
      </c>
      <c r="O36" s="71">
        <f>O31+O33+O35</f>
        <v>0</v>
      </c>
      <c r="P36" s="72">
        <f>P31+P33+P35</f>
        <v>162.80000000000001</v>
      </c>
    </row>
    <row r="37" spans="1:16" s="3" customFormat="1" ht="13.5" customHeight="1" thickBot="1">
      <c r="A37" s="1077" t="s">
        <v>131</v>
      </c>
      <c r="B37" s="1078"/>
      <c r="C37" s="1078"/>
      <c r="D37" s="1078"/>
      <c r="E37" s="1078"/>
      <c r="F37" s="1078"/>
      <c r="G37" s="1078"/>
      <c r="H37" s="1078"/>
      <c r="I37" s="1078"/>
      <c r="J37" s="1078"/>
      <c r="K37" s="1078"/>
      <c r="L37" s="1078"/>
      <c r="M37" s="1078"/>
      <c r="N37" s="1078"/>
      <c r="O37" s="1078"/>
      <c r="P37" s="1079"/>
    </row>
    <row r="38" spans="1:16" s="1" customFormat="1" ht="13.5" customHeight="1">
      <c r="A38" s="1003" t="s">
        <v>11</v>
      </c>
      <c r="B38" s="1110" t="s">
        <v>10</v>
      </c>
      <c r="C38" s="1009" t="s">
        <v>23</v>
      </c>
      <c r="D38" s="1080" t="s">
        <v>126</v>
      </c>
      <c r="E38" s="1018"/>
      <c r="F38" s="1030"/>
      <c r="G38" s="1084"/>
      <c r="H38" s="68" t="s">
        <v>14</v>
      </c>
      <c r="I38" s="64">
        <f>J38+L38</f>
        <v>8.4</v>
      </c>
      <c r="J38" s="81">
        <v>8.4</v>
      </c>
      <c r="K38" s="81"/>
      <c r="L38" s="66"/>
      <c r="M38" s="64">
        <f>N38+P38</f>
        <v>79.900000000000006</v>
      </c>
      <c r="N38" s="81">
        <v>79.900000000000006</v>
      </c>
      <c r="O38" s="81"/>
      <c r="P38" s="65"/>
    </row>
    <row r="39" spans="1:16" s="1" customFormat="1" ht="12" customHeight="1" thickBot="1">
      <c r="A39" s="1004"/>
      <c r="B39" s="1111"/>
      <c r="C39" s="1008"/>
      <c r="D39" s="1081"/>
      <c r="E39" s="1019"/>
      <c r="F39" s="1017"/>
      <c r="G39" s="1017"/>
      <c r="H39" s="63" t="s">
        <v>15</v>
      </c>
      <c r="I39" s="108">
        <f>J39+L39</f>
        <v>8.4</v>
      </c>
      <c r="J39" s="80">
        <f>J38</f>
        <v>8.4</v>
      </c>
      <c r="K39" s="80"/>
      <c r="L39" s="109">
        <f>L38</f>
        <v>0</v>
      </c>
      <c r="M39" s="108">
        <f>M38</f>
        <v>79.900000000000006</v>
      </c>
      <c r="N39" s="80">
        <f>N38</f>
        <v>79.900000000000006</v>
      </c>
      <c r="O39" s="80"/>
      <c r="P39" s="110">
        <f>P38</f>
        <v>0</v>
      </c>
    </row>
    <row r="40" spans="1:16" s="1" customFormat="1" ht="13.5" customHeight="1">
      <c r="A40" s="1003" t="s">
        <v>11</v>
      </c>
      <c r="B40" s="1110" t="s">
        <v>10</v>
      </c>
      <c r="C40" s="1009" t="s">
        <v>25</v>
      </c>
      <c r="D40" s="1080" t="s">
        <v>128</v>
      </c>
      <c r="E40" s="1018"/>
      <c r="F40" s="1030"/>
      <c r="G40" s="1084"/>
      <c r="H40" s="68" t="s">
        <v>14</v>
      </c>
      <c r="I40" s="64">
        <f>J40+L40</f>
        <v>71.599999999999994</v>
      </c>
      <c r="J40" s="81">
        <v>71.599999999999994</v>
      </c>
      <c r="K40" s="81"/>
      <c r="L40" s="66"/>
      <c r="M40" s="64">
        <f>N40+P40</f>
        <v>71.599999999999994</v>
      </c>
      <c r="N40" s="81">
        <v>71.599999999999994</v>
      </c>
      <c r="O40" s="81"/>
      <c r="P40" s="65"/>
    </row>
    <row r="41" spans="1:16" s="1" customFormat="1" ht="16.5" customHeight="1" thickBot="1">
      <c r="A41" s="1004"/>
      <c r="B41" s="1111"/>
      <c r="C41" s="1008"/>
      <c r="D41" s="1081"/>
      <c r="E41" s="1019"/>
      <c r="F41" s="1017"/>
      <c r="G41" s="1017"/>
      <c r="H41" s="63" t="s">
        <v>15</v>
      </c>
      <c r="I41" s="108">
        <f>J41+L41</f>
        <v>71.599999999999994</v>
      </c>
      <c r="J41" s="80">
        <f>J40</f>
        <v>71.599999999999994</v>
      </c>
      <c r="K41" s="80"/>
      <c r="L41" s="109">
        <f>L40</f>
        <v>0</v>
      </c>
      <c r="M41" s="108">
        <f>M40</f>
        <v>71.599999999999994</v>
      </c>
      <c r="N41" s="80">
        <f>N40</f>
        <v>71.599999999999994</v>
      </c>
      <c r="O41" s="80"/>
      <c r="P41" s="110">
        <f>P40</f>
        <v>0</v>
      </c>
    </row>
    <row r="42" spans="1:16" s="3" customFormat="1" ht="13.5" customHeight="1" thickBot="1">
      <c r="A42" s="69" t="s">
        <v>10</v>
      </c>
      <c r="B42" s="70" t="s">
        <v>10</v>
      </c>
      <c r="C42" s="1062" t="s">
        <v>16</v>
      </c>
      <c r="D42" s="1063"/>
      <c r="E42" s="1063"/>
      <c r="F42" s="1063"/>
      <c r="G42" s="1063"/>
      <c r="H42" s="1076"/>
      <c r="I42" s="73">
        <f>L42+J42</f>
        <v>80</v>
      </c>
      <c r="J42" s="71">
        <f>J41+J39</f>
        <v>80</v>
      </c>
      <c r="K42" s="71">
        <f>K37+K39+K41</f>
        <v>0</v>
      </c>
      <c r="L42" s="72">
        <f>L37+L39+L41</f>
        <v>0</v>
      </c>
      <c r="M42" s="73">
        <f>P42+N42</f>
        <v>151.5</v>
      </c>
      <c r="N42" s="71">
        <f>N37+N39+N41</f>
        <v>151.5</v>
      </c>
      <c r="O42" s="71">
        <f>O37+O39+O41</f>
        <v>0</v>
      </c>
      <c r="P42" s="72">
        <f>P37+P39+P41</f>
        <v>0</v>
      </c>
    </row>
    <row r="43" spans="1:16" s="3" customFormat="1" ht="13.5" customHeight="1" thickBot="1">
      <c r="A43" s="1077" t="s">
        <v>132</v>
      </c>
      <c r="B43" s="1078"/>
      <c r="C43" s="1078"/>
      <c r="D43" s="1078"/>
      <c r="E43" s="1078"/>
      <c r="F43" s="1078"/>
      <c r="G43" s="1078"/>
      <c r="H43" s="1078"/>
      <c r="I43" s="1078"/>
      <c r="J43" s="1078"/>
      <c r="K43" s="1078"/>
      <c r="L43" s="1078"/>
      <c r="M43" s="1078"/>
      <c r="N43" s="1078"/>
      <c r="O43" s="1078"/>
      <c r="P43" s="1079"/>
    </row>
    <row r="44" spans="1:16" ht="13.5" customHeight="1">
      <c r="A44" s="1005" t="s">
        <v>10</v>
      </c>
      <c r="B44" s="1026" t="s">
        <v>10</v>
      </c>
      <c r="C44" s="1028" t="s">
        <v>23</v>
      </c>
      <c r="D44" s="1044" t="s">
        <v>48</v>
      </c>
      <c r="E44" s="1022"/>
      <c r="F44" s="1035" t="s">
        <v>10</v>
      </c>
      <c r="G44" s="1037" t="s">
        <v>49</v>
      </c>
      <c r="H44" s="77" t="s">
        <v>14</v>
      </c>
      <c r="I44" s="84">
        <v>70</v>
      </c>
      <c r="J44" s="85">
        <v>70</v>
      </c>
      <c r="K44" s="85"/>
      <c r="L44" s="122"/>
      <c r="M44" s="128">
        <f>N44</f>
        <v>75</v>
      </c>
      <c r="N44" s="85">
        <v>75</v>
      </c>
      <c r="O44" s="85"/>
      <c r="P44" s="129">
        <v>0</v>
      </c>
    </row>
    <row r="45" spans="1:16" ht="12" customHeight="1" thickBot="1">
      <c r="A45" s="1006"/>
      <c r="B45" s="1027"/>
      <c r="C45" s="1029"/>
      <c r="D45" s="1045"/>
      <c r="E45" s="1023"/>
      <c r="F45" s="1036"/>
      <c r="G45" s="1038"/>
      <c r="H45" s="78" t="s">
        <v>15</v>
      </c>
      <c r="I45" s="86">
        <v>70</v>
      </c>
      <c r="J45" s="87">
        <v>70</v>
      </c>
      <c r="K45" s="87"/>
      <c r="L45" s="123">
        <v>0</v>
      </c>
      <c r="M45" s="130">
        <v>75</v>
      </c>
      <c r="N45" s="87">
        <v>75</v>
      </c>
      <c r="O45" s="87"/>
      <c r="P45" s="131">
        <v>0</v>
      </c>
    </row>
    <row r="46" spans="1:16" s="1" customFormat="1" ht="14.25" customHeight="1">
      <c r="A46" s="1003" t="s">
        <v>11</v>
      </c>
      <c r="B46" s="1007" t="s">
        <v>10</v>
      </c>
      <c r="C46" s="1009" t="s">
        <v>25</v>
      </c>
      <c r="D46" s="1020" t="s">
        <v>50</v>
      </c>
      <c r="E46" s="1018"/>
      <c r="F46" s="1030" t="s">
        <v>10</v>
      </c>
      <c r="G46" s="1031"/>
      <c r="H46" s="83" t="s">
        <v>14</v>
      </c>
      <c r="I46" s="82">
        <v>266.8</v>
      </c>
      <c r="J46" s="81">
        <v>266.8</v>
      </c>
      <c r="K46" s="81"/>
      <c r="L46" s="66"/>
      <c r="M46" s="64">
        <v>266.82499999999999</v>
      </c>
      <c r="N46" s="81">
        <v>266.8</v>
      </c>
      <c r="O46" s="81"/>
      <c r="P46" s="65"/>
    </row>
    <row r="47" spans="1:16" s="1" customFormat="1" ht="14.25" customHeight="1" thickBot="1">
      <c r="A47" s="1004"/>
      <c r="B47" s="1008"/>
      <c r="C47" s="1008"/>
      <c r="D47" s="1021"/>
      <c r="E47" s="1019"/>
      <c r="F47" s="1017"/>
      <c r="G47" s="1032"/>
      <c r="H47" s="78" t="s">
        <v>15</v>
      </c>
      <c r="I47" s="79">
        <v>266.8</v>
      </c>
      <c r="J47" s="80">
        <v>266.8</v>
      </c>
      <c r="K47" s="80"/>
      <c r="L47" s="109">
        <v>0</v>
      </c>
      <c r="M47" s="108">
        <v>266.82499999999999</v>
      </c>
      <c r="N47" s="80">
        <v>266.8</v>
      </c>
      <c r="O47" s="80"/>
      <c r="P47" s="110">
        <v>0</v>
      </c>
    </row>
    <row r="48" spans="1:16" s="2" customFormat="1" ht="14.25" customHeight="1">
      <c r="A48" s="1003" t="s">
        <v>11</v>
      </c>
      <c r="B48" s="1007" t="s">
        <v>10</v>
      </c>
      <c r="C48" s="1009" t="s">
        <v>28</v>
      </c>
      <c r="D48" s="1042" t="s">
        <v>51</v>
      </c>
      <c r="E48" s="1018"/>
      <c r="F48" s="1030" t="s">
        <v>10</v>
      </c>
      <c r="G48" s="1031"/>
      <c r="H48" s="83" t="s">
        <v>14</v>
      </c>
      <c r="I48" s="82">
        <v>98.53</v>
      </c>
      <c r="J48" s="81">
        <v>98.5</v>
      </c>
      <c r="K48" s="81"/>
      <c r="L48" s="66"/>
      <c r="M48" s="64">
        <v>116</v>
      </c>
      <c r="N48" s="81">
        <v>116</v>
      </c>
      <c r="O48" s="81"/>
      <c r="P48" s="65"/>
    </row>
    <row r="49" spans="1:16" ht="13.5" thickBot="1">
      <c r="A49" s="1004"/>
      <c r="B49" s="1008"/>
      <c r="C49" s="1008"/>
      <c r="D49" s="1043"/>
      <c r="E49" s="1019"/>
      <c r="F49" s="1017"/>
      <c r="G49" s="1032"/>
      <c r="H49" s="78" t="s">
        <v>15</v>
      </c>
      <c r="I49" s="79">
        <v>98.53</v>
      </c>
      <c r="J49" s="80">
        <v>98.5</v>
      </c>
      <c r="K49" s="80"/>
      <c r="L49" s="109">
        <v>0</v>
      </c>
      <c r="M49" s="108">
        <v>116</v>
      </c>
      <c r="N49" s="80">
        <v>116</v>
      </c>
      <c r="O49" s="80"/>
      <c r="P49" s="110">
        <v>0</v>
      </c>
    </row>
    <row r="50" spans="1:16">
      <c r="A50" s="1003" t="s">
        <v>11</v>
      </c>
      <c r="B50" s="1007" t="s">
        <v>10</v>
      </c>
      <c r="C50" s="1009" t="s">
        <v>30</v>
      </c>
      <c r="D50" s="1020" t="s">
        <v>53</v>
      </c>
      <c r="E50" s="1018"/>
      <c r="F50" s="1030" t="s">
        <v>10</v>
      </c>
      <c r="G50" s="1031"/>
      <c r="H50" s="83" t="s">
        <v>14</v>
      </c>
      <c r="I50" s="82">
        <v>1.86</v>
      </c>
      <c r="J50" s="81">
        <v>1.9</v>
      </c>
      <c r="K50" s="81"/>
      <c r="L50" s="66"/>
      <c r="M50" s="64">
        <v>2.8</v>
      </c>
      <c r="N50" s="81">
        <v>2.8</v>
      </c>
      <c r="O50" s="81"/>
      <c r="P50" s="65"/>
    </row>
    <row r="51" spans="1:16" ht="13.5" thickBot="1">
      <c r="A51" s="1004"/>
      <c r="B51" s="1008"/>
      <c r="C51" s="1008"/>
      <c r="D51" s="1021"/>
      <c r="E51" s="1019"/>
      <c r="F51" s="1017"/>
      <c r="G51" s="1032"/>
      <c r="H51" s="78" t="s">
        <v>15</v>
      </c>
      <c r="I51" s="79">
        <v>1.86</v>
      </c>
      <c r="J51" s="80">
        <v>1.9</v>
      </c>
      <c r="K51" s="80"/>
      <c r="L51" s="109">
        <v>0</v>
      </c>
      <c r="M51" s="108">
        <v>2.8</v>
      </c>
      <c r="N51" s="80">
        <v>2.8</v>
      </c>
      <c r="O51" s="80"/>
      <c r="P51" s="110">
        <v>0</v>
      </c>
    </row>
    <row r="52" spans="1:16">
      <c r="A52" s="1003" t="s">
        <v>11</v>
      </c>
      <c r="B52" s="1007" t="s">
        <v>10</v>
      </c>
      <c r="C52" s="1009" t="s">
        <v>24</v>
      </c>
      <c r="D52" s="1042" t="s">
        <v>54</v>
      </c>
      <c r="E52" s="1018"/>
      <c r="F52" s="1030" t="s">
        <v>10</v>
      </c>
      <c r="G52" s="1031"/>
      <c r="H52" s="83" t="s">
        <v>14</v>
      </c>
      <c r="I52" s="82">
        <v>24</v>
      </c>
      <c r="J52" s="81">
        <v>24</v>
      </c>
      <c r="K52" s="81"/>
      <c r="L52" s="66"/>
      <c r="M52" s="64">
        <v>43.9</v>
      </c>
      <c r="N52" s="81">
        <v>43.9</v>
      </c>
      <c r="O52" s="81"/>
      <c r="P52" s="65"/>
    </row>
    <row r="53" spans="1:16" ht="13.5" thickBot="1">
      <c r="A53" s="1004"/>
      <c r="B53" s="1008"/>
      <c r="C53" s="1008"/>
      <c r="D53" s="1043"/>
      <c r="E53" s="1019"/>
      <c r="F53" s="1017"/>
      <c r="G53" s="1032"/>
      <c r="H53" s="78" t="s">
        <v>15</v>
      </c>
      <c r="I53" s="79">
        <v>24</v>
      </c>
      <c r="J53" s="80">
        <v>24</v>
      </c>
      <c r="K53" s="80"/>
      <c r="L53" s="109">
        <v>0</v>
      </c>
      <c r="M53" s="108">
        <v>43.9</v>
      </c>
      <c r="N53" s="80">
        <v>43.9</v>
      </c>
      <c r="O53" s="80"/>
      <c r="P53" s="110">
        <v>0</v>
      </c>
    </row>
    <row r="54" spans="1:16">
      <c r="A54" s="1003" t="s">
        <v>11</v>
      </c>
      <c r="B54" s="1007" t="s">
        <v>10</v>
      </c>
      <c r="C54" s="1009" t="s">
        <v>31</v>
      </c>
      <c r="D54" s="1042" t="s">
        <v>55</v>
      </c>
      <c r="E54" s="1018"/>
      <c r="F54" s="1030" t="s">
        <v>10</v>
      </c>
      <c r="G54" s="1031"/>
      <c r="H54" s="92" t="s">
        <v>14</v>
      </c>
      <c r="I54" s="82">
        <v>49.8</v>
      </c>
      <c r="J54" s="81">
        <v>49.8</v>
      </c>
      <c r="K54" s="81"/>
      <c r="L54" s="66"/>
      <c r="M54" s="133">
        <v>57</v>
      </c>
      <c r="N54" s="104">
        <v>57</v>
      </c>
      <c r="O54" s="81"/>
      <c r="P54" s="65"/>
    </row>
    <row r="55" spans="1:16" ht="13.5" thickBot="1">
      <c r="A55" s="1004"/>
      <c r="B55" s="1008"/>
      <c r="C55" s="1008"/>
      <c r="D55" s="1043"/>
      <c r="E55" s="1019"/>
      <c r="F55" s="1017"/>
      <c r="G55" s="1032"/>
      <c r="H55" s="78" t="s">
        <v>15</v>
      </c>
      <c r="I55" s="79">
        <v>49.8</v>
      </c>
      <c r="J55" s="80">
        <v>49.8</v>
      </c>
      <c r="K55" s="80"/>
      <c r="L55" s="109">
        <v>0</v>
      </c>
      <c r="M55" s="108">
        <v>57</v>
      </c>
      <c r="N55" s="80">
        <v>57</v>
      </c>
      <c r="O55" s="80"/>
      <c r="P55" s="110">
        <v>0</v>
      </c>
    </row>
    <row r="56" spans="1:16">
      <c r="A56" s="1003" t="s">
        <v>11</v>
      </c>
      <c r="B56" s="1007" t="s">
        <v>10</v>
      </c>
      <c r="C56" s="1009" t="s">
        <v>32</v>
      </c>
      <c r="D56" s="1020" t="s">
        <v>56</v>
      </c>
      <c r="E56" s="1018"/>
      <c r="F56" s="1030" t="s">
        <v>10</v>
      </c>
      <c r="G56" s="1031"/>
      <c r="H56" s="83" t="s">
        <v>14</v>
      </c>
      <c r="I56" s="82">
        <v>4</v>
      </c>
      <c r="J56" s="81">
        <v>4</v>
      </c>
      <c r="K56" s="81"/>
      <c r="L56" s="66"/>
      <c r="M56" s="64">
        <v>4</v>
      </c>
      <c r="N56" s="81">
        <v>4</v>
      </c>
      <c r="O56" s="81"/>
      <c r="P56" s="65"/>
    </row>
    <row r="57" spans="1:16" ht="13.5" thickBot="1">
      <c r="A57" s="1004"/>
      <c r="B57" s="1008"/>
      <c r="C57" s="1008"/>
      <c r="D57" s="1021"/>
      <c r="E57" s="1019"/>
      <c r="F57" s="1017"/>
      <c r="G57" s="1032"/>
      <c r="H57" s="78" t="s">
        <v>15</v>
      </c>
      <c r="I57" s="79">
        <v>4</v>
      </c>
      <c r="J57" s="80">
        <v>4</v>
      </c>
      <c r="K57" s="80"/>
      <c r="L57" s="109">
        <v>0</v>
      </c>
      <c r="M57" s="108">
        <v>4</v>
      </c>
      <c r="N57" s="80">
        <v>4</v>
      </c>
      <c r="O57" s="80"/>
      <c r="P57" s="110">
        <v>0</v>
      </c>
    </row>
    <row r="58" spans="1:16" ht="13.5" customHeight="1" thickBot="1">
      <c r="A58" s="1047" t="s">
        <v>11</v>
      </c>
      <c r="B58" s="1007" t="s">
        <v>10</v>
      </c>
      <c r="C58" s="1009" t="s">
        <v>33</v>
      </c>
      <c r="D58" s="146" t="s">
        <v>57</v>
      </c>
      <c r="E58" s="1016"/>
      <c r="F58" s="1030" t="s">
        <v>10</v>
      </c>
      <c r="G58" s="1048"/>
      <c r="H58" s="93"/>
      <c r="I58" s="95">
        <v>25.5</v>
      </c>
      <c r="J58" s="103">
        <v>25.5</v>
      </c>
      <c r="K58" s="94"/>
      <c r="L58" s="124"/>
      <c r="M58" s="145">
        <v>30</v>
      </c>
      <c r="N58" s="103">
        <v>30</v>
      </c>
      <c r="O58" s="94"/>
      <c r="P58" s="134"/>
    </row>
    <row r="59" spans="1:16" ht="13.5" thickBot="1">
      <c r="A59" s="1019"/>
      <c r="B59" s="1046"/>
      <c r="C59" s="1046"/>
      <c r="D59" s="147"/>
      <c r="E59" s="1017"/>
      <c r="F59" s="1017"/>
      <c r="G59" s="1032"/>
      <c r="H59" s="100" t="s">
        <v>15</v>
      </c>
      <c r="I59" s="101">
        <v>25.5</v>
      </c>
      <c r="J59" s="102">
        <v>25.5</v>
      </c>
      <c r="K59" s="102"/>
      <c r="L59" s="125">
        <v>0</v>
      </c>
      <c r="M59" s="101">
        <v>30</v>
      </c>
      <c r="N59" s="102">
        <v>30</v>
      </c>
      <c r="O59" s="102"/>
      <c r="P59" s="135"/>
    </row>
    <row r="60" spans="1:16">
      <c r="A60" s="1003" t="s">
        <v>11</v>
      </c>
      <c r="B60" s="1007" t="s">
        <v>10</v>
      </c>
      <c r="C60" s="1009" t="s">
        <v>63</v>
      </c>
      <c r="D60" s="1042" t="s">
        <v>58</v>
      </c>
      <c r="E60" s="1018"/>
      <c r="F60" s="1030" t="s">
        <v>10</v>
      </c>
      <c r="G60" s="1031"/>
      <c r="H60" s="83" t="s">
        <v>14</v>
      </c>
      <c r="I60" s="82">
        <v>3.47</v>
      </c>
      <c r="J60" s="81">
        <v>3.5</v>
      </c>
      <c r="K60" s="81"/>
      <c r="L60" s="66"/>
      <c r="M60" s="64">
        <v>4.3</v>
      </c>
      <c r="N60" s="81">
        <v>4.32</v>
      </c>
      <c r="O60" s="81"/>
      <c r="P60" s="65"/>
    </row>
    <row r="61" spans="1:16" ht="13.5" thickBot="1">
      <c r="A61" s="1004"/>
      <c r="B61" s="1008"/>
      <c r="C61" s="1008"/>
      <c r="D61" s="1043"/>
      <c r="E61" s="1019"/>
      <c r="F61" s="1017"/>
      <c r="G61" s="1032"/>
      <c r="H61" s="78" t="s">
        <v>15</v>
      </c>
      <c r="I61" s="79">
        <v>3.47</v>
      </c>
      <c r="J61" s="80">
        <v>3.5</v>
      </c>
      <c r="K61" s="80"/>
      <c r="L61" s="109">
        <v>0</v>
      </c>
      <c r="M61" s="108">
        <v>4.3</v>
      </c>
      <c r="N61" s="80">
        <v>4.32</v>
      </c>
      <c r="O61" s="80"/>
      <c r="P61" s="110">
        <v>0</v>
      </c>
    </row>
    <row r="62" spans="1:16">
      <c r="A62" s="1003" t="s">
        <v>11</v>
      </c>
      <c r="B62" s="1007" t="s">
        <v>10</v>
      </c>
      <c r="C62" s="1009" t="s">
        <v>34</v>
      </c>
      <c r="D62" s="1020" t="s">
        <v>59</v>
      </c>
      <c r="E62" s="1018"/>
      <c r="F62" s="1030" t="s">
        <v>10</v>
      </c>
      <c r="G62" s="1031"/>
      <c r="H62" s="83" t="s">
        <v>14</v>
      </c>
      <c r="I62" s="82">
        <v>1.2</v>
      </c>
      <c r="J62" s="81">
        <v>1.2</v>
      </c>
      <c r="K62" s="81"/>
      <c r="L62" s="66"/>
      <c r="M62" s="64">
        <v>1.2</v>
      </c>
      <c r="N62" s="81">
        <v>1.2</v>
      </c>
      <c r="O62" s="81"/>
      <c r="P62" s="65"/>
    </row>
    <row r="63" spans="1:16" ht="13.5" thickBot="1">
      <c r="A63" s="1004"/>
      <c r="B63" s="1008"/>
      <c r="C63" s="1008"/>
      <c r="D63" s="1021"/>
      <c r="E63" s="1019"/>
      <c r="F63" s="1017"/>
      <c r="G63" s="1032"/>
      <c r="H63" s="78" t="s">
        <v>15</v>
      </c>
      <c r="I63" s="79">
        <v>1.2</v>
      </c>
      <c r="J63" s="80">
        <v>1.2</v>
      </c>
      <c r="K63" s="80"/>
      <c r="L63" s="109">
        <v>0</v>
      </c>
      <c r="M63" s="108">
        <v>1.2</v>
      </c>
      <c r="N63" s="80">
        <v>1.2</v>
      </c>
      <c r="O63" s="80"/>
      <c r="P63" s="110">
        <v>0</v>
      </c>
    </row>
    <row r="64" spans="1:16">
      <c r="A64" s="1005" t="s">
        <v>11</v>
      </c>
      <c r="B64" s="1026" t="s">
        <v>10</v>
      </c>
      <c r="C64" s="1028" t="s">
        <v>35</v>
      </c>
      <c r="D64" s="1044" t="s">
        <v>60</v>
      </c>
      <c r="E64" s="1022"/>
      <c r="F64" s="1035" t="s">
        <v>10</v>
      </c>
      <c r="G64" s="1037"/>
      <c r="H64" s="77" t="s">
        <v>14</v>
      </c>
      <c r="I64" s="84">
        <v>5.49</v>
      </c>
      <c r="J64" s="85">
        <v>5.5</v>
      </c>
      <c r="K64" s="85"/>
      <c r="L64" s="122"/>
      <c r="M64" s="132">
        <v>10.08</v>
      </c>
      <c r="N64" s="85">
        <v>10.1</v>
      </c>
      <c r="O64" s="85"/>
      <c r="P64" s="129"/>
    </row>
    <row r="65" spans="1:16" ht="13.5" thickBot="1">
      <c r="A65" s="1006"/>
      <c r="B65" s="1027"/>
      <c r="C65" s="1029"/>
      <c r="D65" s="1045"/>
      <c r="E65" s="1023"/>
      <c r="F65" s="1036"/>
      <c r="G65" s="1038"/>
      <c r="H65" s="78" t="s">
        <v>15</v>
      </c>
      <c r="I65" s="86">
        <v>5.49</v>
      </c>
      <c r="J65" s="87">
        <v>5.5</v>
      </c>
      <c r="K65" s="87"/>
      <c r="L65" s="123">
        <v>0</v>
      </c>
      <c r="M65" s="130">
        <v>10.08</v>
      </c>
      <c r="N65" s="87">
        <v>10.1</v>
      </c>
      <c r="O65" s="87"/>
      <c r="P65" s="131">
        <v>0</v>
      </c>
    </row>
    <row r="66" spans="1:16">
      <c r="A66" s="1003" t="s">
        <v>11</v>
      </c>
      <c r="B66" s="1007" t="s">
        <v>10</v>
      </c>
      <c r="C66" s="1009" t="s">
        <v>38</v>
      </c>
      <c r="D66" s="1042" t="s">
        <v>64</v>
      </c>
      <c r="E66" s="1018"/>
      <c r="F66" s="1030" t="s">
        <v>10</v>
      </c>
      <c r="G66" s="1031"/>
      <c r="H66" s="148" t="s">
        <v>14</v>
      </c>
      <c r="I66" s="82">
        <v>18</v>
      </c>
      <c r="J66" s="81">
        <v>18</v>
      </c>
      <c r="K66" s="81"/>
      <c r="L66" s="66"/>
      <c r="M66" s="133">
        <v>29.25</v>
      </c>
      <c r="N66" s="104">
        <v>29.3</v>
      </c>
      <c r="O66" s="81"/>
      <c r="P66" s="65"/>
    </row>
    <row r="67" spans="1:16" ht="13.5" thickBot="1">
      <c r="A67" s="1004"/>
      <c r="B67" s="1008"/>
      <c r="C67" s="1008"/>
      <c r="D67" s="1043"/>
      <c r="E67" s="1019"/>
      <c r="F67" s="1017"/>
      <c r="G67" s="1032"/>
      <c r="H67" s="78" t="s">
        <v>15</v>
      </c>
      <c r="I67" s="79">
        <v>18</v>
      </c>
      <c r="J67" s="80">
        <v>18</v>
      </c>
      <c r="K67" s="80"/>
      <c r="L67" s="109">
        <v>0</v>
      </c>
      <c r="M67" s="108">
        <v>29.25</v>
      </c>
      <c r="N67" s="80">
        <v>29.3</v>
      </c>
      <c r="O67" s="80"/>
      <c r="P67" s="110">
        <v>0</v>
      </c>
    </row>
    <row r="68" spans="1:16">
      <c r="A68" s="1003" t="s">
        <v>11</v>
      </c>
      <c r="B68" s="1007" t="s">
        <v>10</v>
      </c>
      <c r="C68" s="1009" t="s">
        <v>40</v>
      </c>
      <c r="D68" s="1020" t="s">
        <v>66</v>
      </c>
      <c r="E68" s="1018"/>
      <c r="F68" s="1030" t="s">
        <v>10</v>
      </c>
      <c r="G68" s="1031"/>
      <c r="H68" s="83" t="s">
        <v>14</v>
      </c>
      <c r="I68" s="82">
        <v>21</v>
      </c>
      <c r="J68" s="81">
        <v>21</v>
      </c>
      <c r="K68" s="81"/>
      <c r="L68" s="66"/>
      <c r="M68" s="64">
        <v>20.12</v>
      </c>
      <c r="N68" s="81">
        <v>20.100000000000001</v>
      </c>
      <c r="O68" s="81"/>
      <c r="P68" s="65"/>
    </row>
    <row r="69" spans="1:16" ht="13.5" thickBot="1">
      <c r="A69" s="1004"/>
      <c r="B69" s="1008"/>
      <c r="C69" s="1008"/>
      <c r="D69" s="1021"/>
      <c r="E69" s="1019"/>
      <c r="F69" s="1017"/>
      <c r="G69" s="1032"/>
      <c r="H69" s="78" t="s">
        <v>15</v>
      </c>
      <c r="I69" s="79">
        <v>21</v>
      </c>
      <c r="J69" s="80">
        <v>21</v>
      </c>
      <c r="K69" s="80"/>
      <c r="L69" s="109">
        <v>0</v>
      </c>
      <c r="M69" s="108">
        <v>20.12</v>
      </c>
      <c r="N69" s="80">
        <v>20.100000000000001</v>
      </c>
      <c r="O69" s="80"/>
      <c r="P69" s="110">
        <v>0</v>
      </c>
    </row>
    <row r="70" spans="1:16">
      <c r="A70" s="1003" t="s">
        <v>11</v>
      </c>
      <c r="B70" s="1007" t="s">
        <v>10</v>
      </c>
      <c r="C70" s="1009" t="s">
        <v>72</v>
      </c>
      <c r="D70" s="1020" t="s">
        <v>67</v>
      </c>
      <c r="E70" s="1018"/>
      <c r="F70" s="1030" t="s">
        <v>10</v>
      </c>
      <c r="G70" s="1031"/>
      <c r="H70" s="83" t="s">
        <v>14</v>
      </c>
      <c r="I70" s="82">
        <v>10.1</v>
      </c>
      <c r="J70" s="81">
        <v>10.1</v>
      </c>
      <c r="K70" s="81"/>
      <c r="L70" s="66"/>
      <c r="M70" s="64">
        <v>5.8</v>
      </c>
      <c r="N70" s="81">
        <v>5.8</v>
      </c>
      <c r="O70" s="81"/>
      <c r="P70" s="65"/>
    </row>
    <row r="71" spans="1:16" ht="13.5" thickBot="1">
      <c r="A71" s="1004"/>
      <c r="B71" s="1008"/>
      <c r="C71" s="1008"/>
      <c r="D71" s="1021"/>
      <c r="E71" s="1019"/>
      <c r="F71" s="1017"/>
      <c r="G71" s="1032"/>
      <c r="H71" s="78" t="s">
        <v>15</v>
      </c>
      <c r="I71" s="79">
        <v>10.1</v>
      </c>
      <c r="J71" s="80">
        <v>10.1</v>
      </c>
      <c r="K71" s="80"/>
      <c r="L71" s="109">
        <v>0</v>
      </c>
      <c r="M71" s="108">
        <v>5.8</v>
      </c>
      <c r="N71" s="80">
        <v>5.8</v>
      </c>
      <c r="O71" s="80"/>
      <c r="P71" s="110">
        <v>0</v>
      </c>
    </row>
    <row r="72" spans="1:16">
      <c r="A72" s="1003" t="s">
        <v>11</v>
      </c>
      <c r="B72" s="1007" t="s">
        <v>10</v>
      </c>
      <c r="C72" s="1009" t="s">
        <v>41</v>
      </c>
      <c r="D72" s="1020" t="s">
        <v>70</v>
      </c>
      <c r="E72" s="1018"/>
      <c r="F72" s="1030" t="s">
        <v>10</v>
      </c>
      <c r="G72" s="1031"/>
      <c r="H72" s="83" t="s">
        <v>14</v>
      </c>
      <c r="I72" s="82">
        <v>4.3559999999999999</v>
      </c>
      <c r="J72" s="81">
        <v>4.4000000000000004</v>
      </c>
      <c r="K72" s="81"/>
      <c r="L72" s="66"/>
      <c r="M72" s="64">
        <v>4.74</v>
      </c>
      <c r="N72" s="81">
        <v>4.7</v>
      </c>
      <c r="O72" s="81"/>
      <c r="P72" s="65"/>
    </row>
    <row r="73" spans="1:16" ht="13.5" thickBot="1">
      <c r="A73" s="1004"/>
      <c r="B73" s="1008"/>
      <c r="C73" s="1008"/>
      <c r="D73" s="1021"/>
      <c r="E73" s="1019"/>
      <c r="F73" s="1017"/>
      <c r="G73" s="1032"/>
      <c r="H73" s="78" t="s">
        <v>15</v>
      </c>
      <c r="I73" s="79">
        <v>4.3559999999999999</v>
      </c>
      <c r="J73" s="80">
        <v>4.4000000000000004</v>
      </c>
      <c r="K73" s="80"/>
      <c r="L73" s="109">
        <v>0</v>
      </c>
      <c r="M73" s="108">
        <v>4.74</v>
      </c>
      <c r="N73" s="80">
        <v>4.7</v>
      </c>
      <c r="O73" s="80"/>
      <c r="P73" s="110">
        <v>0</v>
      </c>
    </row>
    <row r="74" spans="1:16">
      <c r="A74" s="1003" t="s">
        <v>11</v>
      </c>
      <c r="B74" s="1007" t="s">
        <v>10</v>
      </c>
      <c r="C74" s="1009" t="s">
        <v>42</v>
      </c>
      <c r="D74" s="1020" t="s">
        <v>71</v>
      </c>
      <c r="E74" s="1018"/>
      <c r="F74" s="1030" t="s">
        <v>10</v>
      </c>
      <c r="G74" s="1031"/>
      <c r="H74" s="92" t="s">
        <v>14</v>
      </c>
      <c r="I74" s="82">
        <v>142.6</v>
      </c>
      <c r="J74" s="81">
        <v>142.6</v>
      </c>
      <c r="K74" s="81"/>
      <c r="L74" s="66"/>
      <c r="M74" s="133">
        <v>74.355000000000004</v>
      </c>
      <c r="N74" s="104">
        <v>74.400000000000006</v>
      </c>
      <c r="O74" s="81"/>
      <c r="P74" s="65"/>
    </row>
    <row r="75" spans="1:16" ht="13.5" thickBot="1">
      <c r="A75" s="1004"/>
      <c r="B75" s="1008"/>
      <c r="C75" s="1008"/>
      <c r="D75" s="1021"/>
      <c r="E75" s="1019"/>
      <c r="F75" s="1017"/>
      <c r="G75" s="1032"/>
      <c r="H75" s="78" t="s">
        <v>15</v>
      </c>
      <c r="I75" s="79">
        <v>142.6</v>
      </c>
      <c r="J75" s="80">
        <v>142.6</v>
      </c>
      <c r="K75" s="80"/>
      <c r="L75" s="109">
        <v>0</v>
      </c>
      <c r="M75" s="108">
        <v>74.355000000000004</v>
      </c>
      <c r="N75" s="80">
        <v>74.400000000000006</v>
      </c>
      <c r="O75" s="80"/>
      <c r="P75" s="110">
        <v>0</v>
      </c>
    </row>
    <row r="76" spans="1:16">
      <c r="A76" s="1003" t="s">
        <v>11</v>
      </c>
      <c r="B76" s="1007" t="s">
        <v>10</v>
      </c>
      <c r="C76" s="1009" t="s">
        <v>43</v>
      </c>
      <c r="D76" s="1020" t="s">
        <v>73</v>
      </c>
      <c r="E76" s="1018"/>
      <c r="F76" s="1030" t="s">
        <v>10</v>
      </c>
      <c r="G76" s="1031"/>
      <c r="H76" s="83" t="s">
        <v>14</v>
      </c>
      <c r="I76" s="82">
        <v>40.700000000000003</v>
      </c>
      <c r="J76" s="81">
        <v>40.700000000000003</v>
      </c>
      <c r="K76" s="81"/>
      <c r="L76" s="66"/>
      <c r="M76" s="64">
        <v>40.700000000000003</v>
      </c>
      <c r="N76" s="81">
        <v>40.700000000000003</v>
      </c>
      <c r="O76" s="81"/>
      <c r="P76" s="65"/>
    </row>
    <row r="77" spans="1:16" ht="13.5" thickBot="1">
      <c r="A77" s="1004"/>
      <c r="B77" s="1008"/>
      <c r="C77" s="1008"/>
      <c r="D77" s="1021"/>
      <c r="E77" s="1019"/>
      <c r="F77" s="1017"/>
      <c r="G77" s="1032"/>
      <c r="H77" s="78" t="s">
        <v>15</v>
      </c>
      <c r="I77" s="79">
        <v>40.700000000000003</v>
      </c>
      <c r="J77" s="80">
        <v>40.700000000000003</v>
      </c>
      <c r="K77" s="80"/>
      <c r="L77" s="109">
        <v>0</v>
      </c>
      <c r="M77" s="108">
        <v>40.700000000000003</v>
      </c>
      <c r="N77" s="80">
        <v>40.700000000000003</v>
      </c>
      <c r="O77" s="80"/>
      <c r="P77" s="110">
        <v>0</v>
      </c>
    </row>
    <row r="78" spans="1:16">
      <c r="A78" s="1003" t="s">
        <v>11</v>
      </c>
      <c r="B78" s="1007" t="s">
        <v>10</v>
      </c>
      <c r="C78" s="1009" t="s">
        <v>44</v>
      </c>
      <c r="D78" s="1020" t="s">
        <v>75</v>
      </c>
      <c r="E78" s="1018"/>
      <c r="F78" s="1030" t="s">
        <v>10</v>
      </c>
      <c r="G78" s="1031"/>
      <c r="H78" s="83" t="s">
        <v>14</v>
      </c>
      <c r="I78" s="82">
        <v>6.95</v>
      </c>
      <c r="J78" s="81">
        <v>7</v>
      </c>
      <c r="K78" s="81"/>
      <c r="L78" s="66"/>
      <c r="M78" s="64">
        <v>7</v>
      </c>
      <c r="N78" s="81">
        <v>7</v>
      </c>
      <c r="O78" s="81"/>
      <c r="P78" s="65"/>
    </row>
    <row r="79" spans="1:16" ht="13.5" thickBot="1">
      <c r="A79" s="1004"/>
      <c r="B79" s="1008"/>
      <c r="C79" s="1008"/>
      <c r="D79" s="1021"/>
      <c r="E79" s="1019"/>
      <c r="F79" s="1017"/>
      <c r="G79" s="1032"/>
      <c r="H79" s="78" t="s">
        <v>15</v>
      </c>
      <c r="I79" s="79">
        <v>6.95</v>
      </c>
      <c r="J79" s="80">
        <v>7</v>
      </c>
      <c r="K79" s="80"/>
      <c r="L79" s="109">
        <v>0</v>
      </c>
      <c r="M79" s="108">
        <v>7</v>
      </c>
      <c r="N79" s="80">
        <v>7</v>
      </c>
      <c r="O79" s="80"/>
      <c r="P79" s="110">
        <v>0</v>
      </c>
    </row>
    <row r="80" spans="1:16">
      <c r="A80" s="1003" t="s">
        <v>11</v>
      </c>
      <c r="B80" s="1007" t="s">
        <v>10</v>
      </c>
      <c r="C80" s="1009" t="s">
        <v>83</v>
      </c>
      <c r="D80" s="1042" t="s">
        <v>78</v>
      </c>
      <c r="E80" s="1018"/>
      <c r="F80" s="1030" t="s">
        <v>10</v>
      </c>
      <c r="G80" s="1031"/>
      <c r="H80" s="83" t="s">
        <v>14</v>
      </c>
      <c r="I80" s="82">
        <v>176</v>
      </c>
      <c r="J80" s="81">
        <v>176</v>
      </c>
      <c r="K80" s="81"/>
      <c r="L80" s="66"/>
      <c r="M80" s="64">
        <v>200</v>
      </c>
      <c r="N80" s="81">
        <v>200</v>
      </c>
      <c r="O80" s="81"/>
      <c r="P80" s="65"/>
    </row>
    <row r="81" spans="1:31" ht="13.5" thickBot="1">
      <c r="A81" s="1004"/>
      <c r="B81" s="1008"/>
      <c r="C81" s="1008"/>
      <c r="D81" s="1043"/>
      <c r="E81" s="1019"/>
      <c r="F81" s="1017"/>
      <c r="G81" s="1032"/>
      <c r="H81" s="78" t="s">
        <v>15</v>
      </c>
      <c r="I81" s="79">
        <v>176</v>
      </c>
      <c r="J81" s="80">
        <v>176</v>
      </c>
      <c r="K81" s="80"/>
      <c r="L81" s="109">
        <v>0</v>
      </c>
      <c r="M81" s="108">
        <v>200</v>
      </c>
      <c r="N81" s="80">
        <v>200</v>
      </c>
      <c r="O81" s="80"/>
      <c r="P81" s="110">
        <v>0</v>
      </c>
    </row>
    <row r="82" spans="1:31">
      <c r="A82" s="1003" t="s">
        <v>11</v>
      </c>
      <c r="B82" s="1007" t="s">
        <v>10</v>
      </c>
      <c r="C82" s="1009" t="s">
        <v>85</v>
      </c>
      <c r="D82" s="1042" t="s">
        <v>79</v>
      </c>
      <c r="E82" s="1018"/>
      <c r="F82" s="1030" t="s">
        <v>10</v>
      </c>
      <c r="G82" s="1031"/>
      <c r="H82" s="83" t="s">
        <v>14</v>
      </c>
      <c r="I82" s="82">
        <v>173</v>
      </c>
      <c r="J82" s="81">
        <v>173</v>
      </c>
      <c r="K82" s="81"/>
      <c r="L82" s="66"/>
      <c r="M82" s="64">
        <v>200</v>
      </c>
      <c r="N82" s="81">
        <v>200</v>
      </c>
      <c r="O82" s="81"/>
      <c r="P82" s="65"/>
    </row>
    <row r="83" spans="1:31" ht="13.5" thickBot="1">
      <c r="A83" s="1004"/>
      <c r="B83" s="1008"/>
      <c r="C83" s="1008"/>
      <c r="D83" s="1043"/>
      <c r="E83" s="1019"/>
      <c r="F83" s="1017"/>
      <c r="G83" s="1032"/>
      <c r="H83" s="78" t="s">
        <v>15</v>
      </c>
      <c r="I83" s="79">
        <v>173</v>
      </c>
      <c r="J83" s="80">
        <v>173</v>
      </c>
      <c r="K83" s="80"/>
      <c r="L83" s="109">
        <v>0</v>
      </c>
      <c r="M83" s="108">
        <v>200</v>
      </c>
      <c r="N83" s="80">
        <v>200</v>
      </c>
      <c r="O83" s="80"/>
      <c r="P83" s="110">
        <v>0</v>
      </c>
    </row>
    <row r="84" spans="1:31">
      <c r="A84" s="1003" t="s">
        <v>11</v>
      </c>
      <c r="B84" s="1007" t="s">
        <v>10</v>
      </c>
      <c r="C84" s="1009" t="s">
        <v>87</v>
      </c>
      <c r="D84" s="1042" t="s">
        <v>80</v>
      </c>
      <c r="E84" s="1018"/>
      <c r="F84" s="1030" t="s">
        <v>10</v>
      </c>
      <c r="G84" s="1031"/>
      <c r="H84" s="83" t="s">
        <v>14</v>
      </c>
      <c r="I84" s="82">
        <v>25.65</v>
      </c>
      <c r="J84" s="81">
        <v>25.65</v>
      </c>
      <c r="K84" s="81"/>
      <c r="L84" s="66"/>
      <c r="M84" s="64">
        <v>30</v>
      </c>
      <c r="N84" s="81">
        <v>30</v>
      </c>
      <c r="O84" s="81"/>
      <c r="P84" s="65"/>
    </row>
    <row r="85" spans="1:31" ht="13.5" thickBot="1">
      <c r="A85" s="1004"/>
      <c r="B85" s="1008"/>
      <c r="C85" s="1008"/>
      <c r="D85" s="1043"/>
      <c r="E85" s="1019"/>
      <c r="F85" s="1017"/>
      <c r="G85" s="1032"/>
      <c r="H85" s="78" t="s">
        <v>15</v>
      </c>
      <c r="I85" s="79">
        <v>25.65</v>
      </c>
      <c r="J85" s="80">
        <v>25.65</v>
      </c>
      <c r="K85" s="80"/>
      <c r="L85" s="109">
        <v>0</v>
      </c>
      <c r="M85" s="108">
        <v>30</v>
      </c>
      <c r="N85" s="80">
        <v>30</v>
      </c>
      <c r="O85" s="80"/>
      <c r="P85" s="110">
        <v>0</v>
      </c>
    </row>
    <row r="86" spans="1:31">
      <c r="A86" s="1005" t="s">
        <v>11</v>
      </c>
      <c r="B86" s="1026" t="s">
        <v>10</v>
      </c>
      <c r="C86" s="1028" t="s">
        <v>89</v>
      </c>
      <c r="D86" s="1044" t="s">
        <v>82</v>
      </c>
      <c r="E86" s="1022"/>
      <c r="F86" s="1035" t="s">
        <v>10</v>
      </c>
      <c r="G86" s="1037"/>
      <c r="H86" s="77" t="s">
        <v>14</v>
      </c>
      <c r="I86" s="84">
        <v>5.09</v>
      </c>
      <c r="J86" s="85">
        <v>5.0999999999999996</v>
      </c>
      <c r="K86" s="85"/>
      <c r="L86" s="122"/>
      <c r="M86" s="132">
        <v>6</v>
      </c>
      <c r="N86" s="85">
        <v>6</v>
      </c>
      <c r="O86" s="85"/>
      <c r="P86" s="129"/>
    </row>
    <row r="87" spans="1:31" ht="13.5" thickBot="1">
      <c r="A87" s="1006"/>
      <c r="B87" s="1027"/>
      <c r="C87" s="1029"/>
      <c r="D87" s="1045"/>
      <c r="E87" s="1023"/>
      <c r="F87" s="1036"/>
      <c r="G87" s="1038"/>
      <c r="H87" s="78" t="s">
        <v>15</v>
      </c>
      <c r="I87" s="86">
        <v>5.09</v>
      </c>
      <c r="J87" s="87">
        <v>5.0999999999999996</v>
      </c>
      <c r="K87" s="87"/>
      <c r="L87" s="123">
        <v>0</v>
      </c>
      <c r="M87" s="130">
        <v>6</v>
      </c>
      <c r="N87" s="87">
        <v>6</v>
      </c>
      <c r="O87" s="87"/>
      <c r="P87" s="131">
        <v>0</v>
      </c>
    </row>
    <row r="88" spans="1:31">
      <c r="A88" s="1003" t="s">
        <v>11</v>
      </c>
      <c r="B88" s="1007" t="s">
        <v>10</v>
      </c>
      <c r="C88" s="1009" t="s">
        <v>91</v>
      </c>
      <c r="D88" s="1033" t="s">
        <v>84</v>
      </c>
      <c r="E88" s="1018"/>
      <c r="F88" s="1030" t="s">
        <v>10</v>
      </c>
      <c r="G88" s="1031"/>
      <c r="H88" s="83" t="s">
        <v>14</v>
      </c>
      <c r="I88" s="82">
        <v>36</v>
      </c>
      <c r="J88" s="81">
        <v>36</v>
      </c>
      <c r="K88" s="81"/>
      <c r="L88" s="66"/>
      <c r="M88" s="64">
        <v>36.6</v>
      </c>
      <c r="N88" s="81">
        <v>36.6</v>
      </c>
      <c r="O88" s="81"/>
      <c r="P88" s="65"/>
    </row>
    <row r="89" spans="1:31" ht="13.5" thickBot="1">
      <c r="A89" s="1004"/>
      <c r="B89" s="1008"/>
      <c r="C89" s="1008"/>
      <c r="D89" s="1034"/>
      <c r="E89" s="1019"/>
      <c r="F89" s="1017"/>
      <c r="G89" s="1032"/>
      <c r="H89" s="78" t="s">
        <v>15</v>
      </c>
      <c r="I89" s="79">
        <v>36</v>
      </c>
      <c r="J89" s="80">
        <v>36</v>
      </c>
      <c r="K89" s="80"/>
      <c r="L89" s="109">
        <v>0</v>
      </c>
      <c r="M89" s="108">
        <v>36.6</v>
      </c>
      <c r="N89" s="80">
        <v>36.6</v>
      </c>
      <c r="O89" s="80"/>
      <c r="P89" s="110">
        <v>0</v>
      </c>
    </row>
    <row r="90" spans="1:31">
      <c r="A90" s="1003" t="s">
        <v>11</v>
      </c>
      <c r="B90" s="1007" t="s">
        <v>10</v>
      </c>
      <c r="C90" s="1009" t="s">
        <v>93</v>
      </c>
      <c r="D90" s="1020" t="s">
        <v>86</v>
      </c>
      <c r="E90" s="1018"/>
      <c r="F90" s="1030" t="s">
        <v>10</v>
      </c>
      <c r="G90" s="1031"/>
      <c r="H90" s="83" t="s">
        <v>14</v>
      </c>
      <c r="I90" s="82">
        <v>0.5</v>
      </c>
      <c r="J90" s="81">
        <v>0.5</v>
      </c>
      <c r="K90" s="81"/>
      <c r="L90" s="66"/>
      <c r="M90" s="64">
        <v>1</v>
      </c>
      <c r="N90" s="81">
        <v>1</v>
      </c>
      <c r="O90" s="81"/>
      <c r="P90" s="65"/>
    </row>
    <row r="91" spans="1:31" ht="13.5" thickBot="1">
      <c r="A91" s="1004"/>
      <c r="B91" s="1008"/>
      <c r="C91" s="1008"/>
      <c r="D91" s="1021"/>
      <c r="E91" s="1019"/>
      <c r="F91" s="1017"/>
      <c r="G91" s="1032"/>
      <c r="H91" s="78" t="s">
        <v>15</v>
      </c>
      <c r="I91" s="79">
        <v>0.5</v>
      </c>
      <c r="J91" s="80">
        <v>0.5</v>
      </c>
      <c r="K91" s="80"/>
      <c r="L91" s="109">
        <v>0</v>
      </c>
      <c r="M91" s="108">
        <v>1</v>
      </c>
      <c r="N91" s="80">
        <v>1</v>
      </c>
      <c r="O91" s="80"/>
      <c r="P91" s="110">
        <v>0</v>
      </c>
    </row>
    <row r="92" spans="1:31">
      <c r="A92" s="1003" t="s">
        <v>11</v>
      </c>
      <c r="B92" s="1007" t="s">
        <v>10</v>
      </c>
      <c r="C92" s="1009" t="s">
        <v>95</v>
      </c>
      <c r="D92" s="1020" t="s">
        <v>88</v>
      </c>
      <c r="E92" s="1018"/>
      <c r="F92" s="1030" t="s">
        <v>10</v>
      </c>
      <c r="G92" s="1031"/>
      <c r="H92" s="92" t="s">
        <v>14</v>
      </c>
      <c r="I92" s="82">
        <v>9.6</v>
      </c>
      <c r="J92" s="81">
        <v>9.6</v>
      </c>
      <c r="K92" s="81"/>
      <c r="L92" s="66"/>
      <c r="M92" s="133">
        <v>9.6</v>
      </c>
      <c r="N92" s="104">
        <v>9.6</v>
      </c>
      <c r="O92" s="81"/>
      <c r="P92" s="65"/>
    </row>
    <row r="93" spans="1:31" ht="13.5" thickBot="1">
      <c r="A93" s="1004"/>
      <c r="B93" s="1008"/>
      <c r="C93" s="1008"/>
      <c r="D93" s="1021"/>
      <c r="E93" s="1019"/>
      <c r="F93" s="1017"/>
      <c r="G93" s="1032"/>
      <c r="H93" s="78" t="s">
        <v>15</v>
      </c>
      <c r="I93" s="79">
        <v>9.6</v>
      </c>
      <c r="J93" s="80">
        <v>9.6</v>
      </c>
      <c r="K93" s="80"/>
      <c r="L93" s="109">
        <v>0</v>
      </c>
      <c r="M93" s="108">
        <v>9.6</v>
      </c>
      <c r="N93" s="80">
        <v>9.6</v>
      </c>
      <c r="O93" s="80"/>
      <c r="P93" s="110">
        <v>0</v>
      </c>
    </row>
    <row r="94" spans="1:31">
      <c r="A94" s="1003" t="s">
        <v>11</v>
      </c>
      <c r="B94" s="1007" t="s">
        <v>10</v>
      </c>
      <c r="C94" s="1009" t="s">
        <v>97</v>
      </c>
      <c r="D94" s="1020" t="s">
        <v>90</v>
      </c>
      <c r="E94" s="1018"/>
      <c r="F94" s="1030" t="s">
        <v>10</v>
      </c>
      <c r="G94" s="1031"/>
      <c r="H94" s="83" t="s">
        <v>14</v>
      </c>
      <c r="I94" s="82">
        <v>1.8</v>
      </c>
      <c r="J94" s="81">
        <v>1.8</v>
      </c>
      <c r="K94" s="81"/>
      <c r="L94" s="66"/>
      <c r="M94" s="64">
        <v>2.4</v>
      </c>
      <c r="N94" s="81">
        <v>2.4</v>
      </c>
      <c r="O94" s="81"/>
      <c r="P94" s="65"/>
    </row>
    <row r="95" spans="1:31" ht="13.5" thickBot="1">
      <c r="A95" s="1004"/>
      <c r="B95" s="1008"/>
      <c r="C95" s="1008"/>
      <c r="D95" s="1021"/>
      <c r="E95" s="1019"/>
      <c r="F95" s="1017"/>
      <c r="G95" s="1032"/>
      <c r="H95" s="78" t="s">
        <v>15</v>
      </c>
      <c r="I95" s="79">
        <v>1.8</v>
      </c>
      <c r="J95" s="80">
        <v>1.8</v>
      </c>
      <c r="K95" s="80"/>
      <c r="L95" s="109">
        <v>0</v>
      </c>
      <c r="M95" s="108">
        <v>2.4</v>
      </c>
      <c r="N95" s="80">
        <v>2.4</v>
      </c>
      <c r="O95" s="80"/>
      <c r="P95" s="110">
        <v>0</v>
      </c>
    </row>
    <row r="96" spans="1:31">
      <c r="A96" s="1003" t="s">
        <v>11</v>
      </c>
      <c r="B96" s="1007" t="s">
        <v>10</v>
      </c>
      <c r="C96" s="1009" t="s">
        <v>99</v>
      </c>
      <c r="D96" s="1020" t="s">
        <v>92</v>
      </c>
      <c r="E96" s="1018"/>
      <c r="F96" s="1030" t="s">
        <v>10</v>
      </c>
      <c r="G96" s="1031"/>
      <c r="H96" s="96" t="s">
        <v>14</v>
      </c>
      <c r="I96" s="97">
        <v>0.34799999999999998</v>
      </c>
      <c r="J96" s="98">
        <v>0.3</v>
      </c>
      <c r="K96" s="98"/>
      <c r="L96" s="126">
        <v>0</v>
      </c>
      <c r="M96" s="149">
        <v>0.3</v>
      </c>
      <c r="N96" s="150">
        <v>0.3</v>
      </c>
      <c r="O96" s="98"/>
      <c r="P96" s="137"/>
      <c r="Q96" s="91"/>
      <c r="R96" s="91"/>
      <c r="S96" s="91"/>
      <c r="T96" s="91"/>
      <c r="U96" s="91"/>
      <c r="V96" s="91"/>
      <c r="W96" s="91"/>
      <c r="X96" s="91"/>
      <c r="Y96" s="91"/>
      <c r="Z96" s="91"/>
      <c r="AA96" s="91"/>
      <c r="AB96" s="91"/>
      <c r="AC96" s="91"/>
      <c r="AD96" s="91"/>
      <c r="AE96" s="91"/>
    </row>
    <row r="97" spans="1:31" ht="13.5" thickBot="1">
      <c r="A97" s="1004"/>
      <c r="B97" s="1008"/>
      <c r="C97" s="1008"/>
      <c r="D97" s="1021"/>
      <c r="E97" s="1019"/>
      <c r="F97" s="1017"/>
      <c r="G97" s="1032"/>
      <c r="H97" s="78" t="s">
        <v>15</v>
      </c>
      <c r="I97" s="79">
        <v>0.34799999999999998</v>
      </c>
      <c r="J97" s="80">
        <v>0.3</v>
      </c>
      <c r="K97" s="80"/>
      <c r="L97" s="109">
        <v>0</v>
      </c>
      <c r="M97" s="108">
        <v>0.3</v>
      </c>
      <c r="N97" s="80">
        <v>0.3</v>
      </c>
      <c r="O97" s="80"/>
      <c r="P97" s="110">
        <v>0</v>
      </c>
      <c r="Q97" s="91"/>
      <c r="R97" s="91"/>
      <c r="S97" s="91"/>
      <c r="T97" s="91"/>
      <c r="U97" s="91"/>
      <c r="V97" s="91"/>
      <c r="W97" s="91"/>
      <c r="X97" s="91"/>
      <c r="Y97" s="91"/>
      <c r="Z97" s="91"/>
      <c r="AA97" s="91"/>
      <c r="AB97" s="91"/>
      <c r="AC97" s="91"/>
      <c r="AD97" s="91"/>
      <c r="AE97" s="91"/>
    </row>
    <row r="98" spans="1:31">
      <c r="A98" s="1003" t="s">
        <v>11</v>
      </c>
      <c r="B98" s="1007" t="s">
        <v>10</v>
      </c>
      <c r="C98" s="1009" t="s">
        <v>101</v>
      </c>
      <c r="D98" s="1020" t="s">
        <v>94</v>
      </c>
      <c r="E98" s="1018"/>
      <c r="F98" s="1030" t="s">
        <v>10</v>
      </c>
      <c r="G98" s="1031"/>
      <c r="H98" s="83" t="s">
        <v>14</v>
      </c>
      <c r="I98" s="82">
        <v>2</v>
      </c>
      <c r="J98" s="81">
        <v>2</v>
      </c>
      <c r="K98" s="81"/>
      <c r="L98" s="66"/>
      <c r="M98" s="64">
        <v>2</v>
      </c>
      <c r="N98" s="81">
        <v>2</v>
      </c>
      <c r="O98" s="81"/>
      <c r="P98" s="65"/>
    </row>
    <row r="99" spans="1:31" ht="13.5" thickBot="1">
      <c r="A99" s="1004"/>
      <c r="B99" s="1008"/>
      <c r="C99" s="1008"/>
      <c r="D99" s="1021"/>
      <c r="E99" s="1019"/>
      <c r="F99" s="1017"/>
      <c r="G99" s="1032"/>
      <c r="H99" s="78" t="s">
        <v>15</v>
      </c>
      <c r="I99" s="79">
        <v>2</v>
      </c>
      <c r="J99" s="80">
        <v>2</v>
      </c>
      <c r="K99" s="80"/>
      <c r="L99" s="109">
        <v>0</v>
      </c>
      <c r="M99" s="108">
        <v>2</v>
      </c>
      <c r="N99" s="80">
        <v>2</v>
      </c>
      <c r="O99" s="80"/>
      <c r="P99" s="110">
        <v>0</v>
      </c>
    </row>
    <row r="100" spans="1:31">
      <c r="A100" s="1003" t="s">
        <v>11</v>
      </c>
      <c r="B100" s="1007" t="s">
        <v>10</v>
      </c>
      <c r="C100" s="1009" t="s">
        <v>103</v>
      </c>
      <c r="D100" s="1020" t="s">
        <v>96</v>
      </c>
      <c r="E100" s="1018"/>
      <c r="F100" s="1030" t="s">
        <v>10</v>
      </c>
      <c r="G100" s="1031"/>
      <c r="H100" s="83" t="s">
        <v>14</v>
      </c>
      <c r="I100" s="82">
        <v>109.771</v>
      </c>
      <c r="J100" s="81">
        <v>109.8</v>
      </c>
      <c r="K100" s="81"/>
      <c r="L100" s="66"/>
      <c r="M100" s="64">
        <v>135.738</v>
      </c>
      <c r="N100" s="81">
        <v>135.69999999999999</v>
      </c>
      <c r="O100" s="81"/>
      <c r="P100" s="65"/>
    </row>
    <row r="101" spans="1:31" ht="13.5" thickBot="1">
      <c r="A101" s="1004"/>
      <c r="B101" s="1008"/>
      <c r="C101" s="1008"/>
      <c r="D101" s="1021"/>
      <c r="E101" s="1019"/>
      <c r="F101" s="1017"/>
      <c r="G101" s="1032"/>
      <c r="H101" s="78" t="s">
        <v>15</v>
      </c>
      <c r="I101" s="79">
        <v>109.771</v>
      </c>
      <c r="J101" s="80">
        <v>109.8</v>
      </c>
      <c r="K101" s="80"/>
      <c r="L101" s="109">
        <v>0</v>
      </c>
      <c r="M101" s="108">
        <v>135.738</v>
      </c>
      <c r="N101" s="80">
        <v>135.69999999999999</v>
      </c>
      <c r="O101" s="80"/>
      <c r="P101" s="110">
        <v>0</v>
      </c>
    </row>
    <row r="102" spans="1:31">
      <c r="A102" s="1003" t="s">
        <v>11</v>
      </c>
      <c r="B102" s="1007" t="s">
        <v>10</v>
      </c>
      <c r="C102" s="1009" t="s">
        <v>105</v>
      </c>
      <c r="D102" s="1020" t="s">
        <v>98</v>
      </c>
      <c r="E102" s="1018"/>
      <c r="F102" s="1030" t="s">
        <v>10</v>
      </c>
      <c r="G102" s="1031"/>
      <c r="H102" s="83" t="s">
        <v>14</v>
      </c>
      <c r="I102" s="82">
        <v>3.3</v>
      </c>
      <c r="J102" s="81">
        <v>3.3</v>
      </c>
      <c r="K102" s="81"/>
      <c r="L102" s="66"/>
      <c r="M102" s="64">
        <v>3.3</v>
      </c>
      <c r="N102" s="81">
        <v>3.3</v>
      </c>
      <c r="O102" s="81"/>
      <c r="P102" s="65"/>
    </row>
    <row r="103" spans="1:31" ht="13.5" thickBot="1">
      <c r="A103" s="1004"/>
      <c r="B103" s="1008"/>
      <c r="C103" s="1008"/>
      <c r="D103" s="1021"/>
      <c r="E103" s="1019"/>
      <c r="F103" s="1017"/>
      <c r="G103" s="1032"/>
      <c r="H103" s="78" t="s">
        <v>15</v>
      </c>
      <c r="I103" s="79">
        <v>3.3</v>
      </c>
      <c r="J103" s="80">
        <v>3.3</v>
      </c>
      <c r="K103" s="80"/>
      <c r="L103" s="109">
        <v>0</v>
      </c>
      <c r="M103" s="108">
        <v>3.3</v>
      </c>
      <c r="N103" s="80">
        <v>3.3</v>
      </c>
      <c r="O103" s="80"/>
      <c r="P103" s="110">
        <v>0</v>
      </c>
    </row>
    <row r="104" spans="1:31">
      <c r="A104" s="1005" t="s">
        <v>11</v>
      </c>
      <c r="B104" s="1026" t="s">
        <v>10</v>
      </c>
      <c r="C104" s="1028" t="s">
        <v>107</v>
      </c>
      <c r="D104" s="1059" t="s">
        <v>100</v>
      </c>
      <c r="E104" s="1022"/>
      <c r="F104" s="1035" t="s">
        <v>10</v>
      </c>
      <c r="G104" s="1037"/>
      <c r="H104" s="77" t="s">
        <v>14</v>
      </c>
      <c r="I104" s="84">
        <v>29.058</v>
      </c>
      <c r="J104" s="85">
        <v>29.1</v>
      </c>
      <c r="K104" s="85"/>
      <c r="L104" s="122"/>
      <c r="M104" s="132">
        <v>27.8</v>
      </c>
      <c r="N104" s="85">
        <v>27.8</v>
      </c>
      <c r="O104" s="85"/>
      <c r="P104" s="129"/>
    </row>
    <row r="105" spans="1:31">
      <c r="A105" s="1053"/>
      <c r="B105" s="1054"/>
      <c r="C105" s="1055"/>
      <c r="D105" s="1060"/>
      <c r="E105" s="1040"/>
      <c r="F105" s="1041"/>
      <c r="G105" s="1039"/>
      <c r="H105" s="88"/>
      <c r="I105" s="89"/>
      <c r="J105" s="90"/>
      <c r="K105" s="90"/>
      <c r="L105" s="127"/>
      <c r="M105" s="138"/>
      <c r="N105" s="90"/>
      <c r="O105" s="90"/>
      <c r="P105" s="139"/>
    </row>
    <row r="106" spans="1:31" ht="13.5" thickBot="1">
      <c r="A106" s="1006"/>
      <c r="B106" s="1027"/>
      <c r="C106" s="1029"/>
      <c r="D106" s="1061"/>
      <c r="E106" s="1023"/>
      <c r="F106" s="1036"/>
      <c r="G106" s="1038"/>
      <c r="H106" s="78" t="s">
        <v>15</v>
      </c>
      <c r="I106" s="86">
        <v>29.058</v>
      </c>
      <c r="J106" s="87">
        <v>29.1</v>
      </c>
      <c r="K106" s="87"/>
      <c r="L106" s="123">
        <v>0</v>
      </c>
      <c r="M106" s="130">
        <v>27.8</v>
      </c>
      <c r="N106" s="87">
        <v>27.8</v>
      </c>
      <c r="O106" s="87"/>
      <c r="P106" s="131">
        <v>0</v>
      </c>
    </row>
    <row r="107" spans="1:31">
      <c r="A107" s="1003" t="s">
        <v>11</v>
      </c>
      <c r="B107" s="1007" t="s">
        <v>10</v>
      </c>
      <c r="C107" s="1009" t="s">
        <v>109</v>
      </c>
      <c r="D107" s="1020" t="s">
        <v>102</v>
      </c>
      <c r="E107" s="1018"/>
      <c r="F107" s="1030" t="s">
        <v>10</v>
      </c>
      <c r="G107" s="1031"/>
      <c r="H107" s="83" t="s">
        <v>14</v>
      </c>
      <c r="I107" s="82">
        <v>7.99</v>
      </c>
      <c r="J107" s="81">
        <v>8</v>
      </c>
      <c r="K107" s="81"/>
      <c r="L107" s="66"/>
      <c r="M107" s="64">
        <v>8</v>
      </c>
      <c r="N107" s="81">
        <v>8</v>
      </c>
      <c r="O107" s="81"/>
      <c r="P107" s="65"/>
    </row>
    <row r="108" spans="1:31" ht="13.5" thickBot="1">
      <c r="A108" s="1004"/>
      <c r="B108" s="1008"/>
      <c r="C108" s="1008"/>
      <c r="D108" s="1021"/>
      <c r="E108" s="1019"/>
      <c r="F108" s="1017"/>
      <c r="G108" s="1032"/>
      <c r="H108" s="78" t="s">
        <v>15</v>
      </c>
      <c r="I108" s="79">
        <v>7.99</v>
      </c>
      <c r="J108" s="80">
        <v>8</v>
      </c>
      <c r="K108" s="80"/>
      <c r="L108" s="109">
        <v>0</v>
      </c>
      <c r="M108" s="108">
        <v>8</v>
      </c>
      <c r="N108" s="80">
        <v>8</v>
      </c>
      <c r="O108" s="80"/>
      <c r="P108" s="110">
        <v>0</v>
      </c>
    </row>
    <row r="109" spans="1:31">
      <c r="A109" s="1003" t="s">
        <v>11</v>
      </c>
      <c r="B109" s="1007" t="s">
        <v>10</v>
      </c>
      <c r="C109" s="1009" t="s">
        <v>115</v>
      </c>
      <c r="D109" s="1020" t="s">
        <v>108</v>
      </c>
      <c r="E109" s="1018"/>
      <c r="F109" s="1030" t="s">
        <v>10</v>
      </c>
      <c r="G109" s="1031"/>
      <c r="H109" s="83" t="s">
        <v>14</v>
      </c>
      <c r="I109" s="82">
        <v>49.5</v>
      </c>
      <c r="J109" s="81">
        <v>49.5</v>
      </c>
      <c r="K109" s="81"/>
      <c r="L109" s="66"/>
      <c r="M109" s="64">
        <v>50</v>
      </c>
      <c r="N109" s="81">
        <v>50</v>
      </c>
      <c r="O109" s="81"/>
      <c r="P109" s="65"/>
    </row>
    <row r="110" spans="1:31" ht="13.5" thickBot="1">
      <c r="A110" s="1004"/>
      <c r="B110" s="1008"/>
      <c r="C110" s="1008"/>
      <c r="D110" s="1021"/>
      <c r="E110" s="1019"/>
      <c r="F110" s="1017"/>
      <c r="G110" s="1032"/>
      <c r="H110" s="78" t="s">
        <v>15</v>
      </c>
      <c r="I110" s="79">
        <v>49.5</v>
      </c>
      <c r="J110" s="80">
        <v>49.5</v>
      </c>
      <c r="K110" s="80"/>
      <c r="L110" s="109">
        <v>0</v>
      </c>
      <c r="M110" s="108">
        <v>50</v>
      </c>
      <c r="N110" s="80">
        <v>50</v>
      </c>
      <c r="O110" s="80"/>
      <c r="P110" s="110">
        <v>0</v>
      </c>
    </row>
    <row r="111" spans="1:31">
      <c r="A111" s="1003" t="s">
        <v>11</v>
      </c>
      <c r="B111" s="1007" t="s">
        <v>10</v>
      </c>
      <c r="C111" s="1009" t="s">
        <v>117</v>
      </c>
      <c r="D111" s="1033" t="s">
        <v>110</v>
      </c>
      <c r="E111" s="1018"/>
      <c r="F111" s="1030" t="s">
        <v>10</v>
      </c>
      <c r="G111" s="1031"/>
      <c r="H111" s="96" t="s">
        <v>14</v>
      </c>
      <c r="I111" s="97">
        <v>8.86</v>
      </c>
      <c r="J111" s="98">
        <v>8.9</v>
      </c>
      <c r="K111" s="98"/>
      <c r="L111" s="126">
        <v>0</v>
      </c>
      <c r="M111" s="136">
        <v>8.9</v>
      </c>
      <c r="N111" s="99">
        <v>8.9</v>
      </c>
      <c r="O111" s="98"/>
      <c r="P111" s="137"/>
      <c r="Q111" s="91"/>
      <c r="R111" s="91"/>
      <c r="S111" s="91"/>
      <c r="T111" s="91"/>
      <c r="U111" s="91"/>
      <c r="V111" s="91"/>
      <c r="W111" s="91"/>
      <c r="X111" s="91"/>
      <c r="Y111" s="91"/>
      <c r="Z111" s="91"/>
      <c r="AA111" s="91"/>
      <c r="AB111" s="91"/>
      <c r="AC111" s="91"/>
      <c r="AD111" s="91"/>
      <c r="AE111" s="91"/>
    </row>
    <row r="112" spans="1:31" ht="13.5" thickBot="1">
      <c r="A112" s="1004"/>
      <c r="B112" s="1008"/>
      <c r="C112" s="1008"/>
      <c r="D112" s="1034"/>
      <c r="E112" s="1019"/>
      <c r="F112" s="1017"/>
      <c r="G112" s="1032"/>
      <c r="H112" s="78" t="s">
        <v>15</v>
      </c>
      <c r="I112" s="79">
        <v>8.86</v>
      </c>
      <c r="J112" s="80">
        <v>8.9</v>
      </c>
      <c r="K112" s="80"/>
      <c r="L112" s="109">
        <v>0</v>
      </c>
      <c r="M112" s="108">
        <v>8.9</v>
      </c>
      <c r="N112" s="80">
        <v>8.9</v>
      </c>
      <c r="O112" s="80"/>
      <c r="P112" s="110">
        <v>0</v>
      </c>
      <c r="Q112" s="91"/>
      <c r="R112" s="91"/>
      <c r="S112" s="91"/>
      <c r="T112" s="91"/>
      <c r="U112" s="91"/>
      <c r="V112" s="91"/>
      <c r="W112" s="91"/>
      <c r="X112" s="91"/>
      <c r="Y112" s="91"/>
      <c r="Z112" s="91"/>
      <c r="AA112" s="91"/>
      <c r="AB112" s="91"/>
      <c r="AC112" s="91"/>
      <c r="AD112" s="91"/>
      <c r="AE112" s="91"/>
    </row>
    <row r="113" spans="1:31">
      <c r="A113" s="1003" t="s">
        <v>11</v>
      </c>
      <c r="B113" s="1007" t="s">
        <v>10</v>
      </c>
      <c r="C113" s="1009" t="s">
        <v>120</v>
      </c>
      <c r="D113" s="1020" t="s">
        <v>114</v>
      </c>
      <c r="E113" s="1018"/>
      <c r="F113" s="1030" t="s">
        <v>10</v>
      </c>
      <c r="G113" s="1031"/>
      <c r="H113" s="83" t="s">
        <v>14</v>
      </c>
      <c r="I113" s="82">
        <v>5.89</v>
      </c>
      <c r="J113" s="81">
        <v>5.9</v>
      </c>
      <c r="K113" s="81"/>
      <c r="L113" s="66"/>
      <c r="M113" s="64">
        <v>5.13</v>
      </c>
      <c r="N113" s="81">
        <v>5.0999999999999996</v>
      </c>
      <c r="O113" s="81"/>
      <c r="P113" s="65"/>
    </row>
    <row r="114" spans="1:31" ht="13.5" thickBot="1">
      <c r="A114" s="1004"/>
      <c r="B114" s="1008"/>
      <c r="C114" s="1008"/>
      <c r="D114" s="1021"/>
      <c r="E114" s="1019"/>
      <c r="F114" s="1017"/>
      <c r="G114" s="1032"/>
      <c r="H114" s="78" t="s">
        <v>15</v>
      </c>
      <c r="I114" s="79">
        <v>5.89</v>
      </c>
      <c r="J114" s="80">
        <v>5.9</v>
      </c>
      <c r="K114" s="80"/>
      <c r="L114" s="109">
        <v>0</v>
      </c>
      <c r="M114" s="108">
        <v>5.13</v>
      </c>
      <c r="N114" s="80">
        <v>5.0999999999999996</v>
      </c>
      <c r="O114" s="80"/>
      <c r="P114" s="110">
        <v>0</v>
      </c>
    </row>
    <row r="115" spans="1:31">
      <c r="A115" s="1003" t="s">
        <v>11</v>
      </c>
      <c r="B115" s="1007" t="s">
        <v>10</v>
      </c>
      <c r="C115" s="1009" t="s">
        <v>121</v>
      </c>
      <c r="D115" s="1020" t="s">
        <v>116</v>
      </c>
      <c r="E115" s="1018"/>
      <c r="F115" s="1030" t="s">
        <v>10</v>
      </c>
      <c r="G115" s="1031"/>
      <c r="H115" s="96" t="s">
        <v>14</v>
      </c>
      <c r="I115" s="97">
        <v>16.29</v>
      </c>
      <c r="J115" s="98">
        <v>16.3</v>
      </c>
      <c r="K115" s="98"/>
      <c r="L115" s="126">
        <v>0</v>
      </c>
      <c r="M115" s="149">
        <v>17</v>
      </c>
      <c r="N115" s="150">
        <v>17</v>
      </c>
      <c r="O115" s="98"/>
      <c r="P115" s="137"/>
      <c r="Q115" s="91"/>
      <c r="R115" s="91"/>
      <c r="S115" s="91"/>
      <c r="T115" s="91"/>
      <c r="U115" s="91"/>
      <c r="V115" s="91"/>
      <c r="W115" s="91"/>
      <c r="X115" s="91"/>
      <c r="Y115" s="91"/>
      <c r="Z115" s="91"/>
      <c r="AA115" s="91"/>
      <c r="AB115" s="91"/>
      <c r="AC115" s="91"/>
      <c r="AD115" s="91"/>
      <c r="AE115" s="91"/>
    </row>
    <row r="116" spans="1:31" ht="13.5" thickBot="1">
      <c r="A116" s="1004"/>
      <c r="B116" s="1008"/>
      <c r="C116" s="1008"/>
      <c r="D116" s="1021"/>
      <c r="E116" s="1019"/>
      <c r="F116" s="1017"/>
      <c r="G116" s="1032"/>
      <c r="H116" s="78" t="s">
        <v>15</v>
      </c>
      <c r="I116" s="79">
        <v>16.29</v>
      </c>
      <c r="J116" s="80">
        <v>16.3</v>
      </c>
      <c r="K116" s="80"/>
      <c r="L116" s="109">
        <v>0</v>
      </c>
      <c r="M116" s="101">
        <v>17</v>
      </c>
      <c r="N116" s="102">
        <v>17</v>
      </c>
      <c r="O116" s="102"/>
      <c r="P116" s="135">
        <v>0</v>
      </c>
      <c r="Q116" s="91"/>
      <c r="R116" s="91"/>
      <c r="S116" s="91"/>
      <c r="T116" s="91"/>
      <c r="U116" s="91"/>
      <c r="V116" s="91"/>
      <c r="W116" s="91"/>
      <c r="X116" s="91"/>
      <c r="Y116" s="91"/>
      <c r="Z116" s="91"/>
      <c r="AA116" s="91"/>
      <c r="AB116" s="91"/>
      <c r="AC116" s="91"/>
      <c r="AD116" s="91"/>
      <c r="AE116" s="91"/>
    </row>
    <row r="117" spans="1:31">
      <c r="A117" s="1005" t="s">
        <v>11</v>
      </c>
      <c r="B117" s="1026" t="s">
        <v>10</v>
      </c>
      <c r="C117" s="1028" t="s">
        <v>29</v>
      </c>
      <c r="D117" s="1024" t="s">
        <v>52</v>
      </c>
      <c r="E117" s="1022"/>
      <c r="F117" s="1035" t="s">
        <v>10</v>
      </c>
      <c r="G117" s="1037"/>
      <c r="H117" s="77" t="s">
        <v>14</v>
      </c>
      <c r="I117" s="84"/>
      <c r="J117" s="85"/>
      <c r="K117" s="85"/>
      <c r="L117" s="122"/>
      <c r="M117" s="132">
        <v>42.9</v>
      </c>
      <c r="N117" s="85">
        <v>42.9</v>
      </c>
      <c r="O117" s="85"/>
      <c r="P117" s="129"/>
    </row>
    <row r="118" spans="1:31" ht="13.5" thickBot="1">
      <c r="A118" s="1006"/>
      <c r="B118" s="1027"/>
      <c r="C118" s="1029"/>
      <c r="D118" s="1025"/>
      <c r="E118" s="1023"/>
      <c r="F118" s="1036"/>
      <c r="G118" s="1038"/>
      <c r="H118" s="78" t="s">
        <v>15</v>
      </c>
      <c r="I118" s="86">
        <v>0</v>
      </c>
      <c r="J118" s="87">
        <v>0</v>
      </c>
      <c r="K118" s="87"/>
      <c r="L118" s="123">
        <v>0</v>
      </c>
      <c r="M118" s="130">
        <v>42.9</v>
      </c>
      <c r="N118" s="87">
        <v>42.9</v>
      </c>
      <c r="O118" s="87"/>
      <c r="P118" s="131">
        <v>0</v>
      </c>
    </row>
    <row r="119" spans="1:31">
      <c r="A119" s="1003" t="s">
        <v>11</v>
      </c>
      <c r="B119" s="1007" t="s">
        <v>10</v>
      </c>
      <c r="C119" s="1009" t="s">
        <v>36</v>
      </c>
      <c r="D119" s="1013" t="s">
        <v>61</v>
      </c>
      <c r="E119" s="1018"/>
      <c r="F119" s="1030" t="s">
        <v>10</v>
      </c>
      <c r="G119" s="1031"/>
      <c r="H119" s="83" t="s">
        <v>14</v>
      </c>
      <c r="I119" s="82"/>
      <c r="J119" s="81"/>
      <c r="K119" s="81"/>
      <c r="L119" s="66"/>
      <c r="M119" s="64">
        <v>2.5</v>
      </c>
      <c r="N119" s="81">
        <v>2.5</v>
      </c>
      <c r="O119" s="81"/>
      <c r="P119" s="65"/>
    </row>
    <row r="120" spans="1:31" ht="13.5" thickBot="1">
      <c r="A120" s="1004"/>
      <c r="B120" s="1008"/>
      <c r="C120" s="1008"/>
      <c r="D120" s="1015"/>
      <c r="E120" s="1019"/>
      <c r="F120" s="1017"/>
      <c r="G120" s="1032"/>
      <c r="H120" s="78" t="s">
        <v>15</v>
      </c>
      <c r="I120" s="79">
        <v>0</v>
      </c>
      <c r="J120" s="80">
        <v>0</v>
      </c>
      <c r="K120" s="80"/>
      <c r="L120" s="109">
        <v>0</v>
      </c>
      <c r="M120" s="108">
        <v>2.5</v>
      </c>
      <c r="N120" s="80">
        <v>2.5</v>
      </c>
      <c r="O120" s="80"/>
      <c r="P120" s="110">
        <v>0</v>
      </c>
    </row>
    <row r="121" spans="1:31">
      <c r="A121" s="1003" t="s">
        <v>11</v>
      </c>
      <c r="B121" s="1007" t="s">
        <v>10</v>
      </c>
      <c r="C121" s="1009" t="s">
        <v>37</v>
      </c>
      <c r="D121" s="1013" t="s">
        <v>62</v>
      </c>
      <c r="E121" s="1018"/>
      <c r="F121" s="1030" t="s">
        <v>10</v>
      </c>
      <c r="G121" s="1031"/>
      <c r="H121" s="83" t="s">
        <v>14</v>
      </c>
      <c r="I121" s="82"/>
      <c r="J121" s="81"/>
      <c r="K121" s="81"/>
      <c r="L121" s="66"/>
      <c r="M121" s="64">
        <v>79.2</v>
      </c>
      <c r="N121" s="81">
        <v>79.2</v>
      </c>
      <c r="O121" s="81"/>
      <c r="P121" s="65"/>
    </row>
    <row r="122" spans="1:31" ht="13.5" thickBot="1">
      <c r="A122" s="1004"/>
      <c r="B122" s="1008"/>
      <c r="C122" s="1008"/>
      <c r="D122" s="1015"/>
      <c r="E122" s="1019"/>
      <c r="F122" s="1017"/>
      <c r="G122" s="1032"/>
      <c r="H122" s="78" t="s">
        <v>15</v>
      </c>
      <c r="I122" s="79">
        <v>0</v>
      </c>
      <c r="J122" s="80">
        <v>0</v>
      </c>
      <c r="K122" s="80"/>
      <c r="L122" s="109">
        <v>0</v>
      </c>
      <c r="M122" s="108">
        <v>79.2</v>
      </c>
      <c r="N122" s="80">
        <v>79.2</v>
      </c>
      <c r="O122" s="80"/>
      <c r="P122" s="110">
        <v>0</v>
      </c>
    </row>
    <row r="123" spans="1:31">
      <c r="A123" s="1003" t="s">
        <v>11</v>
      </c>
      <c r="B123" s="1007" t="s">
        <v>10</v>
      </c>
      <c r="C123" s="1009" t="s">
        <v>39</v>
      </c>
      <c r="D123" s="1013" t="s">
        <v>65</v>
      </c>
      <c r="E123" s="1018"/>
      <c r="F123" s="1030" t="s">
        <v>10</v>
      </c>
      <c r="G123" s="1031"/>
      <c r="H123" s="83" t="s">
        <v>14</v>
      </c>
      <c r="I123" s="82"/>
      <c r="J123" s="81"/>
      <c r="K123" s="81"/>
      <c r="L123" s="66"/>
      <c r="M123" s="64">
        <v>1.1200000000000001</v>
      </c>
      <c r="N123" s="81">
        <v>1.1000000000000001</v>
      </c>
      <c r="O123" s="81"/>
      <c r="P123" s="65"/>
    </row>
    <row r="124" spans="1:31" ht="13.5" thickBot="1">
      <c r="A124" s="1004"/>
      <c r="B124" s="1008"/>
      <c r="C124" s="1008"/>
      <c r="D124" s="1015"/>
      <c r="E124" s="1019"/>
      <c r="F124" s="1017"/>
      <c r="G124" s="1032"/>
      <c r="H124" s="78" t="s">
        <v>15</v>
      </c>
      <c r="I124" s="79">
        <v>0</v>
      </c>
      <c r="J124" s="80">
        <v>0</v>
      </c>
      <c r="K124" s="80"/>
      <c r="L124" s="109">
        <v>0</v>
      </c>
      <c r="M124" s="108">
        <v>1.1200000000000001</v>
      </c>
      <c r="N124" s="80">
        <v>1.1000000000000001</v>
      </c>
      <c r="O124" s="80"/>
      <c r="P124" s="110">
        <v>0</v>
      </c>
    </row>
    <row r="125" spans="1:31">
      <c r="A125" s="1005" t="s">
        <v>11</v>
      </c>
      <c r="B125" s="1026" t="s">
        <v>10</v>
      </c>
      <c r="C125" s="1028" t="s">
        <v>74</v>
      </c>
      <c r="D125" s="1024" t="s">
        <v>68</v>
      </c>
      <c r="E125" s="1022"/>
      <c r="F125" s="1035" t="s">
        <v>10</v>
      </c>
      <c r="G125" s="1037"/>
      <c r="H125" s="77" t="s">
        <v>14</v>
      </c>
      <c r="I125" s="84"/>
      <c r="J125" s="85"/>
      <c r="K125" s="85"/>
      <c r="L125" s="122"/>
      <c r="M125" s="132">
        <v>26</v>
      </c>
      <c r="N125" s="85">
        <v>26</v>
      </c>
      <c r="O125" s="85"/>
      <c r="P125" s="129"/>
    </row>
    <row r="126" spans="1:31" ht="13.5" thickBot="1">
      <c r="A126" s="1006"/>
      <c r="B126" s="1027"/>
      <c r="C126" s="1029"/>
      <c r="D126" s="1025"/>
      <c r="E126" s="1023"/>
      <c r="F126" s="1036"/>
      <c r="G126" s="1038"/>
      <c r="H126" s="78" t="s">
        <v>15</v>
      </c>
      <c r="I126" s="86">
        <v>0</v>
      </c>
      <c r="J126" s="87">
        <v>0</v>
      </c>
      <c r="K126" s="87"/>
      <c r="L126" s="123">
        <v>0</v>
      </c>
      <c r="M126" s="130">
        <v>26</v>
      </c>
      <c r="N126" s="87">
        <v>26</v>
      </c>
      <c r="O126" s="87"/>
      <c r="P126" s="131">
        <v>0</v>
      </c>
    </row>
    <row r="127" spans="1:31">
      <c r="A127" s="1003" t="s">
        <v>11</v>
      </c>
      <c r="B127" s="1007" t="s">
        <v>10</v>
      </c>
      <c r="C127" s="1009" t="s">
        <v>81</v>
      </c>
      <c r="D127" s="1013" t="s">
        <v>77</v>
      </c>
      <c r="E127" s="1018"/>
      <c r="F127" s="1030" t="s">
        <v>10</v>
      </c>
      <c r="G127" s="1031"/>
      <c r="H127" s="148" t="s">
        <v>14</v>
      </c>
      <c r="I127" s="82"/>
      <c r="J127" s="81"/>
      <c r="K127" s="81"/>
      <c r="L127" s="66"/>
      <c r="M127" s="133">
        <v>168</v>
      </c>
      <c r="N127" s="104">
        <v>168</v>
      </c>
      <c r="O127" s="81"/>
      <c r="P127" s="65"/>
    </row>
    <row r="128" spans="1:31" ht="13.5" thickBot="1">
      <c r="A128" s="1004"/>
      <c r="B128" s="1008"/>
      <c r="C128" s="1008"/>
      <c r="D128" s="1015"/>
      <c r="E128" s="1019"/>
      <c r="F128" s="1017"/>
      <c r="G128" s="1032"/>
      <c r="H128" s="78" t="s">
        <v>15</v>
      </c>
      <c r="I128" s="79">
        <v>0</v>
      </c>
      <c r="J128" s="80">
        <v>0</v>
      </c>
      <c r="K128" s="80"/>
      <c r="L128" s="109">
        <v>0</v>
      </c>
      <c r="M128" s="108">
        <v>168</v>
      </c>
      <c r="N128" s="80">
        <v>168</v>
      </c>
      <c r="O128" s="80"/>
      <c r="P128" s="110">
        <v>0</v>
      </c>
    </row>
    <row r="129" spans="1:31">
      <c r="A129" s="1003" t="s">
        <v>11</v>
      </c>
      <c r="B129" s="1007" t="s">
        <v>10</v>
      </c>
      <c r="C129" s="1009" t="s">
        <v>111</v>
      </c>
      <c r="D129" s="1013" t="s">
        <v>104</v>
      </c>
      <c r="E129" s="1018"/>
      <c r="F129" s="1030" t="s">
        <v>10</v>
      </c>
      <c r="G129" s="1031"/>
      <c r="H129" s="83" t="s">
        <v>14</v>
      </c>
      <c r="I129" s="82"/>
      <c r="J129" s="81"/>
      <c r="K129" s="81"/>
      <c r="L129" s="66"/>
      <c r="M129" s="64">
        <v>9.1999999999999993</v>
      </c>
      <c r="N129" s="81">
        <v>9.1999999999999993</v>
      </c>
      <c r="O129" s="81"/>
      <c r="P129" s="65"/>
    </row>
    <row r="130" spans="1:31" ht="13.5" thickBot="1">
      <c r="A130" s="1004"/>
      <c r="B130" s="1008"/>
      <c r="C130" s="1008"/>
      <c r="D130" s="1015"/>
      <c r="E130" s="1019"/>
      <c r="F130" s="1017"/>
      <c r="G130" s="1032"/>
      <c r="H130" s="78" t="s">
        <v>15</v>
      </c>
      <c r="I130" s="79">
        <v>0</v>
      </c>
      <c r="J130" s="80">
        <v>0</v>
      </c>
      <c r="K130" s="80"/>
      <c r="L130" s="109">
        <v>0</v>
      </c>
      <c r="M130" s="108">
        <v>9.1999999999999993</v>
      </c>
      <c r="N130" s="80">
        <v>9.1999999999999993</v>
      </c>
      <c r="O130" s="80"/>
      <c r="P130" s="110">
        <v>0</v>
      </c>
    </row>
    <row r="131" spans="1:31">
      <c r="A131" s="1003" t="s">
        <v>11</v>
      </c>
      <c r="B131" s="1007" t="s">
        <v>10</v>
      </c>
      <c r="C131" s="1009" t="s">
        <v>113</v>
      </c>
      <c r="D131" s="1013" t="s">
        <v>106</v>
      </c>
      <c r="E131" s="1018"/>
      <c r="F131" s="1030" t="s">
        <v>10</v>
      </c>
      <c r="G131" s="1031"/>
      <c r="H131" s="148" t="s">
        <v>14</v>
      </c>
      <c r="I131" s="82"/>
      <c r="J131" s="81"/>
      <c r="K131" s="81"/>
      <c r="L131" s="66"/>
      <c r="M131" s="133">
        <v>2</v>
      </c>
      <c r="N131" s="104">
        <v>2</v>
      </c>
      <c r="O131" s="81"/>
      <c r="P131" s="65"/>
    </row>
    <row r="132" spans="1:31" ht="13.5" thickBot="1">
      <c r="A132" s="1004"/>
      <c r="B132" s="1008"/>
      <c r="C132" s="1008"/>
      <c r="D132" s="1015"/>
      <c r="E132" s="1019"/>
      <c r="F132" s="1017"/>
      <c r="G132" s="1032"/>
      <c r="H132" s="78" t="s">
        <v>15</v>
      </c>
      <c r="I132" s="79">
        <v>0</v>
      </c>
      <c r="J132" s="80">
        <v>0</v>
      </c>
      <c r="K132" s="80"/>
      <c r="L132" s="109">
        <v>0</v>
      </c>
      <c r="M132" s="108">
        <v>2</v>
      </c>
      <c r="N132" s="80">
        <v>2</v>
      </c>
      <c r="O132" s="80"/>
      <c r="P132" s="110">
        <v>0</v>
      </c>
    </row>
    <row r="133" spans="1:31">
      <c r="A133" s="1003" t="s">
        <v>11</v>
      </c>
      <c r="B133" s="1007" t="s">
        <v>10</v>
      </c>
      <c r="C133" s="1009" t="s">
        <v>118</v>
      </c>
      <c r="D133" s="1013" t="s">
        <v>112</v>
      </c>
      <c r="E133" s="1018"/>
      <c r="F133" s="1030" t="s">
        <v>10</v>
      </c>
      <c r="G133" s="1031"/>
      <c r="H133" s="148" t="s">
        <v>14</v>
      </c>
      <c r="I133" s="82"/>
      <c r="J133" s="81"/>
      <c r="K133" s="81"/>
      <c r="L133" s="66"/>
      <c r="M133" s="133">
        <v>1.5</v>
      </c>
      <c r="N133" s="104">
        <v>1.5</v>
      </c>
      <c r="O133" s="81"/>
      <c r="P133" s="65"/>
    </row>
    <row r="134" spans="1:31" ht="13.5" thickBot="1">
      <c r="A134" s="1004"/>
      <c r="B134" s="1008"/>
      <c r="C134" s="1008"/>
      <c r="D134" s="1015"/>
      <c r="E134" s="1019"/>
      <c r="F134" s="1017"/>
      <c r="G134" s="1032"/>
      <c r="H134" s="78" t="s">
        <v>15</v>
      </c>
      <c r="I134" s="79">
        <v>0</v>
      </c>
      <c r="J134" s="80">
        <v>0</v>
      </c>
      <c r="K134" s="80"/>
      <c r="L134" s="109">
        <v>0</v>
      </c>
      <c r="M134" s="108">
        <v>1.5</v>
      </c>
      <c r="N134" s="80">
        <v>1.5</v>
      </c>
      <c r="O134" s="80"/>
      <c r="P134" s="110">
        <v>0</v>
      </c>
    </row>
    <row r="135" spans="1:31">
      <c r="A135" s="1003" t="s">
        <v>11</v>
      </c>
      <c r="B135" s="1007" t="s">
        <v>10</v>
      </c>
      <c r="C135" s="1009" t="s">
        <v>122</v>
      </c>
      <c r="D135" s="140" t="s">
        <v>127</v>
      </c>
      <c r="E135" s="1016"/>
      <c r="F135" s="1016"/>
      <c r="G135" s="1048"/>
      <c r="H135" s="153" t="s">
        <v>14</v>
      </c>
      <c r="I135" s="106"/>
      <c r="J135" s="107"/>
      <c r="K135" s="107"/>
      <c r="L135" s="111"/>
      <c r="M135" s="151">
        <v>2</v>
      </c>
      <c r="N135" s="152">
        <v>2</v>
      </c>
      <c r="O135" s="113"/>
      <c r="P135" s="114"/>
      <c r="Q135" s="91"/>
      <c r="R135" s="91"/>
      <c r="S135" s="91"/>
      <c r="T135" s="91"/>
      <c r="U135" s="91"/>
      <c r="V135" s="91"/>
      <c r="W135" s="91"/>
      <c r="X135" s="91"/>
      <c r="Y135" s="91"/>
      <c r="Z135" s="91"/>
      <c r="AA135" s="91"/>
      <c r="AB135" s="91"/>
      <c r="AC135" s="91"/>
      <c r="AD135" s="91"/>
      <c r="AE135" s="91"/>
    </row>
    <row r="136" spans="1:31" ht="13.5" thickBot="1">
      <c r="A136" s="1010"/>
      <c r="B136" s="1011"/>
      <c r="C136" s="1012"/>
      <c r="D136" s="141"/>
      <c r="E136" s="1017"/>
      <c r="F136" s="1017"/>
      <c r="G136" s="1032"/>
      <c r="H136" s="105" t="s">
        <v>15</v>
      </c>
      <c r="I136" s="108"/>
      <c r="J136" s="80"/>
      <c r="K136" s="80"/>
      <c r="L136" s="112"/>
      <c r="M136" s="108"/>
      <c r="N136" s="80"/>
      <c r="O136" s="80"/>
      <c r="P136" s="110"/>
      <c r="Q136" s="91"/>
      <c r="R136" s="91"/>
      <c r="S136" s="91"/>
      <c r="T136" s="91"/>
      <c r="U136" s="91"/>
      <c r="V136" s="91"/>
      <c r="W136" s="91"/>
      <c r="X136" s="91"/>
      <c r="Y136" s="91"/>
      <c r="Z136" s="91"/>
      <c r="AA136" s="91"/>
      <c r="AB136" s="91"/>
      <c r="AC136" s="91"/>
      <c r="AD136" s="91"/>
      <c r="AE136" s="91"/>
    </row>
    <row r="137" spans="1:31" ht="12.75" customHeight="1">
      <c r="A137" s="1003" t="s">
        <v>11</v>
      </c>
      <c r="B137" s="1007" t="s">
        <v>10</v>
      </c>
      <c r="C137" s="1009" t="s">
        <v>123</v>
      </c>
      <c r="D137" s="1013" t="s">
        <v>119</v>
      </c>
      <c r="E137" s="1051"/>
      <c r="F137" s="1030" t="s">
        <v>10</v>
      </c>
      <c r="G137" s="1031"/>
      <c r="H137" s="96" t="s">
        <v>14</v>
      </c>
      <c r="I137" s="97"/>
      <c r="J137" s="98"/>
      <c r="K137" s="98"/>
      <c r="L137" s="126">
        <v>0</v>
      </c>
      <c r="M137" s="149">
        <v>36.15</v>
      </c>
      <c r="N137" s="150">
        <v>36.200000000000003</v>
      </c>
      <c r="O137" s="98"/>
      <c r="P137" s="137"/>
      <c r="Q137" s="91"/>
      <c r="R137" s="91"/>
      <c r="S137" s="91"/>
      <c r="T137" s="91"/>
      <c r="U137" s="91"/>
      <c r="V137" s="91"/>
      <c r="W137" s="91"/>
      <c r="X137" s="91"/>
      <c r="Y137" s="91"/>
      <c r="Z137" s="91"/>
      <c r="AA137" s="91"/>
      <c r="AB137" s="91"/>
      <c r="AC137" s="91"/>
      <c r="AD137" s="91"/>
      <c r="AE137" s="91"/>
    </row>
    <row r="138" spans="1:31" ht="13.5" thickBot="1">
      <c r="A138" s="1010"/>
      <c r="B138" s="1011"/>
      <c r="C138" s="1012"/>
      <c r="D138" s="1014"/>
      <c r="E138" s="1052"/>
      <c r="F138" s="1050"/>
      <c r="G138" s="1049"/>
      <c r="H138" s="78" t="s">
        <v>15</v>
      </c>
      <c r="I138" s="79">
        <v>0</v>
      </c>
      <c r="J138" s="80">
        <v>0</v>
      </c>
      <c r="K138" s="80"/>
      <c r="L138" s="109">
        <v>0</v>
      </c>
      <c r="M138" s="108">
        <v>36.15</v>
      </c>
      <c r="N138" s="80">
        <v>36.200000000000003</v>
      </c>
      <c r="O138" s="80"/>
      <c r="P138" s="110">
        <v>0</v>
      </c>
      <c r="Q138" s="91"/>
      <c r="R138" s="91"/>
      <c r="S138" s="91"/>
      <c r="T138" s="91"/>
      <c r="U138" s="91"/>
      <c r="V138" s="91"/>
      <c r="W138" s="91"/>
      <c r="X138" s="91"/>
      <c r="Y138" s="91"/>
      <c r="Z138" s="91"/>
      <c r="AA138" s="91"/>
      <c r="AB138" s="91"/>
      <c r="AC138" s="91"/>
      <c r="AD138" s="91"/>
      <c r="AE138" s="91"/>
    </row>
    <row r="139" spans="1:31">
      <c r="A139" s="1003" t="s">
        <v>11</v>
      </c>
      <c r="B139" s="1007" t="s">
        <v>10</v>
      </c>
      <c r="C139" s="1009" t="s">
        <v>76</v>
      </c>
      <c r="D139" s="1013" t="s">
        <v>69</v>
      </c>
      <c r="E139" s="1018"/>
      <c r="F139" s="1030" t="s">
        <v>10</v>
      </c>
      <c r="G139" s="1031"/>
      <c r="H139" s="83" t="s">
        <v>14</v>
      </c>
      <c r="I139" s="82"/>
      <c r="J139" s="81"/>
      <c r="K139" s="81"/>
      <c r="L139" s="66"/>
      <c r="M139" s="64">
        <v>10</v>
      </c>
      <c r="N139" s="81">
        <v>10</v>
      </c>
      <c r="O139" s="81"/>
      <c r="P139" s="65"/>
    </row>
    <row r="140" spans="1:31" ht="13.5" thickBot="1">
      <c r="A140" s="1004"/>
      <c r="B140" s="1008"/>
      <c r="C140" s="1008"/>
      <c r="D140" s="1015"/>
      <c r="E140" s="1019"/>
      <c r="F140" s="1017"/>
      <c r="G140" s="1032"/>
      <c r="H140" s="78" t="s">
        <v>15</v>
      </c>
      <c r="I140" s="79">
        <v>0</v>
      </c>
      <c r="J140" s="80">
        <v>0</v>
      </c>
      <c r="K140" s="80"/>
      <c r="L140" s="109">
        <v>0</v>
      </c>
      <c r="M140" s="108">
        <v>10</v>
      </c>
      <c r="N140" s="80">
        <v>10</v>
      </c>
      <c r="O140" s="80"/>
      <c r="P140" s="110">
        <v>0</v>
      </c>
    </row>
    <row r="141" spans="1:31" s="3" customFormat="1" ht="15.75" customHeight="1" thickBot="1">
      <c r="A141" s="69" t="s">
        <v>10</v>
      </c>
      <c r="B141" s="70" t="s">
        <v>11</v>
      </c>
      <c r="C141" s="1062" t="s">
        <v>16</v>
      </c>
      <c r="D141" s="1063"/>
      <c r="E141" s="1063"/>
      <c r="F141" s="1063"/>
      <c r="G141" s="1063"/>
      <c r="H141" s="1064"/>
      <c r="I141" s="74">
        <f>J141+L141</f>
        <v>1455.25</v>
      </c>
      <c r="J141" s="75">
        <f>J138+J136+J134+J132+J130+J128+J126+J124+J122+J120+J118+J116+J114+J112+J110+J108+J106+J103+J101+J99+J97+J95+J93+J91+J89+J87+J85+J83+J81+J79+J77+J75+J73+J140+J71+J69+J67+J65+J63+J61+J59+J57+J55+J53+J51+J49+J47+J45</f>
        <v>1455.25</v>
      </c>
      <c r="K141" s="75">
        <f>K138+K136+K134+K132+K130+K128+K126+K124+K122+K120+K118+K116+K114+K112+K110+K108+K106+K103+K101+K99+K97+K95+K93+K91+K89+K87+K85+K83+K81+K79+K77+K75+K73+K140+K71+K69+K67+K65+K63+K61+K59+K57+K55+K53+K51+K49+K47+K45</f>
        <v>0</v>
      </c>
      <c r="L141" s="75">
        <f>L138+L136+L134+L132+L130+L128+L126+L124+L122+L120+L118+L116+L114+L112+L110+L108+L106+L103+L101+L99+L97+L95+L93+L91+L89+L87+L85+L83+L81+L79+L77+L75+L73+L140+L71+L69+L67+L65+L63+L61+L59+L57+L55+L53+L51+L49+L47+L45</f>
        <v>0</v>
      </c>
      <c r="M141" s="74">
        <f>N141+P141</f>
        <v>1915.4199999999998</v>
      </c>
      <c r="N141" s="75">
        <f>N138+N136+N134+N132+N130+N128+N126+N124+N122+N120+N118+N116+N114+N112+N110+N108+N106+N103+N101+N99+N97+N95+N93+N91+N89+N87+N85+N83+N81+N79+N77+N75+N73+N140+N71+N69+N67+N65+N63+N61+N59+N57+N55+N53+N51+N49+N47+N45</f>
        <v>1915.4199999999998</v>
      </c>
      <c r="O141" s="75">
        <f>O138+O136+O134+O132+O130+O128+O126+O124+O122+O120+O118+O116+O114+O112+O110+O108+O106+O103+O101+O99+O97+O95+O93+O91+O89+O87+O85+O83+O81+O79+O77+O75+O73+O140+O71+O69+O67+O65+O63+O61+O59+O57+O55+O53+O51+O49+O47+O45</f>
        <v>0</v>
      </c>
      <c r="P141" s="75">
        <f>P138+P136+P134+P132+P130+P128+P126+P124+P122+P120+P118+P116+P114+P112+P110+P108+P106+P103+P101+P99+P97+P95+P93+P91+P89+P87+P85+P83+P81+P79+P77+P75+P73+P140+P71+P69+P67+P65+P63+P61+P59+P57+P55+P53+P51+P49+P47+P45</f>
        <v>0</v>
      </c>
    </row>
    <row r="142" spans="1:31" s="3" customFormat="1" ht="15.75" customHeight="1" thickBot="1">
      <c r="A142" s="76" t="s">
        <v>10</v>
      </c>
      <c r="B142" s="142" t="s">
        <v>11</v>
      </c>
      <c r="C142" s="1056" t="s">
        <v>134</v>
      </c>
      <c r="D142" s="1057"/>
      <c r="E142" s="1057"/>
      <c r="F142" s="1057"/>
      <c r="G142" s="1057"/>
      <c r="H142" s="1058"/>
      <c r="I142" s="143">
        <f>J142+L142</f>
        <v>13209.05</v>
      </c>
      <c r="J142" s="144">
        <f>J141+J42+J36+J32+J26</f>
        <v>13209.05</v>
      </c>
      <c r="K142" s="144">
        <f>K141+K137+K135+K133+K131+K129+K127+K125+K123+K121+K119+K117+K115+K113+K111+K109+K107+K104+K102+K100+K98+K96+K94+K92+K90+K88+K86+K84+K82+K80+K78+K76+K74+K72+K139+K70+K68+K66+K64+K62+K60+K58+K56+K54+K52+K50+K48+K46</f>
        <v>0</v>
      </c>
      <c r="L142" s="144">
        <f>L141+L137+L135+L133+L131+L129+L127+L125+L123+L121+L119+L117+L115+L113+L111+L109+L107+L104+L102+L100+L98+L96+L94+L92+L90+L88+L86+L84+L82+L80+L78+L76+L74+L72+L139+L70+L68+L66+L64+L62+L60+L58+L56+L54+L52+L50+L48+L46</f>
        <v>0</v>
      </c>
      <c r="M142" s="143">
        <f>N142+P142</f>
        <v>14182.619999999997</v>
      </c>
      <c r="N142" s="144">
        <f>N141+N42+N36+N32+N26</f>
        <v>14019.819999999998</v>
      </c>
      <c r="O142" s="144">
        <f>O141+O42+O36+O32+O26</f>
        <v>8823.2000000000025</v>
      </c>
      <c r="P142" s="144">
        <f>P141+P42+P36+P32+P26</f>
        <v>162.80000000000001</v>
      </c>
    </row>
  </sheetData>
  <mergeCells count="397">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D6:D24"/>
    <mergeCell ref="C42:H42"/>
    <mergeCell ref="A43:P43"/>
    <mergeCell ref="D34:D35"/>
    <mergeCell ref="E34:E35"/>
    <mergeCell ref="F34:F35"/>
    <mergeCell ref="A34:A35"/>
    <mergeCell ref="D40:D41"/>
    <mergeCell ref="E40:E41"/>
    <mergeCell ref="F38:F39"/>
    <mergeCell ref="C36:H36"/>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F44:F45"/>
    <mergeCell ref="E46:E47"/>
    <mergeCell ref="D44:D45"/>
    <mergeCell ref="G46:G47"/>
    <mergeCell ref="C50:C51"/>
    <mergeCell ref="E44:E45"/>
    <mergeCell ref="F48:F49"/>
    <mergeCell ref="G48:G49"/>
    <mergeCell ref="G50:G51"/>
    <mergeCell ref="E48:E49"/>
    <mergeCell ref="G44:G45"/>
    <mergeCell ref="F46:F47"/>
    <mergeCell ref="F50:F51"/>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C84:C85"/>
    <mergeCell ref="D84:D85"/>
    <mergeCell ref="B82:B83"/>
    <mergeCell ref="B86:B87"/>
    <mergeCell ref="B88:B89"/>
    <mergeCell ref="C88:C89"/>
    <mergeCell ref="C86:C87"/>
    <mergeCell ref="D88:D89"/>
    <mergeCell ref="E88:E89"/>
    <mergeCell ref="D86:D87"/>
    <mergeCell ref="E86:E87"/>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A115:A116"/>
    <mergeCell ref="A131:A132"/>
    <mergeCell ref="A129:A130"/>
    <mergeCell ref="A117:A118"/>
    <mergeCell ref="A119:A120"/>
    <mergeCell ref="A127:A128"/>
    <mergeCell ref="A121:A122"/>
    <mergeCell ref="B123:B124"/>
    <mergeCell ref="C115:C116"/>
    <mergeCell ref="C119:C120"/>
    <mergeCell ref="C127:C128"/>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2018-03-27T06:14:57Z</cp:lastPrinted>
  <dcterms:created xsi:type="dcterms:W3CDTF">2004-05-19T10:48:48Z</dcterms:created>
  <dcterms:modified xsi:type="dcterms:W3CDTF">2018-04-18T06:19:20Z</dcterms:modified>
</cp:coreProperties>
</file>