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imaksvytiene\Desktop\MVP_2018_09\"/>
    </mc:Choice>
  </mc:AlternateContent>
  <bookViews>
    <workbookView xWindow="0" yWindow="0" windowWidth="24690" windowHeight="10605" tabRatio="756"/>
  </bookViews>
  <sheets>
    <sheet name="2 priedas" sheetId="20" r:id="rId1"/>
    <sheet name="KMSA išlaikymas" sheetId="19" state="hidden" r:id="rId2"/>
  </sheets>
  <calcPr calcId="152511"/>
</workbook>
</file>

<file path=xl/calcChain.xml><?xml version="1.0" encoding="utf-8"?>
<calcChain xmlns="http://schemas.openxmlformats.org/spreadsheetml/2006/main">
  <c r="I530" i="20" l="1"/>
  <c r="J530" i="20"/>
  <c r="K530" i="20"/>
  <c r="L530" i="20"/>
  <c r="M530" i="20"/>
  <c r="N530" i="20"/>
  <c r="O530" i="20"/>
  <c r="P530" i="20"/>
  <c r="Q530" i="20"/>
  <c r="I527" i="20"/>
  <c r="J527" i="20"/>
  <c r="K527" i="20"/>
  <c r="L527" i="20"/>
  <c r="M527" i="20"/>
  <c r="N527" i="20"/>
  <c r="O527" i="20"/>
  <c r="P527" i="20"/>
  <c r="Q527" i="20"/>
  <c r="I531" i="20"/>
  <c r="J531" i="20"/>
  <c r="K531" i="20"/>
  <c r="M531" i="20"/>
  <c r="N531" i="20"/>
  <c r="O531" i="20"/>
  <c r="Q531" i="20"/>
  <c r="H531" i="20"/>
  <c r="H527" i="20"/>
  <c r="H530" i="20"/>
  <c r="H529" i="20"/>
  <c r="P531" i="20" l="1"/>
  <c r="L531" i="20"/>
  <c r="K1016" i="20" l="1"/>
  <c r="Q1015" i="20"/>
  <c r="Q1016" i="20" s="1"/>
  <c r="P1015" i="20"/>
  <c r="P1016" i="20" s="1"/>
  <c r="O1015" i="20"/>
  <c r="O1016" i="20" s="1"/>
  <c r="N1015" i="20"/>
  <c r="N1016" i="20" s="1"/>
  <c r="M1015" i="20"/>
  <c r="M1016" i="20" s="1"/>
  <c r="L1015" i="20"/>
  <c r="L1016" i="20" s="1"/>
  <c r="J1015" i="20"/>
  <c r="J1016" i="20" s="1"/>
  <c r="I1015" i="20"/>
  <c r="I1016" i="20" s="1"/>
  <c r="H1014" i="20"/>
  <c r="H1015" i="20" s="1"/>
  <c r="H1016" i="20" s="1"/>
  <c r="Q1010" i="20"/>
  <c r="P1010" i="20"/>
  <c r="O1010" i="20"/>
  <c r="N1010" i="20"/>
  <c r="M1010" i="20"/>
  <c r="L1010" i="20"/>
  <c r="J1010" i="20"/>
  <c r="I1010" i="20"/>
  <c r="H1009" i="20"/>
  <c r="H1010" i="20" s="1"/>
  <c r="Q1007" i="20"/>
  <c r="P1007" i="20"/>
  <c r="O1007" i="20"/>
  <c r="O1011" i="20" s="1"/>
  <c r="N1007" i="20"/>
  <c r="M1007" i="20"/>
  <c r="L1007" i="20"/>
  <c r="K1007" i="20"/>
  <c r="K1011" i="20" s="1"/>
  <c r="K1017" i="20" s="1"/>
  <c r="J1007" i="20"/>
  <c r="J1011" i="20" s="1"/>
  <c r="I1007" i="20"/>
  <c r="H1006" i="20"/>
  <c r="H1007" i="20" s="1"/>
  <c r="Q1000" i="20"/>
  <c r="Q1001" i="20" s="1"/>
  <c r="Q1002" i="20" s="1"/>
  <c r="P1000" i="20"/>
  <c r="P1001" i="20" s="1"/>
  <c r="P1002" i="20" s="1"/>
  <c r="O1000" i="20"/>
  <c r="O1001" i="20" s="1"/>
  <c r="O1002" i="20" s="1"/>
  <c r="N1000" i="20"/>
  <c r="N1001" i="20" s="1"/>
  <c r="N1002" i="20" s="1"/>
  <c r="M1000" i="20"/>
  <c r="M1001" i="20" s="1"/>
  <c r="M1002" i="20" s="1"/>
  <c r="L1000" i="20"/>
  <c r="L1001" i="20" s="1"/>
  <c r="L1002" i="20" s="1"/>
  <c r="K1000" i="20"/>
  <c r="K1001" i="20" s="1"/>
  <c r="K1002" i="20" s="1"/>
  <c r="J1000" i="20"/>
  <c r="J1001" i="20" s="1"/>
  <c r="J1002" i="20" s="1"/>
  <c r="I1000" i="20"/>
  <c r="I1001" i="20" s="1"/>
  <c r="I1002" i="20" s="1"/>
  <c r="H999" i="20"/>
  <c r="H1000" i="20" s="1"/>
  <c r="H1001" i="20" s="1"/>
  <c r="H1002" i="20" s="1"/>
  <c r="K994" i="20"/>
  <c r="Q993" i="20"/>
  <c r="Q994" i="20" s="1"/>
  <c r="P993" i="20"/>
  <c r="P994" i="20" s="1"/>
  <c r="O993" i="20"/>
  <c r="O994" i="20" s="1"/>
  <c r="N993" i="20"/>
  <c r="N994" i="20" s="1"/>
  <c r="M993" i="20"/>
  <c r="M994" i="20" s="1"/>
  <c r="L993" i="20"/>
  <c r="L994" i="20" s="1"/>
  <c r="J993" i="20"/>
  <c r="J994" i="20" s="1"/>
  <c r="I993" i="20"/>
  <c r="I994" i="20" s="1"/>
  <c r="H992" i="20"/>
  <c r="H993" i="20" s="1"/>
  <c r="H994" i="20" s="1"/>
  <c r="K989" i="20"/>
  <c r="Q988" i="20"/>
  <c r="Q989" i="20" s="1"/>
  <c r="P988" i="20"/>
  <c r="P989" i="20" s="1"/>
  <c r="O988" i="20"/>
  <c r="O989" i="20" s="1"/>
  <c r="N988" i="20"/>
  <c r="N989" i="20" s="1"/>
  <c r="M988" i="20"/>
  <c r="M989" i="20" s="1"/>
  <c r="L988" i="20"/>
  <c r="L989" i="20" s="1"/>
  <c r="J988" i="20"/>
  <c r="J989" i="20" s="1"/>
  <c r="I988" i="20"/>
  <c r="I989" i="20" s="1"/>
  <c r="H987" i="20"/>
  <c r="H988" i="20" s="1"/>
  <c r="H989" i="20" s="1"/>
  <c r="Q983" i="20"/>
  <c r="Q984" i="20" s="1"/>
  <c r="P983" i="20"/>
  <c r="P984" i="20" s="1"/>
  <c r="O983" i="20"/>
  <c r="O984" i="20" s="1"/>
  <c r="N983" i="20"/>
  <c r="N984" i="20" s="1"/>
  <c r="M983" i="20"/>
  <c r="M984" i="20" s="1"/>
  <c r="L983" i="20"/>
  <c r="L984" i="20" s="1"/>
  <c r="K983" i="20"/>
  <c r="K984" i="20" s="1"/>
  <c r="J983" i="20"/>
  <c r="J984" i="20" s="1"/>
  <c r="I983" i="20"/>
  <c r="I984" i="20" s="1"/>
  <c r="H982" i="20"/>
  <c r="H983" i="20" s="1"/>
  <c r="H984" i="20" s="1"/>
  <c r="Q976" i="20"/>
  <c r="P976" i="20"/>
  <c r="O976" i="20"/>
  <c r="N976" i="20"/>
  <c r="M976" i="20"/>
  <c r="L976" i="20"/>
  <c r="K976" i="20"/>
  <c r="J976" i="20"/>
  <c r="I976" i="20"/>
  <c r="H975" i="20"/>
  <c r="H976" i="20" s="1"/>
  <c r="Q973" i="20"/>
  <c r="Q977" i="20" s="1"/>
  <c r="P973" i="20"/>
  <c r="O973" i="20"/>
  <c r="N973" i="20"/>
  <c r="M973" i="20"/>
  <c r="M977" i="20" s="1"/>
  <c r="L973" i="20"/>
  <c r="K973" i="20"/>
  <c r="J973" i="20"/>
  <c r="I973" i="20"/>
  <c r="I977" i="20" s="1"/>
  <c r="H972" i="20"/>
  <c r="H973" i="20" s="1"/>
  <c r="Q968" i="20"/>
  <c r="Q969" i="20" s="1"/>
  <c r="P968" i="20"/>
  <c r="P969" i="20" s="1"/>
  <c r="O968" i="20"/>
  <c r="O969" i="20" s="1"/>
  <c r="N968" i="20"/>
  <c r="N969" i="20" s="1"/>
  <c r="M968" i="20"/>
  <c r="M969" i="20" s="1"/>
  <c r="L968" i="20"/>
  <c r="L969" i="20" s="1"/>
  <c r="K968" i="20"/>
  <c r="K969" i="20" s="1"/>
  <c r="J968" i="20"/>
  <c r="J969" i="20" s="1"/>
  <c r="I968" i="20"/>
  <c r="I969" i="20" s="1"/>
  <c r="H967" i="20"/>
  <c r="H968" i="20" s="1"/>
  <c r="H969" i="20" s="1"/>
  <c r="Q963" i="20"/>
  <c r="Q964" i="20" s="1"/>
  <c r="P963" i="20"/>
  <c r="P964" i="20" s="1"/>
  <c r="O963" i="20"/>
  <c r="O964" i="20" s="1"/>
  <c r="N963" i="20"/>
  <c r="N964" i="20" s="1"/>
  <c r="M963" i="20"/>
  <c r="M964" i="20" s="1"/>
  <c r="L963" i="20"/>
  <c r="L964" i="20" s="1"/>
  <c r="K963" i="20"/>
  <c r="K964" i="20" s="1"/>
  <c r="J963" i="20"/>
  <c r="J964" i="20" s="1"/>
  <c r="I963" i="20"/>
  <c r="I964" i="20" s="1"/>
  <c r="H962" i="20"/>
  <c r="H963" i="20" s="1"/>
  <c r="H964" i="20" s="1"/>
  <c r="Q958" i="20"/>
  <c r="P958" i="20"/>
  <c r="O958" i="20"/>
  <c r="N958" i="20"/>
  <c r="M958" i="20"/>
  <c r="L958" i="20"/>
  <c r="K958" i="20"/>
  <c r="J958" i="20"/>
  <c r="I958" i="20"/>
  <c r="H957" i="20"/>
  <c r="H958" i="20" s="1"/>
  <c r="Q955" i="20"/>
  <c r="P955" i="20"/>
  <c r="O955" i="20"/>
  <c r="N955" i="20"/>
  <c r="M955" i="20"/>
  <c r="L955" i="20"/>
  <c r="K955" i="20"/>
  <c r="J955" i="20"/>
  <c r="I955" i="20"/>
  <c r="I959" i="20" s="1"/>
  <c r="H955" i="20"/>
  <c r="H954" i="20"/>
  <c r="Q952" i="20"/>
  <c r="P952" i="20"/>
  <c r="O952" i="20"/>
  <c r="N952" i="20"/>
  <c r="M952" i="20"/>
  <c r="L952" i="20"/>
  <c r="K952" i="20"/>
  <c r="J952" i="20"/>
  <c r="H951" i="20"/>
  <c r="H952" i="20" s="1"/>
  <c r="Q948" i="20"/>
  <c r="K948" i="20"/>
  <c r="Q947" i="20"/>
  <c r="P947" i="20"/>
  <c r="P948" i="20" s="1"/>
  <c r="O947" i="20"/>
  <c r="O948" i="20" s="1"/>
  <c r="N947" i="20"/>
  <c r="N948" i="20" s="1"/>
  <c r="M947" i="20"/>
  <c r="M948" i="20" s="1"/>
  <c r="L947" i="20"/>
  <c r="L948" i="20" s="1"/>
  <c r="J947" i="20"/>
  <c r="J948" i="20" s="1"/>
  <c r="I947" i="20"/>
  <c r="I948" i="20" s="1"/>
  <c r="H946" i="20"/>
  <c r="H947" i="20" s="1"/>
  <c r="H948" i="20" s="1"/>
  <c r="K943" i="20"/>
  <c r="Q942" i="20"/>
  <c r="Q943" i="20" s="1"/>
  <c r="P942" i="20"/>
  <c r="P943" i="20" s="1"/>
  <c r="O942" i="20"/>
  <c r="O943" i="20" s="1"/>
  <c r="N942" i="20"/>
  <c r="N943" i="20" s="1"/>
  <c r="M942" i="20"/>
  <c r="M943" i="20" s="1"/>
  <c r="L942" i="20"/>
  <c r="L943" i="20" s="1"/>
  <c r="J942" i="20"/>
  <c r="J943" i="20" s="1"/>
  <c r="I942" i="20"/>
  <c r="I943" i="20" s="1"/>
  <c r="H941" i="20"/>
  <c r="H942" i="20" s="1"/>
  <c r="H943" i="20" s="1"/>
  <c r="Q935" i="20"/>
  <c r="P935" i="20"/>
  <c r="O935" i="20"/>
  <c r="N935" i="20"/>
  <c r="M935" i="20"/>
  <c r="L935" i="20"/>
  <c r="K935" i="20"/>
  <c r="J935" i="20"/>
  <c r="I935" i="20"/>
  <c r="H934" i="20"/>
  <c r="H935" i="20" s="1"/>
  <c r="Q932" i="20"/>
  <c r="P932" i="20"/>
  <c r="O932" i="20"/>
  <c r="N932" i="20"/>
  <c r="M932" i="20"/>
  <c r="L932" i="20"/>
  <c r="K932" i="20"/>
  <c r="J932" i="20"/>
  <c r="I932" i="20"/>
  <c r="H931" i="20"/>
  <c r="H932" i="20" s="1"/>
  <c r="Q929" i="20"/>
  <c r="P929" i="20"/>
  <c r="O929" i="20"/>
  <c r="N929" i="20"/>
  <c r="M929" i="20"/>
  <c r="L929" i="20"/>
  <c r="K929" i="20"/>
  <c r="J929" i="20"/>
  <c r="I929" i="20"/>
  <c r="H928" i="20"/>
  <c r="H929" i="20" s="1"/>
  <c r="Q926" i="20"/>
  <c r="Q936" i="20" s="1"/>
  <c r="P926" i="20"/>
  <c r="O926" i="20"/>
  <c r="N926" i="20"/>
  <c r="N936" i="20" s="1"/>
  <c r="M926" i="20"/>
  <c r="M936" i="20" s="1"/>
  <c r="L926" i="20"/>
  <c r="K926" i="20"/>
  <c r="J926" i="20"/>
  <c r="J936" i="20" s="1"/>
  <c r="I926" i="20"/>
  <c r="I936" i="20" s="1"/>
  <c r="H925" i="20"/>
  <c r="H924" i="20"/>
  <c r="Q920" i="20"/>
  <c r="Q921" i="20" s="1"/>
  <c r="P920" i="20"/>
  <c r="P921" i="20" s="1"/>
  <c r="O920" i="20"/>
  <c r="O921" i="20" s="1"/>
  <c r="N920" i="20"/>
  <c r="N921" i="20" s="1"/>
  <c r="M920" i="20"/>
  <c r="M921" i="20" s="1"/>
  <c r="L920" i="20"/>
  <c r="L921" i="20" s="1"/>
  <c r="K920" i="20"/>
  <c r="K921" i="20" s="1"/>
  <c r="J920" i="20"/>
  <c r="J921" i="20" s="1"/>
  <c r="I920" i="20"/>
  <c r="I921" i="20" s="1"/>
  <c r="H919" i="20"/>
  <c r="H920" i="20" s="1"/>
  <c r="H921" i="20" s="1"/>
  <c r="Q915" i="20"/>
  <c r="P915" i="20"/>
  <c r="O915" i="20"/>
  <c r="N915" i="20"/>
  <c r="M915" i="20"/>
  <c r="L915" i="20"/>
  <c r="K915" i="20"/>
  <c r="J915" i="20"/>
  <c r="I915" i="20"/>
  <c r="H914" i="20"/>
  <c r="H913" i="20"/>
  <c r="Q911" i="20"/>
  <c r="P911" i="20"/>
  <c r="O911" i="20"/>
  <c r="N911" i="20"/>
  <c r="M911" i="20"/>
  <c r="L911" i="20"/>
  <c r="K911" i="20"/>
  <c r="J911" i="20"/>
  <c r="I911" i="20"/>
  <c r="H910" i="20"/>
  <c r="H911" i="20" s="1"/>
  <c r="Q908" i="20"/>
  <c r="P908" i="20"/>
  <c r="O908" i="20"/>
  <c r="N908" i="20"/>
  <c r="M908" i="20"/>
  <c r="L908" i="20"/>
  <c r="K908" i="20"/>
  <c r="J908" i="20"/>
  <c r="I908" i="20"/>
  <c r="H907" i="20"/>
  <c r="H908" i="20" s="1"/>
  <c r="Q905" i="20"/>
  <c r="P905" i="20"/>
  <c r="O905" i="20"/>
  <c r="N905" i="20"/>
  <c r="M905" i="20"/>
  <c r="L905" i="20"/>
  <c r="K905" i="20"/>
  <c r="J905" i="20"/>
  <c r="I905" i="20"/>
  <c r="H904" i="20"/>
  <c r="H903" i="20"/>
  <c r="H902" i="20"/>
  <c r="Q900" i="20"/>
  <c r="P900" i="20"/>
  <c r="O900" i="20"/>
  <c r="N900" i="20"/>
  <c r="M900" i="20"/>
  <c r="L900" i="20"/>
  <c r="K900" i="20"/>
  <c r="J900" i="20"/>
  <c r="I900" i="20"/>
  <c r="H899" i="20"/>
  <c r="H900" i="20" s="1"/>
  <c r="Q897" i="20"/>
  <c r="P897" i="20"/>
  <c r="O897" i="20"/>
  <c r="N897" i="20"/>
  <c r="M897" i="20"/>
  <c r="L897" i="20"/>
  <c r="K897" i="20"/>
  <c r="J897" i="20"/>
  <c r="I897" i="20"/>
  <c r="H896" i="20"/>
  <c r="H897" i="20" s="1"/>
  <c r="Q894" i="20"/>
  <c r="P894" i="20"/>
  <c r="O894" i="20"/>
  <c r="N894" i="20"/>
  <c r="M894" i="20"/>
  <c r="L894" i="20"/>
  <c r="K894" i="20"/>
  <c r="J894" i="20"/>
  <c r="I894" i="20"/>
  <c r="H893" i="20"/>
  <c r="H892" i="20"/>
  <c r="H891" i="20"/>
  <c r="Q889" i="20"/>
  <c r="P889" i="20"/>
  <c r="O889" i="20"/>
  <c r="N889" i="20"/>
  <c r="M889" i="20"/>
  <c r="L889" i="20"/>
  <c r="K889" i="20"/>
  <c r="J889" i="20"/>
  <c r="I889" i="20"/>
  <c r="H888" i="20"/>
  <c r="H887" i="20"/>
  <c r="K995" i="20" l="1"/>
  <c r="N1011" i="20"/>
  <c r="L936" i="20"/>
  <c r="P936" i="20"/>
  <c r="L977" i="20"/>
  <c r="H995" i="20"/>
  <c r="O1017" i="20"/>
  <c r="K916" i="20"/>
  <c r="O916" i="20"/>
  <c r="H894" i="20"/>
  <c r="H915" i="20"/>
  <c r="L959" i="20"/>
  <c r="P959" i="20"/>
  <c r="I995" i="20"/>
  <c r="L1011" i="20"/>
  <c r="P1011" i="20"/>
  <c r="P1017" i="20" s="1"/>
  <c r="N1017" i="20"/>
  <c r="L916" i="20"/>
  <c r="L937" i="20" s="1"/>
  <c r="P916" i="20"/>
  <c r="I916" i="20"/>
  <c r="I937" i="20" s="1"/>
  <c r="M916" i="20"/>
  <c r="Q916" i="20"/>
  <c r="J995" i="20"/>
  <c r="N995" i="20"/>
  <c r="J916" i="20"/>
  <c r="N916" i="20"/>
  <c r="H905" i="20"/>
  <c r="K959" i="20"/>
  <c r="O959" i="20"/>
  <c r="P977" i="20"/>
  <c r="O995" i="20"/>
  <c r="I978" i="20"/>
  <c r="J1017" i="20"/>
  <c r="K936" i="20"/>
  <c r="O936" i="20"/>
  <c r="H959" i="20"/>
  <c r="M959" i="20"/>
  <c r="Q959" i="20"/>
  <c r="J977" i="20"/>
  <c r="N977" i="20"/>
  <c r="L995" i="20"/>
  <c r="P995" i="20"/>
  <c r="H1011" i="20"/>
  <c r="H1017" i="20" s="1"/>
  <c r="L1017" i="20"/>
  <c r="J959" i="20"/>
  <c r="N959" i="20"/>
  <c r="K977" i="20"/>
  <c r="O977" i="20"/>
  <c r="I1011" i="20"/>
  <c r="I1017" i="20" s="1"/>
  <c r="M1011" i="20"/>
  <c r="M1017" i="20" s="1"/>
  <c r="Q1011" i="20"/>
  <c r="Q1017" i="20" s="1"/>
  <c r="H926" i="20"/>
  <c r="H936" i="20" s="1"/>
  <c r="H889" i="20"/>
  <c r="H916" i="20" s="1"/>
  <c r="Q937" i="20"/>
  <c r="Q978" i="20"/>
  <c r="Q995" i="20"/>
  <c r="J937" i="20"/>
  <c r="N937" i="20"/>
  <c r="O978" i="20"/>
  <c r="H977" i="20"/>
  <c r="M937" i="20"/>
  <c r="M995" i="20"/>
  <c r="O937" i="20"/>
  <c r="L978" i="20"/>
  <c r="P978" i="20"/>
  <c r="M978" i="20"/>
  <c r="K564" i="20"/>
  <c r="K565" i="20" s="1"/>
  <c r="K566" i="20" s="1"/>
  <c r="Q563" i="20"/>
  <c r="P563" i="20"/>
  <c r="O563" i="20"/>
  <c r="N563" i="20"/>
  <c r="M563" i="20"/>
  <c r="L563" i="20"/>
  <c r="J563" i="20"/>
  <c r="I563" i="20"/>
  <c r="H562" i="20"/>
  <c r="H561" i="20"/>
  <c r="Q559" i="20"/>
  <c r="P559" i="20"/>
  <c r="O559" i="20"/>
  <c r="N559" i="20"/>
  <c r="M559" i="20"/>
  <c r="L559" i="20"/>
  <c r="J559" i="20"/>
  <c r="I559" i="20"/>
  <c r="H558" i="20"/>
  <c r="H557" i="20"/>
  <c r="H556" i="20"/>
  <c r="Q554" i="20"/>
  <c r="P554" i="20"/>
  <c r="O554" i="20"/>
  <c r="N554" i="20"/>
  <c r="M554" i="20"/>
  <c r="L554" i="20"/>
  <c r="J554" i="20"/>
  <c r="I554" i="20"/>
  <c r="H554" i="20"/>
  <c r="Q548" i="20"/>
  <c r="P548" i="20"/>
  <c r="O548" i="20"/>
  <c r="N548" i="20"/>
  <c r="M548" i="20"/>
  <c r="L548" i="20"/>
  <c r="J548" i="20"/>
  <c r="I548" i="20"/>
  <c r="H548" i="20"/>
  <c r="Q545" i="20"/>
  <c r="P545" i="20"/>
  <c r="O545" i="20"/>
  <c r="N545" i="20"/>
  <c r="N549" i="20" s="1"/>
  <c r="M545" i="20"/>
  <c r="L545" i="20"/>
  <c r="J545" i="20"/>
  <c r="I545" i="20"/>
  <c r="I549" i="20" s="1"/>
  <c r="H545" i="20"/>
  <c r="Q540" i="20"/>
  <c r="Q541" i="20" s="1"/>
  <c r="P540" i="20"/>
  <c r="P541" i="20" s="1"/>
  <c r="O540" i="20"/>
  <c r="O541" i="20" s="1"/>
  <c r="N540" i="20"/>
  <c r="N541" i="20" s="1"/>
  <c r="M540" i="20"/>
  <c r="M541" i="20" s="1"/>
  <c r="L540" i="20"/>
  <c r="L541" i="20" s="1"/>
  <c r="J540" i="20"/>
  <c r="J541" i="20" s="1"/>
  <c r="I540" i="20"/>
  <c r="I541" i="20" s="1"/>
  <c r="H540" i="20"/>
  <c r="H541" i="20" s="1"/>
  <c r="Q535" i="20"/>
  <c r="Q536" i="20" s="1"/>
  <c r="P535" i="20"/>
  <c r="P536" i="20" s="1"/>
  <c r="O535" i="20"/>
  <c r="O536" i="20" s="1"/>
  <c r="N535" i="20"/>
  <c r="N536" i="20" s="1"/>
  <c r="M535" i="20"/>
  <c r="M536" i="20" s="1"/>
  <c r="L535" i="20"/>
  <c r="L536" i="20" s="1"/>
  <c r="J535" i="20"/>
  <c r="J536" i="20" s="1"/>
  <c r="I535" i="20"/>
  <c r="I536" i="20" s="1"/>
  <c r="H534" i="20"/>
  <c r="H535" i="20" s="1"/>
  <c r="H536" i="20" s="1"/>
  <c r="H526" i="20"/>
  <c r="Q522" i="20"/>
  <c r="Q523" i="20" s="1"/>
  <c r="P522" i="20"/>
  <c r="P523" i="20" s="1"/>
  <c r="O522" i="20"/>
  <c r="O523" i="20" s="1"/>
  <c r="N522" i="20"/>
  <c r="N523" i="20" s="1"/>
  <c r="M522" i="20"/>
  <c r="M523" i="20" s="1"/>
  <c r="L522" i="20"/>
  <c r="L523" i="20" s="1"/>
  <c r="J522" i="20"/>
  <c r="J523" i="20" s="1"/>
  <c r="I522" i="20"/>
  <c r="I523" i="20" s="1"/>
  <c r="H522" i="20"/>
  <c r="H523" i="20" s="1"/>
  <c r="Q517" i="20"/>
  <c r="Q518" i="20" s="1"/>
  <c r="P517" i="20"/>
  <c r="P518" i="20" s="1"/>
  <c r="O517" i="20"/>
  <c r="O518" i="20" s="1"/>
  <c r="N517" i="20"/>
  <c r="N518" i="20" s="1"/>
  <c r="M517" i="20"/>
  <c r="M518" i="20" s="1"/>
  <c r="L517" i="20"/>
  <c r="L518" i="20" s="1"/>
  <c r="K517" i="20"/>
  <c r="J517" i="20"/>
  <c r="J518" i="20" s="1"/>
  <c r="I517" i="20"/>
  <c r="I518" i="20" s="1"/>
  <c r="H516" i="20"/>
  <c r="H515" i="20"/>
  <c r="H514" i="20"/>
  <c r="H513" i="20"/>
  <c r="H512" i="20"/>
  <c r="Q508" i="20"/>
  <c r="P508" i="20"/>
  <c r="O508" i="20"/>
  <c r="N508" i="20"/>
  <c r="M508" i="20"/>
  <c r="L508" i="20"/>
  <c r="J508" i="20"/>
  <c r="I508" i="20"/>
  <c r="H507" i="20"/>
  <c r="H506" i="20"/>
  <c r="Q504" i="20"/>
  <c r="P504" i="20"/>
  <c r="O504" i="20"/>
  <c r="N504" i="20"/>
  <c r="M504" i="20"/>
  <c r="L504" i="20"/>
  <c r="K504" i="20"/>
  <c r="J504" i="20"/>
  <c r="I504" i="20"/>
  <c r="H504" i="20"/>
  <c r="Q496" i="20"/>
  <c r="P496" i="20"/>
  <c r="O496" i="20"/>
  <c r="N496" i="20"/>
  <c r="M496" i="20"/>
  <c r="L496" i="20"/>
  <c r="J496" i="20"/>
  <c r="I496" i="20"/>
  <c r="H496" i="20"/>
  <c r="Q493" i="20"/>
  <c r="P493" i="20"/>
  <c r="O493" i="20"/>
  <c r="N493" i="20"/>
  <c r="M493" i="20"/>
  <c r="L493" i="20"/>
  <c r="J493" i="20"/>
  <c r="I493" i="20"/>
  <c r="H493" i="20"/>
  <c r="I1018" i="20" l="1"/>
  <c r="K937" i="20"/>
  <c r="K978" i="20"/>
  <c r="P937" i="20"/>
  <c r="P1018" i="20" s="1"/>
  <c r="J509" i="20"/>
  <c r="H937" i="20"/>
  <c r="J549" i="20"/>
  <c r="O549" i="20"/>
  <c r="M564" i="20"/>
  <c r="Q564" i="20"/>
  <c r="O509" i="20"/>
  <c r="H978" i="20"/>
  <c r="N978" i="20"/>
  <c r="J978" i="20"/>
  <c r="J1018" i="20" s="1"/>
  <c r="P549" i="20"/>
  <c r="N564" i="20"/>
  <c r="H559" i="20"/>
  <c r="L1018" i="20"/>
  <c r="I509" i="20"/>
  <c r="L549" i="20"/>
  <c r="N1018" i="20"/>
  <c r="K1018" i="20"/>
  <c r="H508" i="20"/>
  <c r="Q1018" i="20"/>
  <c r="O1018" i="20"/>
  <c r="M1018" i="20"/>
  <c r="L509" i="20"/>
  <c r="H517" i="20"/>
  <c r="H518" i="20" s="1"/>
  <c r="M549" i="20"/>
  <c r="H563" i="20"/>
  <c r="Q509" i="20"/>
  <c r="N509" i="20"/>
  <c r="N565" i="20" s="1"/>
  <c r="N566" i="20" s="1"/>
  <c r="J564" i="20"/>
  <c r="J565" i="20" s="1"/>
  <c r="J566" i="20" s="1"/>
  <c r="O564" i="20"/>
  <c r="O565" i="20" s="1"/>
  <c r="O566" i="20" s="1"/>
  <c r="P509" i="20"/>
  <c r="H549" i="20"/>
  <c r="Q549" i="20"/>
  <c r="I564" i="20"/>
  <c r="I565" i="20" s="1"/>
  <c r="I566" i="20" s="1"/>
  <c r="H509" i="20"/>
  <c r="M509" i="20"/>
  <c r="L564" i="20"/>
  <c r="P564" i="20"/>
  <c r="Q565" i="20"/>
  <c r="Q566" i="20" s="1"/>
  <c r="M565" i="20"/>
  <c r="M566" i="20" s="1"/>
  <c r="H1018" i="20" l="1"/>
  <c r="P565" i="20"/>
  <c r="P566" i="20" s="1"/>
  <c r="H564" i="20"/>
  <c r="L565" i="20"/>
  <c r="L566" i="20" s="1"/>
  <c r="H565" i="20"/>
  <c r="H566" i="20" s="1"/>
  <c r="Q878" i="20"/>
  <c r="Q879" i="20" s="1"/>
  <c r="Q880" i="20" s="1"/>
  <c r="P878" i="20"/>
  <c r="P879" i="20" s="1"/>
  <c r="P880" i="20" s="1"/>
  <c r="O878" i="20"/>
  <c r="O879" i="20" s="1"/>
  <c r="O880" i="20" s="1"/>
  <c r="N878" i="20"/>
  <c r="N879" i="20" s="1"/>
  <c r="N880" i="20" s="1"/>
  <c r="M878" i="20"/>
  <c r="M879" i="20" s="1"/>
  <c r="M880" i="20" s="1"/>
  <c r="L878" i="20"/>
  <c r="L879" i="20" s="1"/>
  <c r="L880" i="20" s="1"/>
  <c r="K878" i="20"/>
  <c r="K879" i="20" s="1"/>
  <c r="K880" i="20" s="1"/>
  <c r="J878" i="20"/>
  <c r="J879" i="20" s="1"/>
  <c r="J880" i="20" s="1"/>
  <c r="I878" i="20"/>
  <c r="I879" i="20" s="1"/>
  <c r="I880" i="20" s="1"/>
  <c r="H877" i="20"/>
  <c r="H878" i="20" s="1"/>
  <c r="H879" i="20" s="1"/>
  <c r="H880" i="20" s="1"/>
  <c r="Q871" i="20"/>
  <c r="P871" i="20"/>
  <c r="O871" i="20"/>
  <c r="N871" i="20"/>
  <c r="M871" i="20"/>
  <c r="L871" i="20"/>
  <c r="K871" i="20"/>
  <c r="J871" i="20"/>
  <c r="I871" i="20"/>
  <c r="H870" i="20"/>
  <c r="H869" i="20"/>
  <c r="Q867" i="20"/>
  <c r="Q872" i="20" s="1"/>
  <c r="P867" i="20"/>
  <c r="O867" i="20"/>
  <c r="N867" i="20"/>
  <c r="M867" i="20"/>
  <c r="L867" i="20"/>
  <c r="K867" i="20"/>
  <c r="J867" i="20"/>
  <c r="I867" i="20"/>
  <c r="H866" i="20"/>
  <c r="H865" i="20"/>
  <c r="Q861" i="20"/>
  <c r="Q862" i="20" s="1"/>
  <c r="P861" i="20"/>
  <c r="P862" i="20" s="1"/>
  <c r="O861" i="20"/>
  <c r="O862" i="20" s="1"/>
  <c r="N861" i="20"/>
  <c r="N862" i="20" s="1"/>
  <c r="M861" i="20"/>
  <c r="M862" i="20" s="1"/>
  <c r="L861" i="20"/>
  <c r="L862" i="20" s="1"/>
  <c r="K861" i="20"/>
  <c r="K862" i="20" s="1"/>
  <c r="J861" i="20"/>
  <c r="J862" i="20" s="1"/>
  <c r="I861" i="20"/>
  <c r="I862" i="20" s="1"/>
  <c r="H860" i="20"/>
  <c r="H859" i="20"/>
  <c r="Q855" i="20"/>
  <c r="P855" i="20"/>
  <c r="O855" i="20"/>
  <c r="N855" i="20"/>
  <c r="M855" i="20"/>
  <c r="L855" i="20"/>
  <c r="K855" i="20"/>
  <c r="J855" i="20"/>
  <c r="I855" i="20"/>
  <c r="H854" i="20"/>
  <c r="H855" i="20" s="1"/>
  <c r="Q852" i="20"/>
  <c r="P852" i="20"/>
  <c r="O852" i="20"/>
  <c r="N852" i="20"/>
  <c r="N856" i="20" s="1"/>
  <c r="M852" i="20"/>
  <c r="L852" i="20"/>
  <c r="K852" i="20"/>
  <c r="J852" i="20"/>
  <c r="J856" i="20" s="1"/>
  <c r="I852" i="20"/>
  <c r="H851" i="20"/>
  <c r="H850" i="20"/>
  <c r="Q844" i="20"/>
  <c r="P844" i="20"/>
  <c r="O844" i="20"/>
  <c r="N844" i="20"/>
  <c r="M844" i="20"/>
  <c r="L844" i="20"/>
  <c r="K844" i="20"/>
  <c r="J844" i="20"/>
  <c r="I844" i="20"/>
  <c r="H843" i="20"/>
  <c r="H842" i="20"/>
  <c r="Q840" i="20"/>
  <c r="P840" i="20"/>
  <c r="O840" i="20"/>
  <c r="N840" i="20"/>
  <c r="M840" i="20"/>
  <c r="L840" i="20"/>
  <c r="K840" i="20"/>
  <c r="J840" i="20"/>
  <c r="I840" i="20"/>
  <c r="H839" i="20"/>
  <c r="H838" i="20"/>
  <c r="Q836" i="20"/>
  <c r="P836" i="20"/>
  <c r="P845" i="20" s="1"/>
  <c r="O836" i="20"/>
  <c r="N836" i="20"/>
  <c r="M836" i="20"/>
  <c r="L836" i="20"/>
  <c r="K836" i="20"/>
  <c r="J836" i="20"/>
  <c r="I836" i="20"/>
  <c r="H835" i="20"/>
  <c r="H834" i="20"/>
  <c r="Q830" i="20"/>
  <c r="P830" i="20"/>
  <c r="O830" i="20"/>
  <c r="N830" i="20"/>
  <c r="M830" i="20"/>
  <c r="L830" i="20"/>
  <c r="K830" i="20"/>
  <c r="J830" i="20"/>
  <c r="I830" i="20"/>
  <c r="H829" i="20"/>
  <c r="H828" i="20"/>
  <c r="H830" i="20" s="1"/>
  <c r="Q826" i="20"/>
  <c r="Q831" i="20" s="1"/>
  <c r="P826" i="20"/>
  <c r="P831" i="20" s="1"/>
  <c r="O826" i="20"/>
  <c r="N826" i="20"/>
  <c r="M826" i="20"/>
  <c r="M831" i="20" s="1"/>
  <c r="L826" i="20"/>
  <c r="L831" i="20" s="1"/>
  <c r="K826" i="20"/>
  <c r="J826" i="20"/>
  <c r="I826" i="20"/>
  <c r="I831" i="20" s="1"/>
  <c r="H825" i="20"/>
  <c r="H824" i="20"/>
  <c r="Q818" i="20"/>
  <c r="Q819" i="20" s="1"/>
  <c r="P818" i="20"/>
  <c r="P819" i="20" s="1"/>
  <c r="O818" i="20"/>
  <c r="O819" i="20" s="1"/>
  <c r="N818" i="20"/>
  <c r="N819" i="20" s="1"/>
  <c r="M818" i="20"/>
  <c r="M819" i="20" s="1"/>
  <c r="L818" i="20"/>
  <c r="L819" i="20" s="1"/>
  <c r="K818" i="20"/>
  <c r="K819" i="20" s="1"/>
  <c r="J818" i="20"/>
  <c r="J819" i="20" s="1"/>
  <c r="I818" i="20"/>
  <c r="I819" i="20" s="1"/>
  <c r="H817" i="20"/>
  <c r="H816" i="20"/>
  <c r="Q812" i="20"/>
  <c r="Q813" i="20" s="1"/>
  <c r="P812" i="20"/>
  <c r="P813" i="20" s="1"/>
  <c r="O812" i="20"/>
  <c r="O813" i="20" s="1"/>
  <c r="N812" i="20"/>
  <c r="N813" i="20" s="1"/>
  <c r="M812" i="20"/>
  <c r="M813" i="20" s="1"/>
  <c r="L812" i="20"/>
  <c r="L813" i="20" s="1"/>
  <c r="K812" i="20"/>
  <c r="K813" i="20" s="1"/>
  <c r="J812" i="20"/>
  <c r="J813" i="20" s="1"/>
  <c r="I812" i="20"/>
  <c r="I813" i="20" s="1"/>
  <c r="H811" i="20"/>
  <c r="H810" i="20"/>
  <c r="H809" i="20"/>
  <c r="H808" i="20"/>
  <c r="Q804" i="20"/>
  <c r="Q805" i="20" s="1"/>
  <c r="P804" i="20"/>
  <c r="P805" i="20" s="1"/>
  <c r="O804" i="20"/>
  <c r="O805" i="20" s="1"/>
  <c r="N804" i="20"/>
  <c r="N805" i="20" s="1"/>
  <c r="M804" i="20"/>
  <c r="M805" i="20" s="1"/>
  <c r="L804" i="20"/>
  <c r="L805" i="20" s="1"/>
  <c r="K804" i="20"/>
  <c r="K805" i="20" s="1"/>
  <c r="J804" i="20"/>
  <c r="J805" i="20" s="1"/>
  <c r="I804" i="20"/>
  <c r="I805" i="20" s="1"/>
  <c r="H803" i="20"/>
  <c r="H802" i="20"/>
  <c r="Q798" i="20"/>
  <c r="P798" i="20"/>
  <c r="O798" i="20"/>
  <c r="N798" i="20"/>
  <c r="M798" i="20"/>
  <c r="L798" i="20"/>
  <c r="K798" i="20"/>
  <c r="J798" i="20"/>
  <c r="I798" i="20"/>
  <c r="H797" i="20"/>
  <c r="H798" i="20" s="1"/>
  <c r="H796" i="20"/>
  <c r="Q794" i="20"/>
  <c r="P794" i="20"/>
  <c r="O794" i="20"/>
  <c r="O799" i="20" s="1"/>
  <c r="N794" i="20"/>
  <c r="M794" i="20"/>
  <c r="L794" i="20"/>
  <c r="K794" i="20"/>
  <c r="K799" i="20" s="1"/>
  <c r="J794" i="20"/>
  <c r="J799" i="20" s="1"/>
  <c r="I794" i="20"/>
  <c r="H793" i="20"/>
  <c r="H794" i="20" s="1"/>
  <c r="Q787" i="20"/>
  <c r="Q788" i="20" s="1"/>
  <c r="P787" i="20"/>
  <c r="P788" i="20" s="1"/>
  <c r="O787" i="20"/>
  <c r="O788" i="20" s="1"/>
  <c r="N787" i="20"/>
  <c r="N788" i="20" s="1"/>
  <c r="M787" i="20"/>
  <c r="M788" i="20" s="1"/>
  <c r="L787" i="20"/>
  <c r="L788" i="20" s="1"/>
  <c r="K787" i="20"/>
  <c r="K788" i="20" s="1"/>
  <c r="J787" i="20"/>
  <c r="J788" i="20" s="1"/>
  <c r="I787" i="20"/>
  <c r="I788" i="20" s="1"/>
  <c r="H786" i="20"/>
  <c r="H785" i="20"/>
  <c r="H784" i="20"/>
  <c r="Q780" i="20"/>
  <c r="Q781" i="20" s="1"/>
  <c r="P780" i="20"/>
  <c r="P781" i="20" s="1"/>
  <c r="O780" i="20"/>
  <c r="O781" i="20" s="1"/>
  <c r="N780" i="20"/>
  <c r="N781" i="20" s="1"/>
  <c r="M780" i="20"/>
  <c r="M781" i="20" s="1"/>
  <c r="L780" i="20"/>
  <c r="L781" i="20" s="1"/>
  <c r="K780" i="20"/>
  <c r="K781" i="20" s="1"/>
  <c r="J780" i="20"/>
  <c r="J781" i="20" s="1"/>
  <c r="I780" i="20"/>
  <c r="I781" i="20" s="1"/>
  <c r="H779" i="20"/>
  <c r="H778" i="20"/>
  <c r="Q774" i="20"/>
  <c r="P774" i="20"/>
  <c r="O774" i="20"/>
  <c r="N774" i="20"/>
  <c r="M774" i="20"/>
  <c r="L774" i="20"/>
  <c r="K774" i="20"/>
  <c r="J774" i="20"/>
  <c r="I774" i="20"/>
  <c r="H773" i="20"/>
  <c r="H774" i="20" s="1"/>
  <c r="Q771" i="20"/>
  <c r="Q775" i="20" s="1"/>
  <c r="P771" i="20"/>
  <c r="O771" i="20"/>
  <c r="N771" i="20"/>
  <c r="N775" i="20" s="1"/>
  <c r="M771" i="20"/>
  <c r="M775" i="20" s="1"/>
  <c r="L771" i="20"/>
  <c r="K771" i="20"/>
  <c r="J771" i="20"/>
  <c r="J775" i="20" s="1"/>
  <c r="I771" i="20"/>
  <c r="I775" i="20" s="1"/>
  <c r="H770" i="20"/>
  <c r="H771" i="20" s="1"/>
  <c r="Q764" i="20"/>
  <c r="P764" i="20"/>
  <c r="P765" i="20" s="1"/>
  <c r="O764" i="20"/>
  <c r="N764" i="20"/>
  <c r="M764" i="20"/>
  <c r="L764" i="20"/>
  <c r="K764" i="20"/>
  <c r="J764" i="20"/>
  <c r="I764" i="20"/>
  <c r="H763" i="20"/>
  <c r="H764" i="20" s="1"/>
  <c r="Q761" i="20"/>
  <c r="P761" i="20"/>
  <c r="O761" i="20"/>
  <c r="N761" i="20"/>
  <c r="M761" i="20"/>
  <c r="L761" i="20"/>
  <c r="K761" i="20"/>
  <c r="J761" i="20"/>
  <c r="I761" i="20"/>
  <c r="H760" i="20"/>
  <c r="H759" i="20"/>
  <c r="Q755" i="20"/>
  <c r="Q756" i="20" s="1"/>
  <c r="P755" i="20"/>
  <c r="P756" i="20" s="1"/>
  <c r="O755" i="20"/>
  <c r="O756" i="20" s="1"/>
  <c r="N755" i="20"/>
  <c r="N756" i="20" s="1"/>
  <c r="M755" i="20"/>
  <c r="M756" i="20" s="1"/>
  <c r="L755" i="20"/>
  <c r="L756" i="20" s="1"/>
  <c r="K755" i="20"/>
  <c r="K756" i="20" s="1"/>
  <c r="J755" i="20"/>
  <c r="J756" i="20" s="1"/>
  <c r="I755" i="20"/>
  <c r="I756" i="20" s="1"/>
  <c r="H754" i="20"/>
  <c r="H755" i="20" s="1"/>
  <c r="H756" i="20" s="1"/>
  <c r="Q748" i="20"/>
  <c r="P748" i="20"/>
  <c r="O748" i="20"/>
  <c r="N748" i="20"/>
  <c r="M748" i="20"/>
  <c r="L748" i="20"/>
  <c r="K748" i="20"/>
  <c r="J748" i="20"/>
  <c r="I748" i="20"/>
  <c r="H747" i="20"/>
  <c r="H748" i="20" s="1"/>
  <c r="Q745" i="20"/>
  <c r="P745" i="20"/>
  <c r="O745" i="20"/>
  <c r="N745" i="20"/>
  <c r="M745" i="20"/>
  <c r="L745" i="20"/>
  <c r="K745" i="20"/>
  <c r="J745" i="20"/>
  <c r="I745" i="20"/>
  <c r="H744" i="20"/>
  <c r="H745" i="20" s="1"/>
  <c r="Q742" i="20"/>
  <c r="P742" i="20"/>
  <c r="O742" i="20"/>
  <c r="N742" i="20"/>
  <c r="M742" i="20"/>
  <c r="L742" i="20"/>
  <c r="K742" i="20"/>
  <c r="J742" i="20"/>
  <c r="I742" i="20"/>
  <c r="H741" i="20"/>
  <c r="H742" i="20" s="1"/>
  <c r="Q739" i="20"/>
  <c r="P739" i="20"/>
  <c r="O739" i="20"/>
  <c r="N739" i="20"/>
  <c r="M739" i="20"/>
  <c r="L739" i="20"/>
  <c r="K739" i="20"/>
  <c r="J739" i="20"/>
  <c r="I739" i="20"/>
  <c r="H738" i="20"/>
  <c r="H737" i="20"/>
  <c r="H736" i="20"/>
  <c r="H735" i="20"/>
  <c r="H734" i="20"/>
  <c r="H733" i="20"/>
  <c r="H732" i="20"/>
  <c r="H731" i="20"/>
  <c r="Q729" i="20"/>
  <c r="P729" i="20"/>
  <c r="O729" i="20"/>
  <c r="N729" i="20"/>
  <c r="M729" i="20"/>
  <c r="L729" i="20"/>
  <c r="K729" i="20"/>
  <c r="J729" i="20"/>
  <c r="I729" i="20"/>
  <c r="H728" i="20"/>
  <c r="H729" i="20" s="1"/>
  <c r="Q726" i="20"/>
  <c r="P726" i="20"/>
  <c r="O726" i="20"/>
  <c r="N726" i="20"/>
  <c r="M726" i="20"/>
  <c r="L726" i="20"/>
  <c r="K726" i="20"/>
  <c r="J726" i="20"/>
  <c r="I726" i="20"/>
  <c r="H725" i="20"/>
  <c r="H724" i="20"/>
  <c r="H723" i="20"/>
  <c r="H726" i="20" s="1"/>
  <c r="Q721" i="20"/>
  <c r="P721" i="20"/>
  <c r="O721" i="20"/>
  <c r="N721" i="20"/>
  <c r="M721" i="20"/>
  <c r="L721" i="20"/>
  <c r="K721" i="20"/>
  <c r="J721" i="20"/>
  <c r="I721" i="20"/>
  <c r="H720" i="20"/>
  <c r="H721" i="20" s="1"/>
  <c r="Q718" i="20"/>
  <c r="P718" i="20"/>
  <c r="O718" i="20"/>
  <c r="N718" i="20"/>
  <c r="M718" i="20"/>
  <c r="L718" i="20"/>
  <c r="K718" i="20"/>
  <c r="J718" i="20"/>
  <c r="I718" i="20"/>
  <c r="H717" i="20"/>
  <c r="H718" i="20" s="1"/>
  <c r="Q715" i="20"/>
  <c r="P715" i="20"/>
  <c r="O715" i="20"/>
  <c r="N715" i="20"/>
  <c r="M715" i="20"/>
  <c r="L715" i="20"/>
  <c r="K715" i="20"/>
  <c r="J715" i="20"/>
  <c r="I715" i="20"/>
  <c r="H714" i="20"/>
  <c r="H713" i="20"/>
  <c r="H712" i="20"/>
  <c r="H711" i="20"/>
  <c r="H710" i="20"/>
  <c r="Q704" i="20"/>
  <c r="Q705" i="20" s="1"/>
  <c r="Q706" i="20" s="1"/>
  <c r="P704" i="20"/>
  <c r="P705" i="20" s="1"/>
  <c r="P706" i="20" s="1"/>
  <c r="O704" i="20"/>
  <c r="O705" i="20" s="1"/>
  <c r="O706" i="20" s="1"/>
  <c r="N704" i="20"/>
  <c r="N705" i="20" s="1"/>
  <c r="N706" i="20" s="1"/>
  <c r="M704" i="20"/>
  <c r="M705" i="20" s="1"/>
  <c r="M706" i="20" s="1"/>
  <c r="L704" i="20"/>
  <c r="L705" i="20" s="1"/>
  <c r="L706" i="20" s="1"/>
  <c r="K704" i="20"/>
  <c r="K705" i="20" s="1"/>
  <c r="K706" i="20" s="1"/>
  <c r="J704" i="20"/>
  <c r="J705" i="20" s="1"/>
  <c r="J706" i="20" s="1"/>
  <c r="I704" i="20"/>
  <c r="I705" i="20" s="1"/>
  <c r="I706" i="20" s="1"/>
  <c r="H703" i="20"/>
  <c r="H704" i="20" s="1"/>
  <c r="H705" i="20" s="1"/>
  <c r="H706" i="20" s="1"/>
  <c r="Q697" i="20"/>
  <c r="P697" i="20"/>
  <c r="O697" i="20"/>
  <c r="N697" i="20"/>
  <c r="M697" i="20"/>
  <c r="L697" i="20"/>
  <c r="K697" i="20"/>
  <c r="J697" i="20"/>
  <c r="I697" i="20"/>
  <c r="H696" i="20"/>
  <c r="H697" i="20" s="1"/>
  <c r="Q694" i="20"/>
  <c r="P694" i="20"/>
  <c r="O694" i="20"/>
  <c r="N694" i="20"/>
  <c r="M694" i="20"/>
  <c r="L694" i="20"/>
  <c r="K694" i="20"/>
  <c r="J694" i="20"/>
  <c r="I694" i="20"/>
  <c r="H693" i="20"/>
  <c r="H694" i="20" s="1"/>
  <c r="Q689" i="20"/>
  <c r="Q690" i="20" s="1"/>
  <c r="P689" i="20"/>
  <c r="P690" i="20" s="1"/>
  <c r="O689" i="20"/>
  <c r="O690" i="20" s="1"/>
  <c r="N689" i="20"/>
  <c r="N690" i="20" s="1"/>
  <c r="M689" i="20"/>
  <c r="M690" i="20" s="1"/>
  <c r="L689" i="20"/>
  <c r="L690" i="20" s="1"/>
  <c r="K689" i="20"/>
  <c r="K690" i="20" s="1"/>
  <c r="J689" i="20"/>
  <c r="J690" i="20" s="1"/>
  <c r="I689" i="20"/>
  <c r="I690" i="20" s="1"/>
  <c r="H688" i="20"/>
  <c r="H689" i="20" s="1"/>
  <c r="H690" i="20" s="1"/>
  <c r="Q684" i="20"/>
  <c r="Q685" i="20" s="1"/>
  <c r="P684" i="20"/>
  <c r="P685" i="20" s="1"/>
  <c r="O684" i="20"/>
  <c r="O685" i="20" s="1"/>
  <c r="N684" i="20"/>
  <c r="N685" i="20" s="1"/>
  <c r="M684" i="20"/>
  <c r="M685" i="20" s="1"/>
  <c r="L684" i="20"/>
  <c r="L685" i="20" s="1"/>
  <c r="K684" i="20"/>
  <c r="K685" i="20" s="1"/>
  <c r="J684" i="20"/>
  <c r="J685" i="20" s="1"/>
  <c r="I684" i="20"/>
  <c r="I685" i="20" s="1"/>
  <c r="H683" i="20"/>
  <c r="H684" i="20" s="1"/>
  <c r="H685" i="20" s="1"/>
  <c r="Q679" i="20"/>
  <c r="P679" i="20"/>
  <c r="O679" i="20"/>
  <c r="N679" i="20"/>
  <c r="M679" i="20"/>
  <c r="L679" i="20"/>
  <c r="K679" i="20"/>
  <c r="J679" i="20"/>
  <c r="I679" i="20"/>
  <c r="H678" i="20"/>
  <c r="H679" i="20" s="1"/>
  <c r="Q676" i="20"/>
  <c r="P676" i="20"/>
  <c r="O676" i="20"/>
  <c r="N676" i="20"/>
  <c r="M676" i="20"/>
  <c r="L676" i="20"/>
  <c r="K676" i="20"/>
  <c r="J676" i="20"/>
  <c r="I676" i="20"/>
  <c r="H675" i="20"/>
  <c r="H676" i="20" s="1"/>
  <c r="Q671" i="20"/>
  <c r="P671" i="20"/>
  <c r="O671" i="20"/>
  <c r="N671" i="20"/>
  <c r="M671" i="20"/>
  <c r="L671" i="20"/>
  <c r="K671" i="20"/>
  <c r="J671" i="20"/>
  <c r="I671" i="20"/>
  <c r="H670" i="20"/>
  <c r="H671" i="20" s="1"/>
  <c r="Q668" i="20"/>
  <c r="P668" i="20"/>
  <c r="O668" i="20"/>
  <c r="N668" i="20"/>
  <c r="M668" i="20"/>
  <c r="L668" i="20"/>
  <c r="K668" i="20"/>
  <c r="J668" i="20"/>
  <c r="I668" i="20"/>
  <c r="H667" i="20"/>
  <c r="H668" i="20" s="1"/>
  <c r="Q665" i="20"/>
  <c r="P665" i="20"/>
  <c r="O665" i="20"/>
  <c r="N665" i="20"/>
  <c r="M665" i="20"/>
  <c r="L665" i="20"/>
  <c r="K665" i="20"/>
  <c r="J665" i="20"/>
  <c r="I665" i="20"/>
  <c r="H664" i="20"/>
  <c r="H665" i="20" s="1"/>
  <c r="Q658" i="20"/>
  <c r="P658" i="20"/>
  <c r="O658" i="20"/>
  <c r="N658" i="20"/>
  <c r="M658" i="20"/>
  <c r="L658" i="20"/>
  <c r="K658" i="20"/>
  <c r="J658" i="20"/>
  <c r="I658" i="20"/>
  <c r="H657" i="20"/>
  <c r="H658" i="20" s="1"/>
  <c r="Q655" i="20"/>
  <c r="P655" i="20"/>
  <c r="O655" i="20"/>
  <c r="N655" i="20"/>
  <c r="M655" i="20"/>
  <c r="L655" i="20"/>
  <c r="K655" i="20"/>
  <c r="J655" i="20"/>
  <c r="I655" i="20"/>
  <c r="H654" i="20"/>
  <c r="H655" i="20" s="1"/>
  <c r="Q652" i="20"/>
  <c r="P652" i="20"/>
  <c r="O652" i="20"/>
  <c r="N652" i="20"/>
  <c r="M652" i="20"/>
  <c r="L652" i="20"/>
  <c r="K652" i="20"/>
  <c r="J652" i="20"/>
  <c r="I652" i="20"/>
  <c r="H651" i="20"/>
  <c r="H652" i="20" s="1"/>
  <c r="Q649" i="20"/>
  <c r="P649" i="20"/>
  <c r="O649" i="20"/>
  <c r="N649" i="20"/>
  <c r="M649" i="20"/>
  <c r="L649" i="20"/>
  <c r="K649" i="20"/>
  <c r="J649" i="20"/>
  <c r="I649" i="20"/>
  <c r="H649" i="20"/>
  <c r="H648" i="20"/>
  <c r="Q644" i="20"/>
  <c r="P644" i="20"/>
  <c r="O644" i="20"/>
  <c r="N644" i="20"/>
  <c r="M644" i="20"/>
  <c r="L644" i="20"/>
  <c r="K644" i="20"/>
  <c r="J644" i="20"/>
  <c r="I644" i="20"/>
  <c r="H644" i="20"/>
  <c r="Q641" i="20"/>
  <c r="P641" i="20"/>
  <c r="O641" i="20"/>
  <c r="N641" i="20"/>
  <c r="M641" i="20"/>
  <c r="L641" i="20"/>
  <c r="K641" i="20"/>
  <c r="J641" i="20"/>
  <c r="I641" i="20"/>
  <c r="H640" i="20"/>
  <c r="H641" i="20" s="1"/>
  <c r="Q638" i="20"/>
  <c r="P638" i="20"/>
  <c r="O638" i="20"/>
  <c r="N638" i="20"/>
  <c r="M638" i="20"/>
  <c r="L638" i="20"/>
  <c r="K638" i="20"/>
  <c r="J638" i="20"/>
  <c r="I638" i="20"/>
  <c r="H637" i="20"/>
  <c r="H638" i="20" s="1"/>
  <c r="Q631" i="20"/>
  <c r="P631" i="20"/>
  <c r="O631" i="20"/>
  <c r="N631" i="20"/>
  <c r="M631" i="20"/>
  <c r="L631" i="20"/>
  <c r="K631" i="20"/>
  <c r="J631" i="20"/>
  <c r="I631" i="20"/>
  <c r="H630" i="20"/>
  <c r="H631" i="20" s="1"/>
  <c r="Q628" i="20"/>
  <c r="P628" i="20"/>
  <c r="P632" i="20" s="1"/>
  <c r="O628" i="20"/>
  <c r="N628" i="20"/>
  <c r="M628" i="20"/>
  <c r="L628" i="20"/>
  <c r="L632" i="20" s="1"/>
  <c r="K628" i="20"/>
  <c r="J628" i="20"/>
  <c r="I628" i="20"/>
  <c r="H627" i="20"/>
  <c r="H628" i="20" s="1"/>
  <c r="H632" i="20" s="1"/>
  <c r="Q623" i="20"/>
  <c r="Q624" i="20" s="1"/>
  <c r="P623" i="20"/>
  <c r="P624" i="20" s="1"/>
  <c r="O623" i="20"/>
  <c r="O624" i="20" s="1"/>
  <c r="N623" i="20"/>
  <c r="N624" i="20" s="1"/>
  <c r="M623" i="20"/>
  <c r="M624" i="20" s="1"/>
  <c r="L623" i="20"/>
  <c r="L624" i="20" s="1"/>
  <c r="K623" i="20"/>
  <c r="K624" i="20" s="1"/>
  <c r="J623" i="20"/>
  <c r="J624" i="20" s="1"/>
  <c r="I623" i="20"/>
  <c r="I624" i="20" s="1"/>
  <c r="H622" i="20"/>
  <c r="H623" i="20" s="1"/>
  <c r="H624" i="20" s="1"/>
  <c r="Q618" i="20"/>
  <c r="P618" i="20"/>
  <c r="O618" i="20"/>
  <c r="N618" i="20"/>
  <c r="M618" i="20"/>
  <c r="L618" i="20"/>
  <c r="K618" i="20"/>
  <c r="J618" i="20"/>
  <c r="I618" i="20"/>
  <c r="H618" i="20"/>
  <c r="Q615" i="20"/>
  <c r="P615" i="20"/>
  <c r="O615" i="20"/>
  <c r="N615" i="20"/>
  <c r="M615" i="20"/>
  <c r="L615" i="20"/>
  <c r="K615" i="20"/>
  <c r="J615" i="20"/>
  <c r="I615" i="20"/>
  <c r="H614" i="20"/>
  <c r="H615" i="20" s="1"/>
  <c r="Q612" i="20"/>
  <c r="P612" i="20"/>
  <c r="O612" i="20"/>
  <c r="N612" i="20"/>
  <c r="M612" i="20"/>
  <c r="L612" i="20"/>
  <c r="K612" i="20"/>
  <c r="J612" i="20"/>
  <c r="I612" i="20"/>
  <c r="H611" i="20"/>
  <c r="H612" i="20" s="1"/>
  <c r="Q609" i="20"/>
  <c r="P609" i="20"/>
  <c r="O609" i="20"/>
  <c r="N609" i="20"/>
  <c r="M609" i="20"/>
  <c r="L609" i="20"/>
  <c r="K609" i="20"/>
  <c r="J609" i="20"/>
  <c r="J619" i="20" s="1"/>
  <c r="I609" i="20"/>
  <c r="H608" i="20"/>
  <c r="H607" i="20"/>
  <c r="H606" i="20"/>
  <c r="Q602" i="20"/>
  <c r="P602" i="20"/>
  <c r="O602" i="20"/>
  <c r="N602" i="20"/>
  <c r="M602" i="20"/>
  <c r="L602" i="20"/>
  <c r="K602" i="20"/>
  <c r="J602" i="20"/>
  <c r="I602" i="20"/>
  <c r="H601" i="20"/>
  <c r="H602" i="20" s="1"/>
  <c r="Q599" i="20"/>
  <c r="P599" i="20"/>
  <c r="O599" i="20"/>
  <c r="N599" i="20"/>
  <c r="M599" i="20"/>
  <c r="L599" i="20"/>
  <c r="K599" i="20"/>
  <c r="J599" i="20"/>
  <c r="I599" i="20"/>
  <c r="H598" i="20"/>
  <c r="H597" i="20"/>
  <c r="H596" i="20"/>
  <c r="H599" i="20" s="1"/>
  <c r="Q594" i="20"/>
  <c r="P594" i="20"/>
  <c r="O594" i="20"/>
  <c r="N594" i="20"/>
  <c r="M594" i="20"/>
  <c r="L594" i="20"/>
  <c r="K594" i="20"/>
  <c r="J594" i="20"/>
  <c r="I594" i="20"/>
  <c r="H593" i="20"/>
  <c r="H594" i="20" s="1"/>
  <c r="Q591" i="20"/>
  <c r="P591" i="20"/>
  <c r="O591" i="20"/>
  <c r="N591" i="20"/>
  <c r="M591" i="20"/>
  <c r="L591" i="20"/>
  <c r="K591" i="20"/>
  <c r="J591" i="20"/>
  <c r="I591" i="20"/>
  <c r="H590" i="20"/>
  <c r="H591" i="20" s="1"/>
  <c r="Q588" i="20"/>
  <c r="P588" i="20"/>
  <c r="O588" i="20"/>
  <c r="N588" i="20"/>
  <c r="M588" i="20"/>
  <c r="L588" i="20"/>
  <c r="K588" i="20"/>
  <c r="J588" i="20"/>
  <c r="I588" i="20"/>
  <c r="H587" i="20"/>
  <c r="H588" i="20" s="1"/>
  <c r="Q585" i="20"/>
  <c r="P585" i="20"/>
  <c r="O585" i="20"/>
  <c r="N585" i="20"/>
  <c r="M585" i="20"/>
  <c r="L585" i="20"/>
  <c r="K585" i="20"/>
  <c r="J585" i="20"/>
  <c r="I585" i="20"/>
  <c r="H584" i="20"/>
  <c r="H585" i="20" s="1"/>
  <c r="Q582" i="20"/>
  <c r="P582" i="20"/>
  <c r="O582" i="20"/>
  <c r="N582" i="20"/>
  <c r="M582" i="20"/>
  <c r="L582" i="20"/>
  <c r="K582" i="20"/>
  <c r="J582" i="20"/>
  <c r="I582" i="20"/>
  <c r="H581" i="20"/>
  <c r="H582" i="20" s="1"/>
  <c r="Q577" i="20"/>
  <c r="P577" i="20"/>
  <c r="O577" i="20"/>
  <c r="N577" i="20"/>
  <c r="M577" i="20"/>
  <c r="L577" i="20"/>
  <c r="K577" i="20"/>
  <c r="J577" i="20"/>
  <c r="I577" i="20"/>
  <c r="H576" i="20"/>
  <c r="H577" i="20" s="1"/>
  <c r="Q574" i="20"/>
  <c r="P574" i="20"/>
  <c r="P578" i="20" s="1"/>
  <c r="O574" i="20"/>
  <c r="N574" i="20"/>
  <c r="M574" i="20"/>
  <c r="L574" i="20"/>
  <c r="L578" i="20" s="1"/>
  <c r="K574" i="20"/>
  <c r="J574" i="20"/>
  <c r="I574" i="20"/>
  <c r="H573" i="20"/>
  <c r="H572" i="20"/>
  <c r="K765" i="20" l="1"/>
  <c r="H852" i="20"/>
  <c r="H609" i="20"/>
  <c r="H761" i="20"/>
  <c r="N799" i="20"/>
  <c r="I603" i="20"/>
  <c r="M603" i="20"/>
  <c r="Q603" i="20"/>
  <c r="N619" i="20"/>
  <c r="I632" i="20"/>
  <c r="M632" i="20"/>
  <c r="Q632" i="20"/>
  <c r="K632" i="20"/>
  <c r="O632" i="20"/>
  <c r="L680" i="20"/>
  <c r="P680" i="20"/>
  <c r="H818" i="20"/>
  <c r="H819" i="20" s="1"/>
  <c r="I856" i="20"/>
  <c r="M856" i="20"/>
  <c r="Q856" i="20"/>
  <c r="Q873" i="20" s="1"/>
  <c r="O698" i="20"/>
  <c r="H659" i="20"/>
  <c r="L659" i="20"/>
  <c r="P659" i="20"/>
  <c r="J659" i="20"/>
  <c r="N659" i="20"/>
  <c r="H672" i="20"/>
  <c r="L672" i="20"/>
  <c r="P672" i="20"/>
  <c r="H836" i="20"/>
  <c r="O765" i="20"/>
  <c r="H844" i="20"/>
  <c r="H861" i="20"/>
  <c r="H862" i="20" s="1"/>
  <c r="J578" i="20"/>
  <c r="N578" i="20"/>
  <c r="H765" i="20"/>
  <c r="H766" i="20" s="1"/>
  <c r="K775" i="20"/>
  <c r="K789" i="20" s="1"/>
  <c r="O775" i="20"/>
  <c r="O789" i="20" s="1"/>
  <c r="L799" i="20"/>
  <c r="P799" i="20"/>
  <c r="P820" i="20" s="1"/>
  <c r="J831" i="20"/>
  <c r="N831" i="20"/>
  <c r="L845" i="20"/>
  <c r="I872" i="20"/>
  <c r="M872" i="20"/>
  <c r="M873" i="20" s="1"/>
  <c r="H574" i="20"/>
  <c r="H578" i="20" s="1"/>
  <c r="K578" i="20"/>
  <c r="O578" i="20"/>
  <c r="J645" i="20"/>
  <c r="J660" i="20" s="1"/>
  <c r="N645" i="20"/>
  <c r="L645" i="20"/>
  <c r="P645" i="20"/>
  <c r="P660" i="20" s="1"/>
  <c r="K659" i="20"/>
  <c r="O659" i="20"/>
  <c r="I659" i="20"/>
  <c r="M659" i="20"/>
  <c r="Q659" i="20"/>
  <c r="K672" i="20"/>
  <c r="O672" i="20"/>
  <c r="I680" i="20"/>
  <c r="M680" i="20"/>
  <c r="Q680" i="20"/>
  <c r="K698" i="20"/>
  <c r="I698" i="20"/>
  <c r="M698" i="20"/>
  <c r="Q698" i="20"/>
  <c r="K749" i="20"/>
  <c r="K750" i="20" s="1"/>
  <c r="O749" i="20"/>
  <c r="O750" i="20" s="1"/>
  <c r="L749" i="20"/>
  <c r="L750" i="20" s="1"/>
  <c r="P749" i="20"/>
  <c r="P750" i="20" s="1"/>
  <c r="K766" i="20"/>
  <c r="O766" i="20"/>
  <c r="L765" i="20"/>
  <c r="I799" i="20"/>
  <c r="I820" i="20" s="1"/>
  <c r="M799" i="20"/>
  <c r="M820" i="20" s="1"/>
  <c r="Q799" i="20"/>
  <c r="Q820" i="20" s="1"/>
  <c r="H826" i="20"/>
  <c r="H831" i="20" s="1"/>
  <c r="K831" i="20"/>
  <c r="O831" i="20"/>
  <c r="I845" i="20"/>
  <c r="M845" i="20"/>
  <c r="M846" i="20" s="1"/>
  <c r="Q845" i="20"/>
  <c r="Q846" i="20" s="1"/>
  <c r="K856" i="20"/>
  <c r="O856" i="20"/>
  <c r="J872" i="20"/>
  <c r="J873" i="20" s="1"/>
  <c r="N872" i="20"/>
  <c r="N873" i="20" s="1"/>
  <c r="L619" i="20"/>
  <c r="P619" i="20"/>
  <c r="L660" i="20"/>
  <c r="N660" i="20"/>
  <c r="J680" i="20"/>
  <c r="N680" i="20"/>
  <c r="J698" i="20"/>
  <c r="N698" i="20"/>
  <c r="I765" i="20"/>
  <c r="I766" i="20" s="1"/>
  <c r="M765" i="20"/>
  <c r="M766" i="20" s="1"/>
  <c r="Q765" i="20"/>
  <c r="Q766" i="20" s="1"/>
  <c r="M789" i="20"/>
  <c r="H780" i="20"/>
  <c r="H781" i="20" s="1"/>
  <c r="H804" i="20"/>
  <c r="H805" i="20" s="1"/>
  <c r="H840" i="20"/>
  <c r="H799" i="20"/>
  <c r="J603" i="20"/>
  <c r="N603" i="20"/>
  <c r="H619" i="20"/>
  <c r="I619" i="20"/>
  <c r="M619" i="20"/>
  <c r="Q619" i="20"/>
  <c r="J632" i="20"/>
  <c r="N632" i="20"/>
  <c r="H645" i="20"/>
  <c r="H715" i="20"/>
  <c r="L820" i="20"/>
  <c r="H856" i="20"/>
  <c r="L872" i="20"/>
  <c r="P872" i="20"/>
  <c r="I578" i="20"/>
  <c r="M578" i="20"/>
  <c r="Q578" i="20"/>
  <c r="K603" i="20"/>
  <c r="O603" i="20"/>
  <c r="K619" i="20"/>
  <c r="O619" i="20"/>
  <c r="I645" i="20"/>
  <c r="I660" i="20" s="1"/>
  <c r="M645" i="20"/>
  <c r="Q645" i="20"/>
  <c r="K645" i="20"/>
  <c r="O645" i="20"/>
  <c r="I672" i="20"/>
  <c r="M672" i="20"/>
  <c r="Q672" i="20"/>
  <c r="K680" i="20"/>
  <c r="O680" i="20"/>
  <c r="K845" i="20"/>
  <c r="O845" i="20"/>
  <c r="O846" i="20" s="1"/>
  <c r="L856" i="20"/>
  <c r="P856" i="20"/>
  <c r="P873" i="20" s="1"/>
  <c r="L603" i="20"/>
  <c r="L633" i="20" s="1"/>
  <c r="P603" i="20"/>
  <c r="J672" i="20"/>
  <c r="N672" i="20"/>
  <c r="H698" i="20"/>
  <c r="L698" i="20"/>
  <c r="P698" i="20"/>
  <c r="P699" i="20" s="1"/>
  <c r="J749" i="20"/>
  <c r="J750" i="20" s="1"/>
  <c r="N749" i="20"/>
  <c r="N750" i="20" s="1"/>
  <c r="H739" i="20"/>
  <c r="L766" i="20"/>
  <c r="P766" i="20"/>
  <c r="H787" i="20"/>
  <c r="H788" i="20" s="1"/>
  <c r="H871" i="20"/>
  <c r="O633" i="20"/>
  <c r="H603" i="20"/>
  <c r="H680" i="20"/>
  <c r="H699" i="20" s="1"/>
  <c r="H775" i="20"/>
  <c r="L775" i="20"/>
  <c r="L789" i="20" s="1"/>
  <c r="P775" i="20"/>
  <c r="P789" i="20" s="1"/>
  <c r="J845" i="20"/>
  <c r="N845" i="20"/>
  <c r="L699" i="20"/>
  <c r="J765" i="20"/>
  <c r="J766" i="20" s="1"/>
  <c r="N765" i="20"/>
  <c r="N766" i="20" s="1"/>
  <c r="I789" i="20"/>
  <c r="Q789" i="20"/>
  <c r="J789" i="20"/>
  <c r="J820" i="20"/>
  <c r="L846" i="20"/>
  <c r="P846" i="20"/>
  <c r="I749" i="20"/>
  <c r="I750" i="20" s="1"/>
  <c r="M749" i="20"/>
  <c r="M750" i="20" s="1"/>
  <c r="Q749" i="20"/>
  <c r="Q750" i="20" s="1"/>
  <c r="N789" i="20"/>
  <c r="K820" i="20"/>
  <c r="O820" i="20"/>
  <c r="N820" i="20"/>
  <c r="H812" i="20"/>
  <c r="H813" i="20" s="1"/>
  <c r="I846" i="20"/>
  <c r="H867" i="20"/>
  <c r="K872" i="20"/>
  <c r="K873" i="20" s="1"/>
  <c r="O872" i="20"/>
  <c r="M633" i="20" l="1"/>
  <c r="N846" i="20"/>
  <c r="H789" i="20"/>
  <c r="L873" i="20"/>
  <c r="K699" i="20"/>
  <c r="O660" i="20"/>
  <c r="H845" i="20"/>
  <c r="J699" i="20"/>
  <c r="O699" i="20"/>
  <c r="Q699" i="20"/>
  <c r="H660" i="20"/>
  <c r="I873" i="20"/>
  <c r="H633" i="20"/>
  <c r="K846" i="20"/>
  <c r="I633" i="20"/>
  <c r="H872" i="20"/>
  <c r="H873" i="20" s="1"/>
  <c r="K633" i="20"/>
  <c r="H820" i="20"/>
  <c r="P633" i="20"/>
  <c r="I699" i="20"/>
  <c r="N633" i="20"/>
  <c r="M699" i="20"/>
  <c r="Q660" i="20"/>
  <c r="H749" i="20"/>
  <c r="H750" i="20" s="1"/>
  <c r="J846" i="20"/>
  <c r="K660" i="20"/>
  <c r="Q633" i="20"/>
  <c r="Q881" i="20" s="1"/>
  <c r="H846" i="20"/>
  <c r="O873" i="20"/>
  <c r="O881" i="20" s="1"/>
  <c r="I881" i="20"/>
  <c r="P881" i="20"/>
  <c r="N699" i="20"/>
  <c r="M660" i="20"/>
  <c r="J633" i="20"/>
  <c r="L881" i="20"/>
  <c r="K881" i="20" l="1"/>
  <c r="N881" i="20"/>
  <c r="H881" i="20"/>
  <c r="J881" i="20"/>
  <c r="M881" i="20"/>
  <c r="K484" i="20"/>
  <c r="Q483" i="20"/>
  <c r="Q484" i="20" s="1"/>
  <c r="P483" i="20"/>
  <c r="P484" i="20" s="1"/>
  <c r="O483" i="20"/>
  <c r="O484" i="20" s="1"/>
  <c r="N483" i="20"/>
  <c r="N484" i="20" s="1"/>
  <c r="M483" i="20"/>
  <c r="M484" i="20" s="1"/>
  <c r="L483" i="20"/>
  <c r="L484" i="20" s="1"/>
  <c r="J483" i="20"/>
  <c r="J484" i="20" s="1"/>
  <c r="I483" i="20"/>
  <c r="I484" i="20" s="1"/>
  <c r="H482" i="20"/>
  <c r="H481" i="20"/>
  <c r="Q477" i="20"/>
  <c r="Q478" i="20" s="1"/>
  <c r="P477" i="20"/>
  <c r="P478" i="20" s="1"/>
  <c r="O477" i="20"/>
  <c r="O478" i="20" s="1"/>
  <c r="N477" i="20"/>
  <c r="N478" i="20" s="1"/>
  <c r="M477" i="20"/>
  <c r="M478" i="20" s="1"/>
  <c r="L477" i="20"/>
  <c r="L478" i="20" s="1"/>
  <c r="K477" i="20"/>
  <c r="K478" i="20" s="1"/>
  <c r="J477" i="20"/>
  <c r="J478" i="20" s="1"/>
  <c r="I477" i="20"/>
  <c r="I478" i="20" s="1"/>
  <c r="H476" i="20"/>
  <c r="H477" i="20" s="1"/>
  <c r="H478" i="20" s="1"/>
  <c r="Q472" i="20"/>
  <c r="Q473" i="20" s="1"/>
  <c r="P472" i="20"/>
  <c r="P473" i="20" s="1"/>
  <c r="O472" i="20"/>
  <c r="O473" i="20" s="1"/>
  <c r="N472" i="20"/>
  <c r="N473" i="20" s="1"/>
  <c r="M472" i="20"/>
  <c r="M473" i="20" s="1"/>
  <c r="L472" i="20"/>
  <c r="L473" i="20" s="1"/>
  <c r="K472" i="20"/>
  <c r="K473" i="20" s="1"/>
  <c r="J472" i="20"/>
  <c r="J473" i="20" s="1"/>
  <c r="I472" i="20"/>
  <c r="I473" i="20" s="1"/>
  <c r="H471" i="20"/>
  <c r="H472" i="20" s="1"/>
  <c r="H473" i="20" s="1"/>
  <c r="Q467" i="20"/>
  <c r="P467" i="20"/>
  <c r="O467" i="20"/>
  <c r="N467" i="20"/>
  <c r="M467" i="20"/>
  <c r="L467" i="20"/>
  <c r="K467" i="20"/>
  <c r="J467" i="20"/>
  <c r="I467" i="20"/>
  <c r="H466" i="20"/>
  <c r="H467" i="20" s="1"/>
  <c r="Q464" i="20"/>
  <c r="P464" i="20"/>
  <c r="P468" i="20" s="1"/>
  <c r="O464" i="20"/>
  <c r="O468" i="20" s="1"/>
  <c r="N464" i="20"/>
  <c r="M464" i="20"/>
  <c r="L464" i="20"/>
  <c r="L468" i="20" s="1"/>
  <c r="K464" i="20"/>
  <c r="K468" i="20" s="1"/>
  <c r="J464" i="20"/>
  <c r="I464" i="20"/>
  <c r="H463" i="20"/>
  <c r="H464" i="20" s="1"/>
  <c r="H468" i="20" s="1"/>
  <c r="Q459" i="20"/>
  <c r="P459" i="20"/>
  <c r="O459" i="20"/>
  <c r="N459" i="20"/>
  <c r="M459" i="20"/>
  <c r="L459" i="20"/>
  <c r="K459" i="20"/>
  <c r="J459" i="20"/>
  <c r="I459" i="20"/>
  <c r="H458" i="20"/>
  <c r="H459" i="20" s="1"/>
  <c r="Q456" i="20"/>
  <c r="P456" i="20"/>
  <c r="O456" i="20"/>
  <c r="N456" i="20"/>
  <c r="M456" i="20"/>
  <c r="L456" i="20"/>
  <c r="K456" i="20"/>
  <c r="J456" i="20"/>
  <c r="I456" i="20"/>
  <c r="H455" i="20"/>
  <c r="H456" i="20" s="1"/>
  <c r="H460" i="20" s="1"/>
  <c r="Q453" i="20"/>
  <c r="P453" i="20"/>
  <c r="O453" i="20"/>
  <c r="N453" i="20"/>
  <c r="M453" i="20"/>
  <c r="L453" i="20"/>
  <c r="K453" i="20"/>
  <c r="J453" i="20"/>
  <c r="I453" i="20"/>
  <c r="H452" i="20"/>
  <c r="H451" i="20"/>
  <c r="H450" i="20"/>
  <c r="K445" i="20"/>
  <c r="Q444" i="20"/>
  <c r="P444" i="20"/>
  <c r="O444" i="20"/>
  <c r="N444" i="20"/>
  <c r="M444" i="20"/>
  <c r="L444" i="20"/>
  <c r="J444" i="20"/>
  <c r="I444" i="20"/>
  <c r="H443" i="20"/>
  <c r="H444" i="20" s="1"/>
  <c r="Q441" i="20"/>
  <c r="P441" i="20"/>
  <c r="O441" i="20"/>
  <c r="N441" i="20"/>
  <c r="M441" i="20"/>
  <c r="L441" i="20"/>
  <c r="J441" i="20"/>
  <c r="I441" i="20"/>
  <c r="H440" i="20"/>
  <c r="H439" i="20"/>
  <c r="K436" i="20"/>
  <c r="Q435" i="20"/>
  <c r="P435" i="20"/>
  <c r="O435" i="20"/>
  <c r="N435" i="20"/>
  <c r="M435" i="20"/>
  <c r="L435" i="20"/>
  <c r="J435" i="20"/>
  <c r="I435" i="20"/>
  <c r="H434" i="20"/>
  <c r="H433" i="20"/>
  <c r="Q431" i="20"/>
  <c r="P431" i="20"/>
  <c r="O431" i="20"/>
  <c r="N431" i="20"/>
  <c r="M431" i="20"/>
  <c r="L431" i="20"/>
  <c r="J431" i="20"/>
  <c r="I431" i="20"/>
  <c r="H430" i="20"/>
  <c r="H429" i="20"/>
  <c r="Q427" i="20"/>
  <c r="P427" i="20"/>
  <c r="O427" i="20"/>
  <c r="N427" i="20"/>
  <c r="M427" i="20"/>
  <c r="L427" i="20"/>
  <c r="J427" i="20"/>
  <c r="I427" i="20"/>
  <c r="H426" i="20"/>
  <c r="H425" i="20"/>
  <c r="H424" i="20"/>
  <c r="Q422" i="20"/>
  <c r="P422" i="20"/>
  <c r="O422" i="20"/>
  <c r="N422" i="20"/>
  <c r="M422" i="20"/>
  <c r="L422" i="20"/>
  <c r="J422" i="20"/>
  <c r="I422" i="20"/>
  <c r="H421" i="20"/>
  <c r="H420" i="20"/>
  <c r="Q418" i="20"/>
  <c r="P418" i="20"/>
  <c r="O418" i="20"/>
  <c r="N418" i="20"/>
  <c r="M418" i="20"/>
  <c r="L418" i="20"/>
  <c r="J418" i="20"/>
  <c r="I418" i="20"/>
  <c r="H417" i="20"/>
  <c r="H416" i="20"/>
  <c r="Q411" i="20"/>
  <c r="P411" i="20"/>
  <c r="O411" i="20"/>
  <c r="N411" i="20"/>
  <c r="M411" i="20"/>
  <c r="L411" i="20"/>
  <c r="J411" i="20"/>
  <c r="I411" i="20"/>
  <c r="H410" i="20"/>
  <c r="H409" i="20"/>
  <c r="Q403" i="20"/>
  <c r="Q404" i="20" s="1"/>
  <c r="P403" i="20"/>
  <c r="O403" i="20"/>
  <c r="O404" i="20" s="1"/>
  <c r="N403" i="20"/>
  <c r="N404" i="20" s="1"/>
  <c r="M403" i="20"/>
  <c r="M404" i="20" s="1"/>
  <c r="L403" i="20"/>
  <c r="K403" i="20"/>
  <c r="K404" i="20" s="1"/>
  <c r="J403" i="20"/>
  <c r="J404" i="20" s="1"/>
  <c r="I403" i="20"/>
  <c r="I404" i="20" s="1"/>
  <c r="H402" i="20"/>
  <c r="H403" i="20" s="1"/>
  <c r="H404" i="20" s="1"/>
  <c r="Q398" i="20"/>
  <c r="P398" i="20"/>
  <c r="O398" i="20"/>
  <c r="N398" i="20"/>
  <c r="M398" i="20"/>
  <c r="L398" i="20"/>
  <c r="K398" i="20"/>
  <c r="J398" i="20"/>
  <c r="I397" i="20"/>
  <c r="H397" i="20" s="1"/>
  <c r="H398" i="20" s="1"/>
  <c r="Q395" i="20"/>
  <c r="P395" i="20"/>
  <c r="O395" i="20"/>
  <c r="N395" i="20"/>
  <c r="M395" i="20"/>
  <c r="L395" i="20"/>
  <c r="K395" i="20"/>
  <c r="J395" i="20"/>
  <c r="I394" i="20"/>
  <c r="H394" i="20" s="1"/>
  <c r="H395" i="20" s="1"/>
  <c r="Q392" i="20"/>
  <c r="P392" i="20"/>
  <c r="O392" i="20"/>
  <c r="N392" i="20"/>
  <c r="M392" i="20"/>
  <c r="L392" i="20"/>
  <c r="K392" i="20"/>
  <c r="J392" i="20"/>
  <c r="I391" i="20"/>
  <c r="H391" i="20" s="1"/>
  <c r="H392" i="20" s="1"/>
  <c r="Q389" i="20"/>
  <c r="P389" i="20"/>
  <c r="O389" i="20"/>
  <c r="N389" i="20"/>
  <c r="M389" i="20"/>
  <c r="L389" i="20"/>
  <c r="K389" i="20"/>
  <c r="J389" i="20"/>
  <c r="I389" i="20"/>
  <c r="H388" i="20"/>
  <c r="H389" i="20" s="1"/>
  <c r="Q386" i="20"/>
  <c r="P386" i="20"/>
  <c r="O386" i="20"/>
  <c r="N386" i="20"/>
  <c r="M386" i="20"/>
  <c r="L386" i="20"/>
  <c r="K386" i="20"/>
  <c r="J386" i="20"/>
  <c r="I385" i="20"/>
  <c r="I386" i="20" s="1"/>
  <c r="Q383" i="20"/>
  <c r="P383" i="20"/>
  <c r="O383" i="20"/>
  <c r="N383" i="20"/>
  <c r="M383" i="20"/>
  <c r="L383" i="20"/>
  <c r="K383" i="20"/>
  <c r="J383" i="20"/>
  <c r="I382" i="20"/>
  <c r="Q380" i="20"/>
  <c r="P380" i="20"/>
  <c r="O380" i="20"/>
  <c r="N380" i="20"/>
  <c r="M380" i="20"/>
  <c r="L380" i="20"/>
  <c r="K380" i="20"/>
  <c r="J380" i="20"/>
  <c r="I380" i="20"/>
  <c r="H379" i="20"/>
  <c r="H380" i="20" s="1"/>
  <c r="Q377" i="20"/>
  <c r="P377" i="20"/>
  <c r="O377" i="20"/>
  <c r="N377" i="20"/>
  <c r="M377" i="20"/>
  <c r="L377" i="20"/>
  <c r="K377" i="20"/>
  <c r="J377" i="20"/>
  <c r="I377" i="20"/>
  <c r="H376" i="20"/>
  <c r="H375" i="20"/>
  <c r="Q369" i="20"/>
  <c r="Q370" i="20" s="1"/>
  <c r="P369" i="20"/>
  <c r="P370" i="20" s="1"/>
  <c r="O369" i="20"/>
  <c r="O370" i="20" s="1"/>
  <c r="N369" i="20"/>
  <c r="N370" i="20" s="1"/>
  <c r="M369" i="20"/>
  <c r="M370" i="20" s="1"/>
  <c r="L369" i="20"/>
  <c r="L370" i="20" s="1"/>
  <c r="K369" i="20"/>
  <c r="K370" i="20" s="1"/>
  <c r="J369" i="20"/>
  <c r="J370" i="20" s="1"/>
  <c r="I368" i="20"/>
  <c r="H368" i="20" s="1"/>
  <c r="I367" i="20"/>
  <c r="K364" i="20"/>
  <c r="Q363" i="20"/>
  <c r="Q364" i="20" s="1"/>
  <c r="P363" i="20"/>
  <c r="P364" i="20" s="1"/>
  <c r="O363" i="20"/>
  <c r="O364" i="20" s="1"/>
  <c r="N363" i="20"/>
  <c r="N364" i="20" s="1"/>
  <c r="M363" i="20"/>
  <c r="M364" i="20" s="1"/>
  <c r="L363" i="20"/>
  <c r="L364" i="20" s="1"/>
  <c r="J363" i="20"/>
  <c r="J364" i="20" s="1"/>
  <c r="I363" i="20"/>
  <c r="I364" i="20" s="1"/>
  <c r="H362" i="20"/>
  <c r="H363" i="20" s="1"/>
  <c r="H364" i="20" s="1"/>
  <c r="K359" i="20"/>
  <c r="Q358" i="20"/>
  <c r="Q359" i="20" s="1"/>
  <c r="P358" i="20"/>
  <c r="P359" i="20" s="1"/>
  <c r="O358" i="20"/>
  <c r="O359" i="20" s="1"/>
  <c r="N358" i="20"/>
  <c r="N359" i="20" s="1"/>
  <c r="M358" i="20"/>
  <c r="M359" i="20" s="1"/>
  <c r="L358" i="20"/>
  <c r="L359" i="20" s="1"/>
  <c r="J358" i="20"/>
  <c r="J359" i="20" s="1"/>
  <c r="I357" i="20"/>
  <c r="H357" i="20" s="1"/>
  <c r="H358" i="20" s="1"/>
  <c r="H359" i="20" s="1"/>
  <c r="Q353" i="20"/>
  <c r="P353" i="20"/>
  <c r="O353" i="20"/>
  <c r="N353" i="20"/>
  <c r="M353" i="20"/>
  <c r="L353" i="20"/>
  <c r="K353" i="20"/>
  <c r="J353" i="20"/>
  <c r="I353" i="20"/>
  <c r="H352" i="20"/>
  <c r="H353" i="20" s="1"/>
  <c r="Q350" i="20"/>
  <c r="P350" i="20"/>
  <c r="O350" i="20"/>
  <c r="N350" i="20"/>
  <c r="M350" i="20"/>
  <c r="L350" i="20"/>
  <c r="K350" i="20"/>
  <c r="J350" i="20"/>
  <c r="I350" i="20"/>
  <c r="H349" i="20"/>
  <c r="H350" i="20" s="1"/>
  <c r="Q347" i="20"/>
  <c r="P347" i="20"/>
  <c r="O347" i="20"/>
  <c r="N347" i="20"/>
  <c r="M347" i="20"/>
  <c r="L347" i="20"/>
  <c r="K347" i="20"/>
  <c r="J347" i="20"/>
  <c r="I346" i="20"/>
  <c r="I347" i="20" s="1"/>
  <c r="Q344" i="20"/>
  <c r="P344" i="20"/>
  <c r="O344" i="20"/>
  <c r="N344" i="20"/>
  <c r="M344" i="20"/>
  <c r="L344" i="20"/>
  <c r="K344" i="20"/>
  <c r="J344" i="20"/>
  <c r="I343" i="20"/>
  <c r="I344" i="20" s="1"/>
  <c r="Q337" i="20"/>
  <c r="Q338" i="20" s="1"/>
  <c r="P337" i="20"/>
  <c r="P338" i="20" s="1"/>
  <c r="O337" i="20"/>
  <c r="O338" i="20" s="1"/>
  <c r="N337" i="20"/>
  <c r="N338" i="20" s="1"/>
  <c r="M337" i="20"/>
  <c r="M338" i="20" s="1"/>
  <c r="L337" i="20"/>
  <c r="L338" i="20" s="1"/>
  <c r="K337" i="20"/>
  <c r="J337" i="20"/>
  <c r="J338" i="20" s="1"/>
  <c r="I336" i="20"/>
  <c r="H336" i="20" s="1"/>
  <c r="H337" i="20" s="1"/>
  <c r="H338" i="20" s="1"/>
  <c r="Q332" i="20"/>
  <c r="Q333" i="20" s="1"/>
  <c r="P332" i="20"/>
  <c r="P333" i="20" s="1"/>
  <c r="O332" i="20"/>
  <c r="O333" i="20" s="1"/>
  <c r="N332" i="20"/>
  <c r="N333" i="20" s="1"/>
  <c r="M332" i="20"/>
  <c r="M333" i="20" s="1"/>
  <c r="L332" i="20"/>
  <c r="L333" i="20" s="1"/>
  <c r="K332" i="20"/>
  <c r="K333" i="20" s="1"/>
  <c r="J332" i="20"/>
  <c r="J333" i="20" s="1"/>
  <c r="I332" i="20"/>
  <c r="I333" i="20" s="1"/>
  <c r="H331" i="20"/>
  <c r="H332" i="20" s="1"/>
  <c r="H333" i="20" s="1"/>
  <c r="Q327" i="20"/>
  <c r="P327" i="20"/>
  <c r="O327" i="20"/>
  <c r="N327" i="20"/>
  <c r="M327" i="20"/>
  <c r="L327" i="20"/>
  <c r="K327" i="20"/>
  <c r="J327" i="20"/>
  <c r="I326" i="20"/>
  <c r="H326" i="20" s="1"/>
  <c r="H327" i="20" s="1"/>
  <c r="Q324" i="20"/>
  <c r="P324" i="20"/>
  <c r="O324" i="20"/>
  <c r="N324" i="20"/>
  <c r="M324" i="20"/>
  <c r="L324" i="20"/>
  <c r="K324" i="20"/>
  <c r="J324" i="20"/>
  <c r="I323" i="20"/>
  <c r="I324" i="20" s="1"/>
  <c r="Q319" i="20"/>
  <c r="P319" i="20"/>
  <c r="O319" i="20"/>
  <c r="N319" i="20"/>
  <c r="M319" i="20"/>
  <c r="L319" i="20"/>
  <c r="K319" i="20"/>
  <c r="J319" i="20"/>
  <c r="I318" i="20"/>
  <c r="I319" i="20" s="1"/>
  <c r="Q316" i="20"/>
  <c r="P316" i="20"/>
  <c r="P320" i="20" s="1"/>
  <c r="O316" i="20"/>
  <c r="N316" i="20"/>
  <c r="M316" i="20"/>
  <c r="L316" i="20"/>
  <c r="L320" i="20" s="1"/>
  <c r="K316" i="20"/>
  <c r="K320" i="20" s="1"/>
  <c r="J316" i="20"/>
  <c r="I315" i="20"/>
  <c r="I316" i="20" s="1"/>
  <c r="M328" i="20" l="1"/>
  <c r="Q328" i="20"/>
  <c r="L445" i="20"/>
  <c r="P445" i="20"/>
  <c r="H453" i="20"/>
  <c r="I369" i="20"/>
  <c r="I370" i="20" s="1"/>
  <c r="K460" i="20"/>
  <c r="L404" i="20"/>
  <c r="O320" i="20"/>
  <c r="H323" i="20"/>
  <c r="H324" i="20" s="1"/>
  <c r="H328" i="20" s="1"/>
  <c r="L328" i="20"/>
  <c r="L339" i="20" s="1"/>
  <c r="P328" i="20"/>
  <c r="P339" i="20" s="1"/>
  <c r="O460" i="20"/>
  <c r="O485" i="20" s="1"/>
  <c r="I320" i="20"/>
  <c r="M320" i="20"/>
  <c r="Q320" i="20"/>
  <c r="Q339" i="20" s="1"/>
  <c r="J328" i="20"/>
  <c r="N328" i="20"/>
  <c r="Q354" i="20"/>
  <c r="I383" i="20"/>
  <c r="H382" i="20"/>
  <c r="H383" i="20" s="1"/>
  <c r="H346" i="20"/>
  <c r="H347" i="20" s="1"/>
  <c r="H385" i="20"/>
  <c r="H386" i="20" s="1"/>
  <c r="H435" i="20"/>
  <c r="M445" i="20"/>
  <c r="Q445" i="20"/>
  <c r="J468" i="20"/>
  <c r="N468" i="20"/>
  <c r="P404" i="20"/>
  <c r="M399" i="20"/>
  <c r="Q399" i="20"/>
  <c r="Q405" i="20" s="1"/>
  <c r="H431" i="20"/>
  <c r="J445" i="20"/>
  <c r="O445" i="20"/>
  <c r="K354" i="20"/>
  <c r="K371" i="20" s="1"/>
  <c r="I436" i="20"/>
  <c r="L354" i="20"/>
  <c r="L371" i="20" s="1"/>
  <c r="P354" i="20"/>
  <c r="J399" i="20"/>
  <c r="J405" i="20" s="1"/>
  <c r="N399" i="20"/>
  <c r="N405" i="20" s="1"/>
  <c r="H418" i="20"/>
  <c r="H427" i="20"/>
  <c r="J436" i="20"/>
  <c r="O436" i="20"/>
  <c r="O446" i="20" s="1"/>
  <c r="H441" i="20"/>
  <c r="H445" i="20" s="1"/>
  <c r="L460" i="20"/>
  <c r="P460" i="20"/>
  <c r="P485" i="20" s="1"/>
  <c r="H483" i="20"/>
  <c r="H484" i="20" s="1"/>
  <c r="H485" i="20" s="1"/>
  <c r="H343" i="20"/>
  <c r="H344" i="20" s="1"/>
  <c r="H354" i="20" s="1"/>
  <c r="M354" i="20"/>
  <c r="K399" i="20"/>
  <c r="K405" i="20" s="1"/>
  <c r="O399" i="20"/>
  <c r="L436" i="20"/>
  <c r="L446" i="20" s="1"/>
  <c r="P436" i="20"/>
  <c r="I460" i="20"/>
  <c r="M460" i="20"/>
  <c r="Q460" i="20"/>
  <c r="I468" i="20"/>
  <c r="M468" i="20"/>
  <c r="Q468" i="20"/>
  <c r="O354" i="20"/>
  <c r="O371" i="20" s="1"/>
  <c r="N436" i="20"/>
  <c r="J320" i="20"/>
  <c r="N320" i="20"/>
  <c r="K328" i="20"/>
  <c r="O328" i="20"/>
  <c r="J354" i="20"/>
  <c r="J371" i="20" s="1"/>
  <c r="N354" i="20"/>
  <c r="N371" i="20" s="1"/>
  <c r="H367" i="20"/>
  <c r="H369" i="20" s="1"/>
  <c r="H370" i="20" s="1"/>
  <c r="H377" i="20"/>
  <c r="L399" i="20"/>
  <c r="P399" i="20"/>
  <c r="H411" i="20"/>
  <c r="H422" i="20"/>
  <c r="M436" i="20"/>
  <c r="Q436" i="20"/>
  <c r="Q446" i="20" s="1"/>
  <c r="I445" i="20"/>
  <c r="N445" i="20"/>
  <c r="J460" i="20"/>
  <c r="J485" i="20" s="1"/>
  <c r="N460" i="20"/>
  <c r="P371" i="20"/>
  <c r="L485" i="20"/>
  <c r="M339" i="20"/>
  <c r="I354" i="20"/>
  <c r="M371" i="20"/>
  <c r="Q371" i="20"/>
  <c r="O405" i="20"/>
  <c r="M405" i="20"/>
  <c r="K485" i="20"/>
  <c r="H315" i="20"/>
  <c r="H316" i="20" s="1"/>
  <c r="H318" i="20"/>
  <c r="H319" i="20" s="1"/>
  <c r="I337" i="20"/>
  <c r="I338" i="20" s="1"/>
  <c r="K338" i="20"/>
  <c r="I358" i="20"/>
  <c r="I359" i="20" s="1"/>
  <c r="I327" i="20"/>
  <c r="I328" i="20" s="1"/>
  <c r="I392" i="20"/>
  <c r="I395" i="20"/>
  <c r="I398" i="20"/>
  <c r="P446" i="20" l="1"/>
  <c r="L405" i="20"/>
  <c r="J339" i="20"/>
  <c r="I371" i="20"/>
  <c r="O339" i="20"/>
  <c r="P405" i="20"/>
  <c r="N339" i="20"/>
  <c r="Q485" i="20"/>
  <c r="Q486" i="20" s="1"/>
  <c r="H436" i="20"/>
  <c r="H446" i="20" s="1"/>
  <c r="J446" i="20"/>
  <c r="J486" i="20"/>
  <c r="H371" i="20"/>
  <c r="M446" i="20"/>
  <c r="K339" i="20"/>
  <c r="K486" i="20" s="1"/>
  <c r="N485" i="20"/>
  <c r="I399" i="20"/>
  <c r="I405" i="20" s="1"/>
  <c r="H320" i="20"/>
  <c r="H339" i="20" s="1"/>
  <c r="H399" i="20"/>
  <c r="H405" i="20" s="1"/>
  <c r="M485" i="20"/>
  <c r="I485" i="20"/>
  <c r="O486" i="20"/>
  <c r="N446" i="20"/>
  <c r="I446" i="20"/>
  <c r="I339" i="20"/>
  <c r="L486" i="20"/>
  <c r="P486" i="20"/>
  <c r="N486" i="20" l="1"/>
  <c r="M486" i="20"/>
  <c r="I486" i="20"/>
  <c r="H486" i="20"/>
  <c r="K307" i="20" l="1"/>
  <c r="K308" i="20" s="1"/>
  <c r="Q306" i="20"/>
  <c r="Q307" i="20" s="1"/>
  <c r="Q308" i="20" s="1"/>
  <c r="P306" i="20"/>
  <c r="P307" i="20" s="1"/>
  <c r="P308" i="20" s="1"/>
  <c r="O306" i="20"/>
  <c r="O307" i="20" s="1"/>
  <c r="O308" i="20" s="1"/>
  <c r="L306" i="20"/>
  <c r="L307" i="20" s="1"/>
  <c r="L308" i="20" s="1"/>
  <c r="J306" i="20"/>
  <c r="J307" i="20" s="1"/>
  <c r="J308" i="20" s="1"/>
  <c r="I306" i="20"/>
  <c r="I307" i="20" s="1"/>
  <c r="I308" i="20" s="1"/>
  <c r="N305" i="20"/>
  <c r="N306" i="20" s="1"/>
  <c r="N307" i="20" s="1"/>
  <c r="N308" i="20" s="1"/>
  <c r="M305" i="20"/>
  <c r="Q299" i="20"/>
  <c r="P299" i="20"/>
  <c r="O299" i="20"/>
  <c r="N299" i="20"/>
  <c r="M299" i="20"/>
  <c r="L299" i="20"/>
  <c r="J299" i="20"/>
  <c r="I299" i="20"/>
  <c r="H298" i="20"/>
  <c r="H299" i="20" s="1"/>
  <c r="Q296" i="20"/>
  <c r="P296" i="20"/>
  <c r="O296" i="20"/>
  <c r="N296" i="20"/>
  <c r="M296" i="20"/>
  <c r="L296" i="20"/>
  <c r="J296" i="20"/>
  <c r="I296" i="20"/>
  <c r="H295" i="20"/>
  <c r="H296" i="20" s="1"/>
  <c r="Q293" i="20"/>
  <c r="P293" i="20"/>
  <c r="O293" i="20"/>
  <c r="N293" i="20"/>
  <c r="M293" i="20"/>
  <c r="L293" i="20"/>
  <c r="J293" i="20"/>
  <c r="I293" i="20"/>
  <c r="H292" i="20"/>
  <c r="H293" i="20" s="1"/>
  <c r="Q290" i="20"/>
  <c r="P290" i="20"/>
  <c r="O290" i="20"/>
  <c r="N290" i="20"/>
  <c r="L290" i="20"/>
  <c r="J290" i="20"/>
  <c r="I290" i="20"/>
  <c r="H289" i="20"/>
  <c r="H288" i="20"/>
  <c r="Q286" i="20"/>
  <c r="P286" i="20"/>
  <c r="O286" i="20"/>
  <c r="N286" i="20"/>
  <c r="M286" i="20"/>
  <c r="L286" i="20"/>
  <c r="K286" i="20"/>
  <c r="K300" i="20" s="1"/>
  <c r="K301" i="20" s="1"/>
  <c r="J286" i="20"/>
  <c r="I286" i="20"/>
  <c r="H285" i="20"/>
  <c r="H286" i="20" s="1"/>
  <c r="Q283" i="20"/>
  <c r="P283" i="20"/>
  <c r="O283" i="20"/>
  <c r="N283" i="20"/>
  <c r="M283" i="20"/>
  <c r="L283" i="20"/>
  <c r="J283" i="20"/>
  <c r="I283" i="20"/>
  <c r="H282" i="20"/>
  <c r="H281" i="20"/>
  <c r="Q275" i="20"/>
  <c r="Q276" i="20" s="1"/>
  <c r="Q277" i="20" s="1"/>
  <c r="P275" i="20"/>
  <c r="P276" i="20" s="1"/>
  <c r="P277" i="20" s="1"/>
  <c r="O275" i="20"/>
  <c r="O276" i="20" s="1"/>
  <c r="O277" i="20" s="1"/>
  <c r="N275" i="20"/>
  <c r="N276" i="20" s="1"/>
  <c r="N277" i="20" s="1"/>
  <c r="M275" i="20"/>
  <c r="M276" i="20" s="1"/>
  <c r="M277" i="20" s="1"/>
  <c r="L275" i="20"/>
  <c r="L276" i="20" s="1"/>
  <c r="L277" i="20" s="1"/>
  <c r="J275" i="20"/>
  <c r="J276" i="20" s="1"/>
  <c r="J277" i="20" s="1"/>
  <c r="I274" i="20"/>
  <c r="K270" i="20"/>
  <c r="Q268" i="20"/>
  <c r="Q269" i="20" s="1"/>
  <c r="P268" i="20"/>
  <c r="P269" i="20" s="1"/>
  <c r="M268" i="20"/>
  <c r="M269" i="20" s="1"/>
  <c r="L268" i="20"/>
  <c r="L269" i="20" s="1"/>
  <c r="J268" i="20"/>
  <c r="J269" i="20" s="1"/>
  <c r="I268" i="20"/>
  <c r="I269" i="20" s="1"/>
  <c r="O267" i="20"/>
  <c r="O268" i="20" s="1"/>
  <c r="O269" i="20" s="1"/>
  <c r="N267" i="20"/>
  <c r="N268" i="20" s="1"/>
  <c r="N269" i="20" s="1"/>
  <c r="Q263" i="20"/>
  <c r="Q264" i="20" s="1"/>
  <c r="P263" i="20"/>
  <c r="P264" i="20" s="1"/>
  <c r="P270" i="20" s="1"/>
  <c r="O263" i="20"/>
  <c r="O264" i="20" s="1"/>
  <c r="N263" i="20"/>
  <c r="N264" i="20" s="1"/>
  <c r="N270" i="20" s="1"/>
  <c r="M263" i="20"/>
  <c r="M264" i="20" s="1"/>
  <c r="L263" i="20"/>
  <c r="L264" i="20" s="1"/>
  <c r="J263" i="20"/>
  <c r="J264" i="20" s="1"/>
  <c r="I263" i="20"/>
  <c r="I264" i="20" s="1"/>
  <c r="H262" i="20"/>
  <c r="H263" i="20" s="1"/>
  <c r="H264" i="20" s="1"/>
  <c r="K258" i="20"/>
  <c r="Q256" i="20"/>
  <c r="Q257" i="20" s="1"/>
  <c r="Q258" i="20" s="1"/>
  <c r="P256" i="20"/>
  <c r="P257" i="20" s="1"/>
  <c r="P258" i="20" s="1"/>
  <c r="M256" i="20"/>
  <c r="M257" i="20" s="1"/>
  <c r="M258" i="20" s="1"/>
  <c r="L256" i="20"/>
  <c r="L257" i="20" s="1"/>
  <c r="L258" i="20" s="1"/>
  <c r="J256" i="20"/>
  <c r="J257" i="20" s="1"/>
  <c r="J258" i="20" s="1"/>
  <c r="I256" i="20"/>
  <c r="I257" i="20" s="1"/>
  <c r="I258" i="20" s="1"/>
  <c r="O255" i="20"/>
  <c r="N255" i="20"/>
  <c r="N256" i="20" s="1"/>
  <c r="N257" i="20" s="1"/>
  <c r="N258" i="20" s="1"/>
  <c r="K250" i="20"/>
  <c r="Q249" i="20"/>
  <c r="Q250" i="20" s="1"/>
  <c r="P249" i="20"/>
  <c r="P250" i="20" s="1"/>
  <c r="O249" i="20"/>
  <c r="O250" i="20" s="1"/>
  <c r="M249" i="20"/>
  <c r="M250" i="20" s="1"/>
  <c r="L249" i="20"/>
  <c r="L250" i="20" s="1"/>
  <c r="J249" i="20"/>
  <c r="J250" i="20" s="1"/>
  <c r="I249" i="20"/>
  <c r="I250" i="20" s="1"/>
  <c r="N248" i="20"/>
  <c r="K245" i="20"/>
  <c r="K251" i="20" s="1"/>
  <c r="Q244" i="20"/>
  <c r="Q245" i="20" s="1"/>
  <c r="P244" i="20"/>
  <c r="P245" i="20" s="1"/>
  <c r="O244" i="20"/>
  <c r="O245" i="20" s="1"/>
  <c r="N244" i="20"/>
  <c r="N245" i="20" s="1"/>
  <c r="M244" i="20"/>
  <c r="M245" i="20" s="1"/>
  <c r="L244" i="20"/>
  <c r="L245" i="20" s="1"/>
  <c r="J244" i="20"/>
  <c r="J245" i="20" s="1"/>
  <c r="I244" i="20"/>
  <c r="I245" i="20" s="1"/>
  <c r="H243" i="20"/>
  <c r="H244" i="20" s="1"/>
  <c r="H245" i="20" s="1"/>
  <c r="Q237" i="20"/>
  <c r="P237" i="20"/>
  <c r="O237" i="20"/>
  <c r="N237" i="20"/>
  <c r="M237" i="20"/>
  <c r="L237" i="20"/>
  <c r="K237" i="20"/>
  <c r="K238" i="20" s="1"/>
  <c r="K239" i="20" s="1"/>
  <c r="J237" i="20"/>
  <c r="I237" i="20"/>
  <c r="H236" i="20"/>
  <c r="H237" i="20" s="1"/>
  <c r="Q234" i="20"/>
  <c r="P234" i="20"/>
  <c r="O234" i="20"/>
  <c r="N234" i="20"/>
  <c r="M234" i="20"/>
  <c r="L234" i="20"/>
  <c r="J234" i="20"/>
  <c r="I234" i="20"/>
  <c r="H233" i="20"/>
  <c r="H234" i="20" s="1"/>
  <c r="Q231" i="20"/>
  <c r="P231" i="20"/>
  <c r="O231" i="20"/>
  <c r="N231" i="20"/>
  <c r="M231" i="20"/>
  <c r="L231" i="20"/>
  <c r="J231" i="20"/>
  <c r="I231" i="20"/>
  <c r="H230" i="20"/>
  <c r="H231" i="20" s="1"/>
  <c r="Q224" i="20"/>
  <c r="P224" i="20"/>
  <c r="O224" i="20"/>
  <c r="N224" i="20"/>
  <c r="M224" i="20"/>
  <c r="L224" i="20"/>
  <c r="J224" i="20"/>
  <c r="I224" i="20"/>
  <c r="H223" i="20"/>
  <c r="H224" i="20" s="1"/>
  <c r="Q221" i="20"/>
  <c r="P221" i="20"/>
  <c r="O221" i="20"/>
  <c r="N221" i="20"/>
  <c r="M221" i="20"/>
  <c r="L221" i="20"/>
  <c r="K221" i="20"/>
  <c r="J221" i="20"/>
  <c r="H220" i="20"/>
  <c r="I219" i="20"/>
  <c r="I221" i="20" s="1"/>
  <c r="Q217" i="20"/>
  <c r="P217" i="20"/>
  <c r="O217" i="20"/>
  <c r="N217" i="20"/>
  <c r="M217" i="20"/>
  <c r="L217" i="20"/>
  <c r="K217" i="20"/>
  <c r="J217" i="20"/>
  <c r="I217" i="20"/>
  <c r="H216" i="20"/>
  <c r="H217" i="20" s="1"/>
  <c r="Q210" i="20"/>
  <c r="P210" i="20"/>
  <c r="M210" i="20"/>
  <c r="L210" i="20"/>
  <c r="K210" i="20"/>
  <c r="K211" i="20" s="1"/>
  <c r="K212" i="20" s="1"/>
  <c r="J210" i="20"/>
  <c r="O209" i="20"/>
  <c r="O210" i="20" s="1"/>
  <c r="N209" i="20"/>
  <c r="N210" i="20" s="1"/>
  <c r="I208" i="20"/>
  <c r="Q206" i="20"/>
  <c r="P206" i="20"/>
  <c r="O206" i="20"/>
  <c r="N206" i="20"/>
  <c r="M206" i="20"/>
  <c r="L206" i="20"/>
  <c r="J206" i="20"/>
  <c r="I205" i="20"/>
  <c r="I206" i="20" s="1"/>
  <c r="K200" i="20"/>
  <c r="Q199" i="20"/>
  <c r="P199" i="20"/>
  <c r="O199" i="20"/>
  <c r="N199" i="20"/>
  <c r="M199" i="20"/>
  <c r="L199" i="20"/>
  <c r="J199" i="20"/>
  <c r="I199" i="20"/>
  <c r="H198" i="20"/>
  <c r="H199" i="20" s="1"/>
  <c r="Q196" i="20"/>
  <c r="P196" i="20"/>
  <c r="O196" i="20"/>
  <c r="N196" i="20"/>
  <c r="M196" i="20"/>
  <c r="L196" i="20"/>
  <c r="J196" i="20"/>
  <c r="I196" i="20"/>
  <c r="H195" i="20"/>
  <c r="H196" i="20" s="1"/>
  <c r="Q193" i="20"/>
  <c r="P193" i="20"/>
  <c r="O193" i="20"/>
  <c r="N193" i="20"/>
  <c r="M193" i="20"/>
  <c r="L193" i="20"/>
  <c r="J193" i="20"/>
  <c r="I193" i="20"/>
  <c r="H192" i="20"/>
  <c r="H193" i="20" s="1"/>
  <c r="Q190" i="20"/>
  <c r="P190" i="20"/>
  <c r="O190" i="20"/>
  <c r="N190" i="20"/>
  <c r="M190" i="20"/>
  <c r="L190" i="20"/>
  <c r="J190" i="20"/>
  <c r="I190" i="20"/>
  <c r="H189" i="20"/>
  <c r="H190" i="20" s="1"/>
  <c r="Q185" i="20"/>
  <c r="P185" i="20"/>
  <c r="O185" i="20"/>
  <c r="N185" i="20"/>
  <c r="M185" i="20"/>
  <c r="L185" i="20"/>
  <c r="K185" i="20"/>
  <c r="J185" i="20"/>
  <c r="I185" i="20"/>
  <c r="H184" i="20"/>
  <c r="H183" i="20"/>
  <c r="Q181" i="20"/>
  <c r="P181" i="20"/>
  <c r="O181" i="20"/>
  <c r="N181" i="20"/>
  <c r="M181" i="20"/>
  <c r="L181" i="20"/>
  <c r="K181" i="20"/>
  <c r="J181" i="20"/>
  <c r="I181" i="20"/>
  <c r="H180" i="20"/>
  <c r="H181" i="20" s="1"/>
  <c r="Q178" i="20"/>
  <c r="P178" i="20"/>
  <c r="O178" i="20"/>
  <c r="N178" i="20"/>
  <c r="M178" i="20"/>
  <c r="L178" i="20"/>
  <c r="K178" i="20"/>
  <c r="J178" i="20"/>
  <c r="I178" i="20"/>
  <c r="H177" i="20"/>
  <c r="H176" i="20"/>
  <c r="Q170" i="20"/>
  <c r="P170" i="20"/>
  <c r="O170" i="20"/>
  <c r="N170" i="20"/>
  <c r="M170" i="20"/>
  <c r="L170" i="20"/>
  <c r="K170" i="20"/>
  <c r="J170" i="20"/>
  <c r="I170" i="20"/>
  <c r="H169" i="20"/>
  <c r="H168" i="20"/>
  <c r="H167" i="20"/>
  <c r="H166" i="20"/>
  <c r="H165" i="20"/>
  <c r="Q163" i="20"/>
  <c r="P163" i="20"/>
  <c r="O163" i="20"/>
  <c r="N163" i="20"/>
  <c r="M163" i="20"/>
  <c r="L163" i="20"/>
  <c r="K163" i="20"/>
  <c r="J163" i="20"/>
  <c r="I163" i="20"/>
  <c r="H162" i="20"/>
  <c r="H161" i="20"/>
  <c r="H160" i="20"/>
  <c r="H159" i="20"/>
  <c r="H158" i="20"/>
  <c r="H157" i="20"/>
  <c r="H156" i="20"/>
  <c r="H155" i="20"/>
  <c r="H154" i="20"/>
  <c r="H153" i="20"/>
  <c r="Q151" i="20"/>
  <c r="P151" i="20"/>
  <c r="O151" i="20"/>
  <c r="N151" i="20"/>
  <c r="M151" i="20"/>
  <c r="L151" i="20"/>
  <c r="K151" i="20"/>
  <c r="J151" i="20"/>
  <c r="I151" i="20"/>
  <c r="H150" i="20"/>
  <c r="H149" i="20"/>
  <c r="H148" i="20"/>
  <c r="H147" i="20"/>
  <c r="H146" i="20"/>
  <c r="H145" i="20"/>
  <c r="H144" i="20"/>
  <c r="H143" i="20"/>
  <c r="H142" i="20"/>
  <c r="H141" i="20"/>
  <c r="K136" i="20"/>
  <c r="Q135" i="20"/>
  <c r="Q136" i="20" s="1"/>
  <c r="P135" i="20"/>
  <c r="P136" i="20" s="1"/>
  <c r="O135" i="20"/>
  <c r="O136" i="20" s="1"/>
  <c r="N135" i="20"/>
  <c r="N136" i="20" s="1"/>
  <c r="M135" i="20"/>
  <c r="M136" i="20" s="1"/>
  <c r="L135" i="20"/>
  <c r="L136" i="20" s="1"/>
  <c r="J135" i="20"/>
  <c r="J136" i="20" s="1"/>
  <c r="I135" i="20"/>
  <c r="I136" i="20" s="1"/>
  <c r="H134" i="20"/>
  <c r="H135" i="20" s="1"/>
  <c r="H136" i="20" s="1"/>
  <c r="Q130" i="20"/>
  <c r="Q131" i="20" s="1"/>
  <c r="P130" i="20"/>
  <c r="P131" i="20" s="1"/>
  <c r="O130" i="20"/>
  <c r="O131" i="20" s="1"/>
  <c r="N130" i="20"/>
  <c r="N131" i="20" s="1"/>
  <c r="N137" i="20" s="1"/>
  <c r="M130" i="20"/>
  <c r="M131" i="20" s="1"/>
  <c r="L130" i="20"/>
  <c r="L131" i="20" s="1"/>
  <c r="K130" i="20"/>
  <c r="K131" i="20" s="1"/>
  <c r="K137" i="20" s="1"/>
  <c r="J130" i="20"/>
  <c r="J131" i="20" s="1"/>
  <c r="I129" i="20"/>
  <c r="H129" i="20" s="1"/>
  <c r="I128" i="20"/>
  <c r="K123" i="20"/>
  <c r="Q122" i="20"/>
  <c r="Q123" i="20" s="1"/>
  <c r="P122" i="20"/>
  <c r="P123" i="20" s="1"/>
  <c r="O122" i="20"/>
  <c r="O123" i="20" s="1"/>
  <c r="N122" i="20"/>
  <c r="N123" i="20" s="1"/>
  <c r="M122" i="20"/>
  <c r="M123" i="20" s="1"/>
  <c r="L122" i="20"/>
  <c r="L123" i="20" s="1"/>
  <c r="J122" i="20"/>
  <c r="J123" i="20" s="1"/>
  <c r="I122" i="20"/>
  <c r="I123" i="20" s="1"/>
  <c r="H121" i="20"/>
  <c r="H122" i="20" s="1"/>
  <c r="H123" i="20" s="1"/>
  <c r="Q117" i="20"/>
  <c r="P117" i="20"/>
  <c r="O117" i="20"/>
  <c r="N117" i="20"/>
  <c r="M117" i="20"/>
  <c r="L117" i="20"/>
  <c r="J117" i="20"/>
  <c r="I117" i="20"/>
  <c r="I116" i="20"/>
  <c r="H116" i="20" s="1"/>
  <c r="H117" i="20" s="1"/>
  <c r="Q114" i="20"/>
  <c r="P114" i="20"/>
  <c r="O114" i="20"/>
  <c r="N114" i="20"/>
  <c r="M114" i="20"/>
  <c r="L114" i="20"/>
  <c r="J114" i="20"/>
  <c r="I113" i="20"/>
  <c r="H113" i="20" s="1"/>
  <c r="H114" i="20" s="1"/>
  <c r="Q111" i="20"/>
  <c r="P111" i="20"/>
  <c r="O111" i="20"/>
  <c r="N111" i="20"/>
  <c r="M111" i="20"/>
  <c r="L111" i="20"/>
  <c r="K111" i="20"/>
  <c r="J111" i="20"/>
  <c r="I111" i="20"/>
  <c r="H110" i="20"/>
  <c r="H111" i="20" s="1"/>
  <c r="Q108" i="20"/>
  <c r="P108" i="20"/>
  <c r="O108" i="20"/>
  <c r="N108" i="20"/>
  <c r="M108" i="20"/>
  <c r="L108" i="20"/>
  <c r="K108" i="20"/>
  <c r="J108" i="20"/>
  <c r="I107" i="20"/>
  <c r="K102" i="20"/>
  <c r="Q101" i="20"/>
  <c r="P101" i="20"/>
  <c r="O101" i="20"/>
  <c r="N101" i="20"/>
  <c r="M101" i="20"/>
  <c r="L101" i="20"/>
  <c r="J101" i="20"/>
  <c r="I101" i="20"/>
  <c r="H100" i="20"/>
  <c r="H101" i="20" s="1"/>
  <c r="Q98" i="20"/>
  <c r="P98" i="20"/>
  <c r="O98" i="20"/>
  <c r="N98" i="20"/>
  <c r="N102" i="20" s="1"/>
  <c r="M98" i="20"/>
  <c r="L98" i="20"/>
  <c r="J98" i="20"/>
  <c r="I98" i="20"/>
  <c r="I102" i="20" s="1"/>
  <c r="H97" i="20"/>
  <c r="H98" i="20" s="1"/>
  <c r="K94" i="20"/>
  <c r="Q93" i="20"/>
  <c r="Q94" i="20" s="1"/>
  <c r="P93" i="20"/>
  <c r="P94" i="20" s="1"/>
  <c r="O93" i="20"/>
  <c r="O94" i="20" s="1"/>
  <c r="N93" i="20"/>
  <c r="N94" i="20" s="1"/>
  <c r="M93" i="20"/>
  <c r="M94" i="20" s="1"/>
  <c r="L93" i="20"/>
  <c r="L94" i="20" s="1"/>
  <c r="J93" i="20"/>
  <c r="J94" i="20" s="1"/>
  <c r="I93" i="20"/>
  <c r="I94" i="20" s="1"/>
  <c r="H92" i="20"/>
  <c r="H93" i="20" s="1"/>
  <c r="H94" i="20" s="1"/>
  <c r="Q88" i="20"/>
  <c r="P88" i="20"/>
  <c r="O88" i="20"/>
  <c r="N88" i="20"/>
  <c r="M88" i="20"/>
  <c r="L88" i="20"/>
  <c r="K88" i="20"/>
  <c r="J88" i="20"/>
  <c r="I88" i="20"/>
  <c r="H87" i="20"/>
  <c r="H88" i="20" s="1"/>
  <c r="Q85" i="20"/>
  <c r="P85" i="20"/>
  <c r="O85" i="20"/>
  <c r="N85" i="20"/>
  <c r="M85" i="20"/>
  <c r="L85" i="20"/>
  <c r="J85" i="20"/>
  <c r="I85" i="20"/>
  <c r="H84" i="20"/>
  <c r="H85" i="20" s="1"/>
  <c r="H81" i="20"/>
  <c r="I80" i="20"/>
  <c r="I78" i="20"/>
  <c r="H77" i="20"/>
  <c r="H76" i="20"/>
  <c r="I74" i="20"/>
  <c r="H73" i="20"/>
  <c r="H72" i="20"/>
  <c r="Q70" i="20"/>
  <c r="P70" i="20"/>
  <c r="O70" i="20"/>
  <c r="N70" i="20"/>
  <c r="M70" i="20"/>
  <c r="L70" i="20"/>
  <c r="K70" i="20"/>
  <c r="J70" i="20"/>
  <c r="I70" i="20"/>
  <c r="H69" i="20"/>
  <c r="H68" i="20"/>
  <c r="Q66" i="20"/>
  <c r="P66" i="20"/>
  <c r="O66" i="20"/>
  <c r="N66" i="20"/>
  <c r="M66" i="20"/>
  <c r="L66" i="20"/>
  <c r="K66" i="20"/>
  <c r="J66" i="20"/>
  <c r="I66" i="20"/>
  <c r="H65" i="20"/>
  <c r="H66" i="20" s="1"/>
  <c r="Q63" i="20"/>
  <c r="P63" i="20"/>
  <c r="O63" i="20"/>
  <c r="N63" i="20"/>
  <c r="M63" i="20"/>
  <c r="L63" i="20"/>
  <c r="K63" i="20"/>
  <c r="J63" i="20"/>
  <c r="I63" i="20"/>
  <c r="H62" i="20"/>
  <c r="H63" i="20" s="1"/>
  <c r="P211" i="20" l="1"/>
  <c r="P212" i="20" s="1"/>
  <c r="H238" i="20"/>
  <c r="H239" i="20" s="1"/>
  <c r="L211" i="20"/>
  <c r="L212" i="20" s="1"/>
  <c r="M225" i="20"/>
  <c r="M226" i="20" s="1"/>
  <c r="Q225" i="20"/>
  <c r="Q226" i="20" s="1"/>
  <c r="M238" i="20"/>
  <c r="M239" i="20" s="1"/>
  <c r="Q238" i="20"/>
  <c r="Q239" i="20" s="1"/>
  <c r="Q89" i="20"/>
  <c r="H200" i="20"/>
  <c r="M200" i="20"/>
  <c r="Q200" i="20"/>
  <c r="J225" i="20"/>
  <c r="J226" i="20" s="1"/>
  <c r="I251" i="20"/>
  <c r="M89" i="20"/>
  <c r="O251" i="20"/>
  <c r="N89" i="20"/>
  <c r="N103" i="20" s="1"/>
  <c r="L171" i="20"/>
  <c r="L172" i="20" s="1"/>
  <c r="P171" i="20"/>
  <c r="P172" i="20" s="1"/>
  <c r="H185" i="20"/>
  <c r="H205" i="20"/>
  <c r="H206" i="20" s="1"/>
  <c r="Q211" i="20"/>
  <c r="Q212" i="20" s="1"/>
  <c r="I238" i="20"/>
  <c r="I239" i="20" s="1"/>
  <c r="J137" i="20"/>
  <c r="I186" i="20"/>
  <c r="M186" i="20"/>
  <c r="Q186" i="20"/>
  <c r="Q201" i="20" s="1"/>
  <c r="H102" i="20"/>
  <c r="M102" i="20"/>
  <c r="J118" i="20"/>
  <c r="J124" i="20" s="1"/>
  <c r="N118" i="20"/>
  <c r="N124" i="20" s="1"/>
  <c r="M300" i="20"/>
  <c r="M301" i="20" s="1"/>
  <c r="Q300" i="20"/>
  <c r="Q301" i="20" s="1"/>
  <c r="J89" i="20"/>
  <c r="M171" i="20"/>
  <c r="M172" i="20" s="1"/>
  <c r="N225" i="20"/>
  <c r="N226" i="20" s="1"/>
  <c r="K89" i="20"/>
  <c r="K103" i="20" s="1"/>
  <c r="O89" i="20"/>
  <c r="P118" i="20"/>
  <c r="P124" i="20" s="1"/>
  <c r="I130" i="20"/>
  <c r="I131" i="20" s="1"/>
  <c r="I137" i="20" s="1"/>
  <c r="H163" i="20"/>
  <c r="J186" i="20"/>
  <c r="N186" i="20"/>
  <c r="J200" i="20"/>
  <c r="O200" i="20"/>
  <c r="K225" i="20"/>
  <c r="K226" i="20" s="1"/>
  <c r="O225" i="20"/>
  <c r="O226" i="20" s="1"/>
  <c r="J238" i="20"/>
  <c r="J239" i="20" s="1"/>
  <c r="J270" i="20"/>
  <c r="K118" i="20"/>
  <c r="K124" i="20" s="1"/>
  <c r="O118" i="20"/>
  <c r="O124" i="20" s="1"/>
  <c r="I171" i="20"/>
  <c r="I172" i="20" s="1"/>
  <c r="Q171" i="20"/>
  <c r="Q172" i="20" s="1"/>
  <c r="M211" i="20"/>
  <c r="M212" i="20" s="1"/>
  <c r="N238" i="20"/>
  <c r="N239" i="20" s="1"/>
  <c r="L102" i="20"/>
  <c r="P102" i="20"/>
  <c r="H178" i="20"/>
  <c r="H186" i="20" s="1"/>
  <c r="H201" i="20" s="1"/>
  <c r="K186" i="20"/>
  <c r="K201" i="20" s="1"/>
  <c r="O186" i="20"/>
  <c r="P200" i="20"/>
  <c r="J211" i="20"/>
  <c r="J212" i="20" s="1"/>
  <c r="O211" i="20"/>
  <c r="O212" i="20" s="1"/>
  <c r="L238" i="20"/>
  <c r="L239" i="20" s="1"/>
  <c r="P238" i="20"/>
  <c r="P239" i="20" s="1"/>
  <c r="L251" i="20"/>
  <c r="P251" i="20"/>
  <c r="L270" i="20"/>
  <c r="H290" i="20"/>
  <c r="H305" i="20"/>
  <c r="H306" i="20" s="1"/>
  <c r="H307" i="20" s="1"/>
  <c r="H308" i="20" s="1"/>
  <c r="H74" i="20"/>
  <c r="H151" i="20"/>
  <c r="L200" i="20"/>
  <c r="J251" i="20"/>
  <c r="H70" i="20"/>
  <c r="L118" i="20"/>
  <c r="L124" i="20" s="1"/>
  <c r="L137" i="20"/>
  <c r="P137" i="20"/>
  <c r="O270" i="20"/>
  <c r="L89" i="20"/>
  <c r="L103" i="20" s="1"/>
  <c r="P89" i="20"/>
  <c r="P103" i="20" s="1"/>
  <c r="J102" i="20"/>
  <c r="J103" i="20" s="1"/>
  <c r="M118" i="20"/>
  <c r="M124" i="20" s="1"/>
  <c r="Q118" i="20"/>
  <c r="Q124" i="20" s="1"/>
  <c r="I114" i="20"/>
  <c r="H170" i="20"/>
  <c r="L225" i="20"/>
  <c r="L226" i="20" s="1"/>
  <c r="P225" i="20"/>
  <c r="P226" i="20" s="1"/>
  <c r="H267" i="20"/>
  <c r="H268" i="20" s="1"/>
  <c r="H269" i="20" s="1"/>
  <c r="H270" i="20" s="1"/>
  <c r="J300" i="20"/>
  <c r="J301" i="20" s="1"/>
  <c r="O300" i="20"/>
  <c r="O301" i="20" s="1"/>
  <c r="N300" i="20"/>
  <c r="N301" i="20" s="1"/>
  <c r="H78" i="20"/>
  <c r="Q102" i="20"/>
  <c r="H128" i="20"/>
  <c r="H130" i="20" s="1"/>
  <c r="H131" i="20" s="1"/>
  <c r="H137" i="20" s="1"/>
  <c r="N211" i="20"/>
  <c r="N212" i="20" s="1"/>
  <c r="H283" i="20"/>
  <c r="H300" i="20" s="1"/>
  <c r="H301" i="20" s="1"/>
  <c r="H107" i="20"/>
  <c r="H108" i="20" s="1"/>
  <c r="H118" i="20" s="1"/>
  <c r="H124" i="20" s="1"/>
  <c r="I108" i="20"/>
  <c r="I82" i="20"/>
  <c r="I89" i="20" s="1"/>
  <c r="I103" i="20" s="1"/>
  <c r="H80" i="20"/>
  <c r="H82" i="20" s="1"/>
  <c r="O102" i="20"/>
  <c r="Q137" i="20"/>
  <c r="L186" i="20"/>
  <c r="I200" i="20"/>
  <c r="I201" i="20" s="1"/>
  <c r="L300" i="20"/>
  <c r="L301" i="20" s="1"/>
  <c r="J171" i="20"/>
  <c r="J172" i="20" s="1"/>
  <c r="N171" i="20"/>
  <c r="N172" i="20" s="1"/>
  <c r="H248" i="20"/>
  <c r="H249" i="20" s="1"/>
  <c r="H250" i="20" s="1"/>
  <c r="H251" i="20" s="1"/>
  <c r="N249" i="20"/>
  <c r="N250" i="20" s="1"/>
  <c r="N251" i="20" s="1"/>
  <c r="M270" i="20"/>
  <c r="Q270" i="20"/>
  <c r="H274" i="20"/>
  <c r="H275" i="20" s="1"/>
  <c r="H276" i="20" s="1"/>
  <c r="H277" i="20" s="1"/>
  <c r="I275" i="20"/>
  <c r="I276" i="20" s="1"/>
  <c r="I277" i="20" s="1"/>
  <c r="M137" i="20"/>
  <c r="P186" i="20"/>
  <c r="P201" i="20" s="1"/>
  <c r="N200" i="20"/>
  <c r="N201" i="20" s="1"/>
  <c r="O256" i="20"/>
  <c r="O257" i="20" s="1"/>
  <c r="O258" i="20" s="1"/>
  <c r="H255" i="20"/>
  <c r="H256" i="20" s="1"/>
  <c r="H257" i="20" s="1"/>
  <c r="H258" i="20" s="1"/>
  <c r="P300" i="20"/>
  <c r="P301" i="20" s="1"/>
  <c r="O137" i="20"/>
  <c r="K171" i="20"/>
  <c r="K172" i="20" s="1"/>
  <c r="O171" i="20"/>
  <c r="O172" i="20" s="1"/>
  <c r="H208" i="20"/>
  <c r="I210" i="20"/>
  <c r="I211" i="20" s="1"/>
  <c r="I212" i="20" s="1"/>
  <c r="I225" i="20"/>
  <c r="I226" i="20" s="1"/>
  <c r="O238" i="20"/>
  <c r="O239" i="20" s="1"/>
  <c r="M251" i="20"/>
  <c r="Q251" i="20"/>
  <c r="I270" i="20"/>
  <c r="I300" i="20"/>
  <c r="I301" i="20" s="1"/>
  <c r="H209" i="20"/>
  <c r="H219" i="20"/>
  <c r="H221" i="20" s="1"/>
  <c r="H225" i="20" s="1"/>
  <c r="H226" i="20" s="1"/>
  <c r="M306" i="20"/>
  <c r="M307" i="20" s="1"/>
  <c r="M308" i="20" s="1"/>
  <c r="Q103" i="20" l="1"/>
  <c r="L201" i="20"/>
  <c r="O103" i="20"/>
  <c r="M103" i="20"/>
  <c r="M201" i="20"/>
  <c r="P309" i="20"/>
  <c r="K309" i="20"/>
  <c r="H171" i="20"/>
  <c r="H172" i="20" s="1"/>
  <c r="H89" i="20"/>
  <c r="H103" i="20" s="1"/>
  <c r="I118" i="20"/>
  <c r="I124" i="20" s="1"/>
  <c r="I309" i="20" s="1"/>
  <c r="O201" i="20"/>
  <c r="O309" i="20" s="1"/>
  <c r="J201" i="20"/>
  <c r="J309" i="20" s="1"/>
  <c r="N309" i="20"/>
  <c r="L309" i="20"/>
  <c r="H210" i="20"/>
  <c r="H211" i="20" s="1"/>
  <c r="H212" i="20" s="1"/>
  <c r="Q309" i="20"/>
  <c r="M309" i="20" l="1"/>
  <c r="H309" i="20"/>
  <c r="K41" i="20" l="1"/>
  <c r="K42" i="20" s="1"/>
  <c r="H46" i="20" l="1"/>
  <c r="I53" i="20"/>
  <c r="Q53" i="20" l="1"/>
  <c r="P53" i="20"/>
  <c r="O53" i="20"/>
  <c r="N53" i="20"/>
  <c r="M53" i="20"/>
  <c r="L53" i="20"/>
  <c r="K53" i="20"/>
  <c r="J53" i="20"/>
  <c r="H52" i="20"/>
  <c r="H53" i="20" s="1"/>
  <c r="Q50" i="20"/>
  <c r="P50" i="20"/>
  <c r="O50" i="20"/>
  <c r="N50" i="20"/>
  <c r="M50" i="20"/>
  <c r="L50" i="20"/>
  <c r="K50" i="20"/>
  <c r="J50" i="20"/>
  <c r="I50" i="20"/>
  <c r="H49" i="20"/>
  <c r="H50" i="20" s="1"/>
  <c r="Q47" i="20"/>
  <c r="P47" i="20"/>
  <c r="O47" i="20"/>
  <c r="N47" i="20"/>
  <c r="M47" i="20"/>
  <c r="L47" i="20"/>
  <c r="K47" i="20"/>
  <c r="J47" i="20"/>
  <c r="I47" i="20"/>
  <c r="H47" i="20"/>
  <c r="Q40" i="20"/>
  <c r="P40" i="20"/>
  <c r="O40" i="20"/>
  <c r="N40" i="20"/>
  <c r="M40" i="20"/>
  <c r="L40" i="20"/>
  <c r="J40" i="20"/>
  <c r="I40" i="20"/>
  <c r="H39" i="20"/>
  <c r="H38" i="20"/>
  <c r="Q36" i="20"/>
  <c r="P36" i="20"/>
  <c r="O36" i="20"/>
  <c r="N36" i="20"/>
  <c r="M36" i="20"/>
  <c r="L36" i="20"/>
  <c r="J36" i="20"/>
  <c r="I36" i="20"/>
  <c r="H35" i="20"/>
  <c r="H34" i="20"/>
  <c r="H33" i="20"/>
  <c r="H32" i="20"/>
  <c r="Q30" i="20"/>
  <c r="P30" i="20"/>
  <c r="O30" i="20"/>
  <c r="N30" i="20"/>
  <c r="M30" i="20"/>
  <c r="L30" i="20"/>
  <c r="J30" i="20"/>
  <c r="I30" i="20"/>
  <c r="H29" i="20"/>
  <c r="H30" i="20" s="1"/>
  <c r="Q27" i="20"/>
  <c r="P27" i="20"/>
  <c r="O27" i="20"/>
  <c r="N27" i="20"/>
  <c r="M27" i="20"/>
  <c r="L27" i="20"/>
  <c r="J27" i="20"/>
  <c r="I27" i="20"/>
  <c r="H26" i="20"/>
  <c r="H27" i="20" s="1"/>
  <c r="Q24" i="20"/>
  <c r="P24" i="20"/>
  <c r="O24" i="20"/>
  <c r="N24" i="20"/>
  <c r="M24" i="20"/>
  <c r="L24" i="20"/>
  <c r="J24" i="20"/>
  <c r="I24" i="20"/>
  <c r="H23" i="20"/>
  <c r="H24" i="20" s="1"/>
  <c r="Q21" i="20"/>
  <c r="P21" i="20"/>
  <c r="O21" i="20"/>
  <c r="N21" i="20"/>
  <c r="M21" i="20"/>
  <c r="L21" i="20"/>
  <c r="J21" i="20"/>
  <c r="I21" i="20"/>
  <c r="H20" i="20"/>
  <c r="H21" i="20" s="1"/>
  <c r="Q18" i="20"/>
  <c r="P18" i="20"/>
  <c r="O18" i="20"/>
  <c r="N18" i="20"/>
  <c r="M18" i="20"/>
  <c r="L18" i="20"/>
  <c r="J18" i="20"/>
  <c r="I18" i="20"/>
  <c r="H17" i="20"/>
  <c r="H18" i="20" s="1"/>
  <c r="P15" i="20"/>
  <c r="O15" i="20"/>
  <c r="N15" i="20"/>
  <c r="M15" i="20"/>
  <c r="L15" i="20"/>
  <c r="J15" i="20"/>
  <c r="I15" i="20"/>
  <c r="H14" i="20"/>
  <c r="H15" i="20" s="1"/>
  <c r="K54" i="20" l="1"/>
  <c r="K55" i="20" s="1"/>
  <c r="K56" i="20" s="1"/>
  <c r="O54" i="20"/>
  <c r="O55" i="20" s="1"/>
  <c r="H54" i="20"/>
  <c r="H55" i="20" s="1"/>
  <c r="J54" i="20"/>
  <c r="J55" i="20" s="1"/>
  <c r="J41" i="20"/>
  <c r="J42" i="20" s="1"/>
  <c r="O41" i="20"/>
  <c r="O42" i="20" s="1"/>
  <c r="O56" i="20" s="1"/>
  <c r="L41" i="20"/>
  <c r="L42" i="20" s="1"/>
  <c r="P41" i="20"/>
  <c r="P42" i="20" s="1"/>
  <c r="L54" i="20"/>
  <c r="L55" i="20" s="1"/>
  <c r="P54" i="20"/>
  <c r="P55" i="20" s="1"/>
  <c r="M41" i="20"/>
  <c r="M42" i="20" s="1"/>
  <c r="Q41" i="20"/>
  <c r="Q42" i="20" s="1"/>
  <c r="I54" i="20"/>
  <c r="I55" i="20" s="1"/>
  <c r="M54" i="20"/>
  <c r="M55" i="20" s="1"/>
  <c r="Q54" i="20"/>
  <c r="Q55" i="20" s="1"/>
  <c r="I41" i="20"/>
  <c r="I42" i="20" s="1"/>
  <c r="N41" i="20"/>
  <c r="N42" i="20" s="1"/>
  <c r="N54" i="20"/>
  <c r="N55" i="20" s="1"/>
  <c r="H40" i="20"/>
  <c r="H36" i="20"/>
  <c r="M56" i="20" l="1"/>
  <c r="N56" i="20"/>
  <c r="J56" i="20"/>
  <c r="H41" i="20"/>
  <c r="H42" i="20" s="1"/>
  <c r="H56" i="20" s="1"/>
  <c r="Q56" i="20"/>
  <c r="I56" i="20"/>
  <c r="P56" i="20"/>
  <c r="L56" i="20"/>
  <c r="I28" i="19"/>
  <c r="M28" i="19"/>
  <c r="I29" i="19"/>
  <c r="J29" i="19"/>
  <c r="N29" i="19"/>
  <c r="M29" i="19" s="1"/>
  <c r="I30" i="19"/>
  <c r="M30" i="19"/>
  <c r="I31" i="19"/>
  <c r="J31" i="19"/>
  <c r="J32" i="19" s="1"/>
  <c r="M31" i="19"/>
  <c r="N31" i="19"/>
  <c r="K32" i="19"/>
  <c r="L32" i="19"/>
  <c r="O32" i="19"/>
  <c r="P32" i="19"/>
  <c r="I34" i="19"/>
  <c r="J34" i="19"/>
  <c r="J35" i="19" s="1"/>
  <c r="J36" i="19" s="1"/>
  <c r="I35" i="19"/>
  <c r="L35" i="19"/>
  <c r="L36" i="19" s="1"/>
  <c r="M35" i="19"/>
  <c r="N35" i="19"/>
  <c r="N36" i="19"/>
  <c r="P35" i="19"/>
  <c r="P36" i="19" s="1"/>
  <c r="M36" i="19" s="1"/>
  <c r="K36" i="19"/>
  <c r="O36" i="19"/>
  <c r="I38" i="19"/>
  <c r="M38" i="19"/>
  <c r="M39" i="19" s="1"/>
  <c r="J39" i="19"/>
  <c r="I39" i="19" s="1"/>
  <c r="L39" i="19"/>
  <c r="L42" i="19" s="1"/>
  <c r="N39" i="19"/>
  <c r="N42" i="19"/>
  <c r="P39" i="19"/>
  <c r="P42" i="19" s="1"/>
  <c r="I40" i="19"/>
  <c r="M40" i="19"/>
  <c r="J41" i="19"/>
  <c r="L41" i="19"/>
  <c r="M41" i="19"/>
  <c r="N41" i="19"/>
  <c r="P41" i="19"/>
  <c r="K42" i="19"/>
  <c r="O42" i="19"/>
  <c r="M44" i="19"/>
  <c r="J141" i="19"/>
  <c r="I141" i="19" s="1"/>
  <c r="K141" i="19"/>
  <c r="K142" i="19" s="1"/>
  <c r="L141" i="19"/>
  <c r="L142" i="19" s="1"/>
  <c r="N141" i="19"/>
  <c r="O141" i="19"/>
  <c r="O142" i="19" s="1"/>
  <c r="P141" i="19"/>
  <c r="M42" i="19" l="1"/>
  <c r="P142" i="19"/>
  <c r="N32" i="19"/>
  <c r="M32" i="19" s="1"/>
  <c r="I41" i="19"/>
  <c r="I32" i="19"/>
  <c r="I36" i="19"/>
  <c r="N142" i="19"/>
  <c r="M142" i="19" s="1"/>
  <c r="M141" i="19"/>
  <c r="J42" i="19"/>
  <c r="I42" i="19" s="1"/>
  <c r="J142" i="19" l="1"/>
  <c r="I142" i="19" s="1"/>
</calcChain>
</file>

<file path=xl/sharedStrings.xml><?xml version="1.0" encoding="utf-8"?>
<sst xmlns="http://schemas.openxmlformats.org/spreadsheetml/2006/main" count="4810" uniqueCount="1232">
  <si>
    <t>Atsakingi vykdytojai</t>
  </si>
  <si>
    <t>2 priedas</t>
  </si>
  <si>
    <t>Programos tikslo kodas</t>
  </si>
  <si>
    <t>Uždavinio kodas</t>
  </si>
  <si>
    <t>Priemonės kodas</t>
  </si>
  <si>
    <t>Priemonės požymis</t>
  </si>
  <si>
    <t>Asignavimų valdytojo kodas</t>
  </si>
  <si>
    <t>Finansavimo šaltinis</t>
  </si>
  <si>
    <t>Iš viso</t>
  </si>
  <si>
    <t>Išlaidoms</t>
  </si>
  <si>
    <t>01</t>
  </si>
  <si>
    <t>02</t>
  </si>
  <si>
    <t>03</t>
  </si>
  <si>
    <t>04</t>
  </si>
  <si>
    <t>SB</t>
  </si>
  <si>
    <t>Iš viso:</t>
  </si>
  <si>
    <t>Iš viso uždaviniui:</t>
  </si>
  <si>
    <t>Iš viso tikslui:</t>
  </si>
  <si>
    <t>Pavadinimas</t>
  </si>
  <si>
    <t>Iš jų darbo užmokesčiui</t>
  </si>
  <si>
    <t>Turtui įsigyti ir finansiniams įsipareigojimams vykdyti</t>
  </si>
  <si>
    <r>
      <t xml:space="preserve">Funkcinės klasifikacijos kodas </t>
    </r>
    <r>
      <rPr>
        <b/>
        <sz val="9"/>
        <rFont val="Times New Roman"/>
        <family val="1"/>
      </rPr>
      <t xml:space="preserve"> </t>
    </r>
  </si>
  <si>
    <t>05</t>
  </si>
  <si>
    <t>10</t>
  </si>
  <si>
    <t>06</t>
  </si>
  <si>
    <t>Asignavimai biudžetiniams                        2011-iesiems metams</t>
  </si>
  <si>
    <t>Asignavimų poreikis biudžetiniams                                2012-iesiems metams</t>
  </si>
  <si>
    <t>07</t>
  </si>
  <si>
    <t>08</t>
  </si>
  <si>
    <t>09</t>
  </si>
  <si>
    <t>11</t>
  </si>
  <si>
    <t>12</t>
  </si>
  <si>
    <t>13</t>
  </si>
  <si>
    <t>15</t>
  </si>
  <si>
    <t>16</t>
  </si>
  <si>
    <t>17</t>
  </si>
  <si>
    <t>18</t>
  </si>
  <si>
    <t>19</t>
  </si>
  <si>
    <t>20</t>
  </si>
  <si>
    <t>21</t>
  </si>
  <si>
    <t>25</t>
  </si>
  <si>
    <t>26</t>
  </si>
  <si>
    <t>27</t>
  </si>
  <si>
    <t>28</t>
  </si>
  <si>
    <t>SPN</t>
  </si>
  <si>
    <t>Pašto paslaugų įsigijimas</t>
  </si>
  <si>
    <t>Laikraščių ir kitų periodinių paslaugų įsigijimas</t>
  </si>
  <si>
    <t>Dalyvavimas organizuojant rinkimus</t>
  </si>
  <si>
    <t>188710823</t>
  </si>
  <si>
    <t>Ryšių paslaugos</t>
  </si>
  <si>
    <t>Transporto išlaikymas</t>
  </si>
  <si>
    <t>Viešosios tvarkos skyriaus darbuotojų aprūpinimas</t>
  </si>
  <si>
    <t>Darbo kėdžių įsigijimas</t>
  </si>
  <si>
    <t>Dažų kopijavimo aparatams pirkimas</t>
  </si>
  <si>
    <t>Kopijavimo popieriaus pirkimas</t>
  </si>
  <si>
    <t>Ūkinių prekių pirkimas</t>
  </si>
  <si>
    <t>Kanceliarinių prekių pirkimas</t>
  </si>
  <si>
    <t>Klaipėdos miesto ir  Lietuvos Respublikos vėliavų pirkimas</t>
  </si>
  <si>
    <t>Spaudų ir antspaudų gamyba</t>
  </si>
  <si>
    <t>Elektroninių bilietų pirkimas</t>
  </si>
  <si>
    <t>Fotoaparatų ir diktofonų pirkimas</t>
  </si>
  <si>
    <t>Trijų lengvųjų automobilių nuoma</t>
  </si>
  <si>
    <t>14</t>
  </si>
  <si>
    <t>Savivaldybės administracijos kopijavimo aparatų techninis aptarnavimas bei remontas</t>
  </si>
  <si>
    <t>Savivaldybės administracijos vidinio kiemo pakeliamų vartų sistemos priežiūra</t>
  </si>
  <si>
    <t>Savivaldybės administracijos pastatų šildymo, karšto vandens sistemų bei dujininių katilų įrenginių priežiūra</t>
  </si>
  <si>
    <t>Klaipėdos m. savivaldybės administracijos vidinių ir išorinių oro kondicionierių techninis aptarnavimas</t>
  </si>
  <si>
    <t>Aliuminio durų ir pertvarų sumontavimas su įėjimo kontrolės įvedimu</t>
  </si>
  <si>
    <t>Sniego ir ledo valymas nuo savivaldybės administracijos pastatų stogų</t>
  </si>
  <si>
    <t>Savivaldybės administracijos pastatų ir patalpų techninė priežiūra</t>
  </si>
  <si>
    <t>Pastato Vytauto g. 13 nuoma</t>
  </si>
  <si>
    <t>22</t>
  </si>
  <si>
    <t>Kopijavimo aparatų nuoma</t>
  </si>
  <si>
    <t>23</t>
  </si>
  <si>
    <t>Stotelės įrangos nuoma (telefonija)</t>
  </si>
  <si>
    <t>24</t>
  </si>
  <si>
    <t xml:space="preserve">Pastatų ir patalpų einamasis remontas - Liepų g. 11 stogo einamasis remontas su  lietvamzdžių ir lovelių apšildymu dvigubais elektriniais kabeliais </t>
  </si>
  <si>
    <t>Komunalinės paslaugos - šildymas</t>
  </si>
  <si>
    <t>Komunalinės paslaugos - elektros energija</t>
  </si>
  <si>
    <t>Komunalinės paslaugos - vandentiekis ir kanalizacija</t>
  </si>
  <si>
    <t>29</t>
  </si>
  <si>
    <t>Komunalinės paslaugos - dujos</t>
  </si>
  <si>
    <t>30</t>
  </si>
  <si>
    <t>Reprezentacinės išlaidos</t>
  </si>
  <si>
    <t>31</t>
  </si>
  <si>
    <t>Gesintuvų užpildymas</t>
  </si>
  <si>
    <t>32</t>
  </si>
  <si>
    <t>Atliekų surinkimas</t>
  </si>
  <si>
    <t>33</t>
  </si>
  <si>
    <t>Deratizacija, dezinfekcija, dezinsekcija</t>
  </si>
  <si>
    <t>34</t>
  </si>
  <si>
    <t>Balticum TV</t>
  </si>
  <si>
    <t>35</t>
  </si>
  <si>
    <t>Vietinių telefoninių tinklų techninis aptarnavimas</t>
  </si>
  <si>
    <t>36</t>
  </si>
  <si>
    <t>Klaipėdos miesto savivaldybės administracijos patalpų kasdieninis valymas</t>
  </si>
  <si>
    <t>37</t>
  </si>
  <si>
    <t>Klaipėdos miesto savivaldybės administracijos liftų techninė priežiūra</t>
  </si>
  <si>
    <t>38</t>
  </si>
  <si>
    <t>Nežinybinė apsauga - Klaipėdos m. savivaldybės administracijos pastatų ir patalpų elektroninė apsauga ir sistemų techninis aptarnavimas</t>
  </si>
  <si>
    <t>39</t>
  </si>
  <si>
    <t>Nežinybinė apsauga pastato Debreceno g. 41</t>
  </si>
  <si>
    <t>40</t>
  </si>
  <si>
    <t>Vienkartinių maišų ir pirštinių pirkimas akcijos "Darom" dalyviams</t>
  </si>
  <si>
    <t>41</t>
  </si>
  <si>
    <t>Autobuso nuoma nuvežti dalyvius į "Grybavimo čempionatą" Varėnoje</t>
  </si>
  <si>
    <t>42</t>
  </si>
  <si>
    <t>Pastato Danės g. 17 išlaikymas pagal panaudos sutartį</t>
  </si>
  <si>
    <t>43</t>
  </si>
  <si>
    <t xml:space="preserve">Puokščių ir gėlių pirkimas </t>
  </si>
  <si>
    <t>44</t>
  </si>
  <si>
    <t xml:space="preserve">Žaliuzių pirkimas </t>
  </si>
  <si>
    <t>45</t>
  </si>
  <si>
    <t>Komunaliniai mokesčiai UAB"Vitės valdos" (už I. Kanto g.11 ir H. Manto g.51 patalpas)</t>
  </si>
  <si>
    <t>46</t>
  </si>
  <si>
    <t>Komunaliniai mokesčiai UAB"Pamario vyturys"(už Laukininkų g. 19a patalpas)</t>
  </si>
  <si>
    <t>47</t>
  </si>
  <si>
    <t>48</t>
  </si>
  <si>
    <t>Apsauginės bei priešgaisrinės signalizacijos sistemų administracijos pastatuose įrengimas</t>
  </si>
  <si>
    <t>49</t>
  </si>
  <si>
    <t>50</t>
  </si>
  <si>
    <t>51</t>
  </si>
  <si>
    <t>52</t>
  </si>
  <si>
    <r>
      <rPr>
        <b/>
        <sz val="10"/>
        <rFont val="Times New Roman"/>
        <family val="1"/>
        <charset val="186"/>
      </rPr>
      <t>Savivaldybės administracijos</t>
    </r>
    <r>
      <rPr>
        <sz val="10"/>
        <rFont val="Times New Roman"/>
        <family val="1"/>
      </rPr>
      <t xml:space="preserve"> darbo užmokestis</t>
    </r>
  </si>
  <si>
    <t>Atstovavimas teismuose ir teismo sprendimų vykdymas (įskaitant Investicijų į pastatą S. Daukanto g. 15 nuomininkui atlyginimą pagal 1996-11-20  nuomos sutartį Nr. 231, Nuostolių atlyginimą AB „City service“ pagal teismo sprendimą)</t>
  </si>
  <si>
    <t>PVM srautų valdymo konsultavimo paslaugų Klaipėdos miesto savivaldybėje pirkimas</t>
  </si>
  <si>
    <t>Dokumentų paskirstymo lentynų įsigijimas</t>
  </si>
  <si>
    <t>Daugiabučių gyvenamųjų namų žemės nuomos mokesčio paskirstymo ir administravimo paslaugos iš namų administratorių pirkimas</t>
  </si>
  <si>
    <t>Dokumentų valdymo sk.</t>
  </si>
  <si>
    <t>Teisės sk.</t>
  </si>
  <si>
    <t>Mokesčių sk.</t>
  </si>
  <si>
    <t>Ūkio sk.</t>
  </si>
  <si>
    <t>Buhalterija</t>
  </si>
  <si>
    <t>Iš viso :</t>
  </si>
  <si>
    <t>mato vnt.</t>
  </si>
  <si>
    <t>Planuojama reikšmė</t>
  </si>
  <si>
    <t>pavadinimas</t>
  </si>
  <si>
    <t xml:space="preserve"> TIKSLŲ, UŽDAVINIŲ, PRIEMONIŲ, PRIEMONIŲ IŠLAIDŲ IR KRITERIJŲ SUVESTINĖ</t>
  </si>
  <si>
    <t>Veiklos kodas</t>
  </si>
  <si>
    <t>Įvykdymo terminas</t>
  </si>
  <si>
    <t>Programos kodas</t>
  </si>
  <si>
    <t>Indėlio vertinimo kriterijaus</t>
  </si>
  <si>
    <t>SP</t>
  </si>
  <si>
    <t>ES</t>
  </si>
  <si>
    <t>VB</t>
  </si>
  <si>
    <t>KT</t>
  </si>
  <si>
    <t>SB(ĮP)</t>
  </si>
  <si>
    <t>SB(D)</t>
  </si>
  <si>
    <t>Finansavimo lėšos</t>
  </si>
  <si>
    <t>VIP</t>
  </si>
  <si>
    <t>1.</t>
  </si>
  <si>
    <t>2.</t>
  </si>
  <si>
    <t>vnt.</t>
  </si>
  <si>
    <t>3.</t>
  </si>
  <si>
    <t>4.</t>
  </si>
  <si>
    <t>Mokymo priemonės mokyklų kabinetams gaunamos iš Švietimo ir mokslo ministerijos</t>
  </si>
  <si>
    <t>Gaunamų priemonių skaičius</t>
  </si>
  <si>
    <t>Planuojamų gauti transporto priemonių skaičius</t>
  </si>
  <si>
    <t>5.</t>
  </si>
  <si>
    <t>Mokinio krepšelį naudojančių įstaigų skaičius</t>
  </si>
  <si>
    <t>Lėšos, atsiskaitymui su vežėjais už mokinių pavežėjimą</t>
  </si>
  <si>
    <t>Mokinių, pavežamų maršrutiniu transportu, skaičius</t>
  </si>
  <si>
    <t>6.</t>
  </si>
  <si>
    <t>Atstovavusių mokinių skaičius</t>
  </si>
  <si>
    <t>7.</t>
  </si>
  <si>
    <t>Lėšos, skirtos rajoninių renginių organizavimui</t>
  </si>
  <si>
    <t>Suorganizuotų rajoninių renginių skaičius</t>
  </si>
  <si>
    <t>Lėšos, skirtos mokinių vararos poilsio organizavimui</t>
  </si>
  <si>
    <t>9.</t>
  </si>
  <si>
    <t>Gaunamų leidinių skaičius</t>
  </si>
  <si>
    <t>Švietimo įstaigų aprūpinimas reikalinga mokyklinę dokumentacija</t>
  </si>
  <si>
    <t>Mokyklinės dokumentacijos leidinių skaičius</t>
  </si>
  <si>
    <t>10.</t>
  </si>
  <si>
    <t>Renginių skaičius</t>
  </si>
  <si>
    <t>Programų skaičius</t>
  </si>
  <si>
    <t>Savivaldybės administracijos (04) Regioninės plėtros ir bendruomeninių iniciatyvų programa</t>
  </si>
  <si>
    <t>km</t>
  </si>
  <si>
    <t>Parengtų projektų skaičius</t>
  </si>
  <si>
    <t>ha</t>
  </si>
  <si>
    <t>Vandens tyrimų atlikimų paslauga</t>
  </si>
  <si>
    <t>Vandens tyrimų skaičius</t>
  </si>
  <si>
    <t>Priemonė: įgyvendinti projektą  „Šešupės upės Kudirkos Naumiestyje  būklės gerinimas“</t>
  </si>
  <si>
    <t xml:space="preserve">Sutvarkytų tvenkino pakrančių apsaugos juostų plotas </t>
  </si>
  <si>
    <t>Priemonė: įgyvendinti projektą „Lukšių tvenkinio ant Lenkupio upės būklės gerinimas Šakių rajono savivaldybėje“</t>
  </si>
  <si>
    <t xml:space="preserve">Priemonė: įgyvendinti projektą „Gelgaudiškio dvaro sodybos tvenkinių būklės gerinimas“ </t>
  </si>
  <si>
    <t xml:space="preserve">Sutvarkytų tvenkinių pakrančių apsauginių juostų plotas </t>
  </si>
  <si>
    <t>8.</t>
  </si>
  <si>
    <t>Įgyvendintų projektų skaičius</t>
  </si>
  <si>
    <t>Priemonė: bendrafinansuoti vietinių užimtumo iniciatyvų projektus</t>
  </si>
  <si>
    <t>Skatinančių investicijų priemonių skaičius</t>
  </si>
  <si>
    <t>13.</t>
  </si>
  <si>
    <t>18.</t>
  </si>
  <si>
    <t>Parengtų strategijų skaičius</t>
  </si>
  <si>
    <t>Suorganizuotų renginių skaičius</t>
  </si>
  <si>
    <t>1</t>
  </si>
  <si>
    <t>Priemonė: įgyvendinti projektą  “Draugystės parkai -3“</t>
  </si>
  <si>
    <t>Priemonė: įgyvendinti projektą  “Draugystės parkai - 2“</t>
  </si>
  <si>
    <t>Techninio projekto pirkimas ir parengimas</t>
  </si>
  <si>
    <t xml:space="preserve">Priemonė: įgyvendinti projektą „Šakių kultūros centro pastato rekonstravimas“ </t>
  </si>
  <si>
    <t>Rekontruojamų objektų skaičius</t>
  </si>
  <si>
    <t>Įvertinti ir įsigyti socialinius būstus</t>
  </si>
  <si>
    <t>Įvertintų ir įsigytų būstų skaičius</t>
  </si>
  <si>
    <t>Priemonė:"Miesto stebėjimo sistemos įrengimas"</t>
  </si>
  <si>
    <t>Priemonė: finansuoti netinkamas Regioninės plėtros programos išlaidas</t>
  </si>
  <si>
    <t>Netinkamų, bet projektų įgyvendinimui būtinų išlaidų finasavimas</t>
  </si>
  <si>
    <t>Vykdomų priemonių netinkamų projektinių išlaidų priemonių skaičius</t>
  </si>
  <si>
    <t>Priemonė: įgyvendinti projektą  „Gelgaudiškio dvaro sodybos restauravimas ir kompleksiškas pritaikymas  turizmo reikmėms“</t>
  </si>
  <si>
    <t>Apdrausti projekto  „Gelgaudiškio dvaro sodybos restauravimas ir kompleksiškas pritaikymas  turizmo reikmėms“ investicijas</t>
  </si>
  <si>
    <t>Apdraustų investicijų skaičius</t>
  </si>
  <si>
    <t>Apsaugos paslaugų pirkimas Gelgaudiškio dvaro pagrindiniams rūmams</t>
  </si>
  <si>
    <t>Saugomų pastatų skaičius</t>
  </si>
  <si>
    <t>vnt</t>
  </si>
  <si>
    <t>Priemonė: įgyvendinti projektą  „Mažųjų miestelių turizmo galimybės. Sintautai“.</t>
  </si>
  <si>
    <t>Nupirktų apsaugos paslaugų skaičius</t>
  </si>
  <si>
    <t>Priemonė: įgyvendinti projektą  „Gelgaudiškio dvaro sodybos restauravimas ir kompleksiškas pritaikymas  turizmo reikmėms“ II etapas.</t>
  </si>
  <si>
    <t>Apdrausti projekto„Gelgaudiškio dvaro sodybos restauravimas ir kompleksiškas pritaikymas  turizmo reikmėms“ II etapo investicijas</t>
  </si>
  <si>
    <t>11.</t>
  </si>
  <si>
    <t>12.</t>
  </si>
  <si>
    <t>Vykdomų tvarkybos darbų projektų skaičius</t>
  </si>
  <si>
    <t>14.</t>
  </si>
  <si>
    <t>Priemonė: įgyvendinti projektą  "Gelgaudiškio dvaro parko sutvarkymas"</t>
  </si>
  <si>
    <t>Priemonė: įgyvendinti projektą „Prioritetinių turizmo plėtros regionų e-rinkodara. Nemuno kelias"</t>
  </si>
  <si>
    <t>Vykdyti rinkodaros projektą</t>
  </si>
  <si>
    <t>Vykdomų projektų skaičius</t>
  </si>
  <si>
    <t>Priemonė: įgyvendinti projektą "Šakių rajono savivaldybės Giedručių, Šakių, Girėnų ir Lukšių kadastro vietovėse esančių melioracijos statinių remontas ir rekonstrukcija"</t>
  </si>
  <si>
    <t xml:space="preserve">Pateiktų išvadų skaičius </t>
  </si>
  <si>
    <t>Techninio darbo projekto ekspertizė</t>
  </si>
  <si>
    <t>Tyrinėjimų atlikimas ir melioracijos statinių statybos techninio darbo projekto parengimas</t>
  </si>
  <si>
    <t>Techninių projektų skaičius</t>
  </si>
  <si>
    <t>Straipsnių spaudoje skaičius</t>
  </si>
  <si>
    <t>Techninė priežiūra</t>
  </si>
  <si>
    <t>Viešinimas</t>
  </si>
  <si>
    <t>Parengtų programų skaičius</t>
  </si>
  <si>
    <t>Parengti ir įgyvendinti projektai</t>
  </si>
  <si>
    <t>Suorganizuoti renginiai</t>
  </si>
  <si>
    <t>(04) Regioninės plėtros ir bendruomeninių iniciatyvų iš viso programai:</t>
  </si>
  <si>
    <t>Organizuoti ir dalyvauti tarptautiniuose, respublikiniuose, regionų seminaruose, festivaliuose, konkursuose, šventėse (šokių, armonikierių, kapelų, vaikų ir moksleivių – liaudies kūrybos atlikėjų, tautodailininkų; reginiai Lenkijoje, Kaliningrado sr. ir kt. šalyse)</t>
  </si>
  <si>
    <t>Organizuotų  ir sudalyvautų renginių skaičius</t>
  </si>
  <si>
    <t>Parengtų bylų skaičius</t>
  </si>
  <si>
    <t>Suorganizuotų kalendorinių švenčių, parodų, renginių skaičius</t>
  </si>
  <si>
    <t>SB, KT</t>
  </si>
  <si>
    <t>Festivalio viešinimas</t>
  </si>
  <si>
    <t>Viešinimo priemonių skaičius</t>
  </si>
  <si>
    <t>Koncertai</t>
  </si>
  <si>
    <t xml:space="preserve"> Suorganizuotų koncertų skaičius</t>
  </si>
  <si>
    <t>3</t>
  </si>
  <si>
    <t>Remti naujų kolektyvų, palaikančių dainų švenčių kūrimąsi (apmokant autorines sutartis kolektyvų vadovams)</t>
  </si>
  <si>
    <t>Šakių orkestro vadovo sutartis</t>
  </si>
  <si>
    <t>Pasirašytų sutarčių skaičius</t>
  </si>
  <si>
    <t>4</t>
  </si>
  <si>
    <t>Dalyvauti žandriniuose respublikiniuose konkursuose, tarptautiniuose, respublikiniuose festivaliuose ir renginiuose, suteikiant transportą</t>
  </si>
  <si>
    <t xml:space="preserve"> Transporto  paslaugos</t>
  </si>
  <si>
    <t>Renginių, kuriuose sudalyvauta, skaičius</t>
  </si>
  <si>
    <t>Organizavimo išlaidos</t>
  </si>
  <si>
    <t>Kasmetinė kultūros darbuotojų premija</t>
  </si>
  <si>
    <t>Paskirtų darbuotojų premijų skaičius</t>
  </si>
  <si>
    <t>Koncertinių rūbų pirkimas</t>
  </si>
  <si>
    <t>Koncertinių rūbų komplektų skaičius</t>
  </si>
  <si>
    <t>Uždavinys: užtikrinti efektyvų savivaldybės funkcijų vykdymą.</t>
  </si>
  <si>
    <t>Priemonė: užtikrinti savivaldybės tarybos darbo funkcionalumą</t>
  </si>
  <si>
    <t>Priemonės skirtos tarybos narių  kokybiško darbo užtikrinimui (Darbo užmokestis, išmokos, kvalifikacijos kėlimas, komandiruotės)</t>
  </si>
  <si>
    <t>Tarybos narių, kėlusių kvalifikaciją skaičius</t>
  </si>
  <si>
    <t>Priemonė: užtikrinti kontrolės ir audito tarnybos darbo funkcionalumą</t>
  </si>
  <si>
    <t>Priemonės skirtos kontrolės ir audito tarnybos darbuotojų  kokybiško darbo užtikrinimui (Darbo užmokestis, darbo priemonės, kvalifikacijos kėlimas, komandiruotės)</t>
  </si>
  <si>
    <t>Kontrolės ir audito tarnybos darbuotojų, kėlusių kvalifikaciją skaičius</t>
  </si>
  <si>
    <t>Priemonė: užtikrinti savivaldybės administracijos darbo funkcionalumą</t>
  </si>
  <si>
    <t>Priemonės skirtos savivaldybės administracijos darbuotojų, kurių išlaikymo išlaidos apskaitomos pagal patvirtintas bendrų valstybės paslaugų valstybės funkcijas,  kokybiško darbo užtikrinimui (Darbo užmokestis, darbo priemonės, kvalifikacijos kėlimas, komandiruotės, administracijos darbuotojų funkcijų atlikimui būtinų paslaugų įsigijimas )</t>
  </si>
  <si>
    <t>Administracijos darbuotojų, kėlusių kvalifikaciją skaičius</t>
  </si>
  <si>
    <t>Darbuotojų skaičius</t>
  </si>
  <si>
    <t>Priemonės skirtos savivaldybės administracijos darbuotojų, kurių išlaikymo išlaidos apskaitomos pagal patvirtintas poilsio, kultūros ir religijos valstybės funkcijas,  kokybiško darbo užtikrinimui (Darbo užmokestis, darbo priemonės, kvalifikacijos kėlimas, komandiruotės, administracijos darbuotojų funkcijų atlikimui būtinų paslaugų įsigijimas )</t>
  </si>
  <si>
    <t>Priemonės skirtos savivaldybės administracijos darbuotojų, kurių išlaikymo išlaidos apskaitomos pagal patvirtintas švietimo valstybės funkcijas,  kokybiško darbo užtikrinimui (Darbo užmokestis, darbo priemonės, kvalifikacijos kėlimas, komandiruotės, administracijos darbuotojų funkcijų atlikimui būtinų paslaugų įsigijimas )</t>
  </si>
  <si>
    <t>Prašymų skaičius</t>
  </si>
  <si>
    <t>Pajamų plano įvykdymas</t>
  </si>
  <si>
    <t>proc.</t>
  </si>
  <si>
    <t>Priemonė: užtikrinti savivaldybės administracijos struktūrinių teritorinių padalinių darbo funkcionalumą</t>
  </si>
  <si>
    <t>Priemonės skirtos savivaldybės administracijos padalinių - seniūnijų darbutojų, kurių išlaikymo išlaidos apskaitomos pagal patvirtintas bendrų valstybės paslaugų valstybės funkcijas,  kokybiško darbo užtikrinimui (darbo priemonės, kvalifikacijos kėlimas, komandiruotės, administracijos darbuotojų funkcijų atlikimui būtinų paslaugų įsigijimas)</t>
  </si>
  <si>
    <t>Seniūnijos darbuotojų kvalifikacijos kėlimas</t>
  </si>
  <si>
    <t>Priemonės skirtos savivaldybės administracijos padalinių - seniūnijų pajamų uždirbimui (patalpų nuoma, turto pardavimas ir kt.)</t>
  </si>
  <si>
    <t>Uždavinys: užtikrinti efektyvų valstybinių (perduotų savivaldybėms funkcijų vykdymą).</t>
  </si>
  <si>
    <t>Priemonė: vykdyti valstybines (perduotas savivaldybėsms) funkcijas</t>
  </si>
  <si>
    <t>Priemonės skirtos valstybės (perduotoms savivaldybėms) funkcijoms atlikti. Kokybiško darbo užtikrinimas (Darbo užmokestis, darbo priemonės, kvalifikacijos kėlimas, komandiruotės, administracijos darbuotojų funkcijų atlikimui būtinų paslaugų įsigijimas ) savivaldybės administracijos darbuotojų, atliekančių šias valstybės (deleguotas savivaldybėms) funkcijas: gyventojų registro tvarkymas ir duomenų valstybės registrui teikimas, civilinės būklės aktų registravimas, valstybinės kalbos vartojimo ir taisyklingumo kontrolė, archyvinių dokumentų tvarkymas, pirminė teisinė pagalba, gyvenamosios vietos deklaravimas, duomenų teikimas valstybės suteiktos pagalbos registrui</t>
  </si>
  <si>
    <t>Priemonės skirtos valstybės (perduotoms savivaldybėms) funkcijoms atlikti. Kokybiško darbo užtikrinimas (Darbo užmokestis, darbo priemonės, kvalifikacijos kėlimas, komandiruotės, administracijos darbuotojų funkcijų atlikimui būtinų paslaugų įsigijimas ) savivaldybės administracijos darbuotojų, atliekančių šias valstybės (deleguotas savivaldybėms) funkcijas: civilinės saugos organizavimas, karo prievolės ir mobilizacijos administravimas</t>
  </si>
  <si>
    <t xml:space="preserve">Priemonės skirtos valstybės (perduotoms savivaldybėms) funkcijoms atlikti. Kokybiško darbo užtikrinimas (Darbo užmokestis, darbo priemonės, kvalifikacijos kėlimas, komandiruotės, administracijos darbuotojų funkcijų atlikimui būtinų paslaugų įsigijimas ) savivaldybės administracijos darbuotojų, atliekančių žemės ūkio valstybės (deleguotą savivaldybėms) funkciją </t>
  </si>
  <si>
    <t>Priemonės skirtos valstybės (perduotoms savivaldybėms) funkcijoms atlikti. Kokybiško darbo užtikrinimas (Darbo užmokestis, darbo priemonės, kvalifikacijos kėlimas, komandiruotės, administracijos darbuotojų funkcijų atlikimui būtinų paslaugų įsigijimas ) savivaldybės administracijos darbuotojų, atliekančių šias valstybės (deleguotas savivaldybėms) funkcijas: socialinių paslaugų, socialinių išmokų ir kompensacijų skaičiavimo ir mokėjimo, būsto nuomos ar išperkamosios būsto nuomos mokesčio dalies kompensavimo, vaikų teisių apsaugos, jaunimo teisių apsaugos</t>
  </si>
  <si>
    <t>Priemonė: Organizuoti keleivių vežimą vietiniais maršrutais</t>
  </si>
  <si>
    <t>Priemonės skirtos kompensuoti nuostolius, patirtus vykdant keleivinio kelių transporto viešųjų paslaugų įsipareigjimus, vykdyti pavėžėjimo kontrolės funkciją</t>
  </si>
  <si>
    <t>Keleivių vežimo vietinio (priemiestinio) reguliaraus susisiekimo autobusais savikaina</t>
  </si>
  <si>
    <t>Eur/km</t>
  </si>
  <si>
    <t>Uždavinys: Formuoti savivaldybės veiklos įvaizdį.</t>
  </si>
  <si>
    <t>Priemonė: Organizuoti reprezentacijas ir dalyvauti švenčių ir renginių organizavime</t>
  </si>
  <si>
    <t>Priemonės skirtos savivaldybės reprezentacijai, švenčių ir renginių organizavimui</t>
  </si>
  <si>
    <t>Reprezentacinių renginių skaičius</t>
  </si>
  <si>
    <t>Uždavinys: Nenumatytų reikmių finansavimas.</t>
  </si>
  <si>
    <t>Priemonė: Ekstremalių situacijų padarinių likvidavimas</t>
  </si>
  <si>
    <t xml:space="preserve">Priemonės, skirtos ekstremalių situacijų likvidavimui ( padėtis, kuri atsiranda dėl gamtinio, techninio, ekologinio ar socialinio pobūdžio priežasčių ar karo veiksmų ir sąlygoja staigų bei didelį pavojų žmonių gyvybei ar sveikatai, turtui, gamtai arba žmonių žūtį, sužalojimą ar turtinius nuostolius)
</t>
  </si>
  <si>
    <t>Uždavinys: Dengti su savivaldybės turto disponavimu ir įteisinimu susijusias išlaidas.</t>
  </si>
  <si>
    <t>Priemonė: Organizuoti savivaldybės nekilnojamojo turto įteisinimą, kadastrinių matavimų ir detaliųjų planų rengimą, nekilnojamojo turto vertinimą, užtikrinti žemėtvarkos projektų rengimo ir įgyvendinimo darbų apmokėjimą.</t>
  </si>
  <si>
    <t>Priemonės, skirtos organizuoti savivaldybės nekilnojamojo turto įteisinimą, kadastrinių matavimų ir detaliųjų planų rengimą, nekilnojamojo turto vertinimą, užtikrinti žemėtvarkos projektų rengimo ir įgyvendinimo darbus.</t>
  </si>
  <si>
    <t>Užsakymų skaičius</t>
  </si>
  <si>
    <t>Uždavinys: Užtikrinti finansinių įsipareigojimų vykdymą.</t>
  </si>
  <si>
    <t>Priemonė: Grąžinti paskolas</t>
  </si>
  <si>
    <t>Priemonė: Mokėti palūkanas</t>
  </si>
  <si>
    <t>Priemonė skirta savalaikiam paskolų palūkanų padengimui</t>
  </si>
  <si>
    <t>Finansinių įsipareigojimų vykdymas (paskolų palūkanų mokėjimas pagal grafiką)</t>
  </si>
  <si>
    <t>2</t>
  </si>
  <si>
    <t>Parengti situacijos analizę</t>
  </si>
  <si>
    <t>Parengtų situacijos analizių skaičius</t>
  </si>
  <si>
    <t xml:space="preserve">Parengti strategiją </t>
  </si>
  <si>
    <t>VB, KT</t>
  </si>
  <si>
    <t xml:space="preserve">Pradėtų įgyvendinti projektų skaičius </t>
  </si>
  <si>
    <t xml:space="preserve">Teikti pasiūlymus strateginio planavimo darbo grupėje </t>
  </si>
  <si>
    <t>Vykdyti pirkimus</t>
  </si>
  <si>
    <t>Atptarnauti TIC lankytojus</t>
  </si>
  <si>
    <t>Atsakyti į užklausas telefonu</t>
  </si>
  <si>
    <t>Atsakyti į el. užklausas</t>
  </si>
  <si>
    <t>Parengti maketus</t>
  </si>
  <si>
    <t>Išplatinti informaciją</t>
  </si>
  <si>
    <t>Parengti infoturo programą</t>
  </si>
  <si>
    <t>Išplatinti informaciją ir registruoti dalyvius</t>
  </si>
  <si>
    <t>Vesti infoturą</t>
  </si>
  <si>
    <t>Teikti informaciją ir fotonuotraukas</t>
  </si>
  <si>
    <t>Inicijuoti aktyvias turistines veiklas</t>
  </si>
  <si>
    <t>15.</t>
  </si>
  <si>
    <t>16.</t>
  </si>
  <si>
    <t>Nuolat kelti aktualią informaciją</t>
  </si>
  <si>
    <t>17.</t>
  </si>
  <si>
    <t>Fiksuoti statistinius duomenis</t>
  </si>
  <si>
    <t>Sudaryti statistine ataskaitas</t>
  </si>
  <si>
    <t xml:space="preserve"> </t>
  </si>
  <si>
    <t>SB(AA)</t>
  </si>
  <si>
    <t>t</t>
  </si>
  <si>
    <t xml:space="preserve">vnt. </t>
  </si>
  <si>
    <t>pagal poreikį</t>
  </si>
  <si>
    <t xml:space="preserve">Asmenų, gavusių  integralios pagalbos paslaugas, skaičius </t>
  </si>
  <si>
    <t xml:space="preserve">Teikti Integralios pagalbos namuose paslaugas. Paslaugų teikėjas - UAB D. Zaleskienės abbulatorija </t>
  </si>
  <si>
    <t>Teikti socialinės globos paslaugas. Paslaugų teikėjas - Vaikų globos namų dienos užimtumo centras.</t>
  </si>
  <si>
    <t>Asmenų, gavusių darbinio užimtumo paslaugas, skaičius</t>
  </si>
  <si>
    <t xml:space="preserve">Teikti socialinės globos paslaugas. Paslaugų teikėjas - Gelgaudiškio "Šaltinio specialiojo ugdymo centro" dienos centras </t>
  </si>
  <si>
    <t>Teikti socialinės priežiūros paslaugas, socialinės rizikos šeimoms ir jų nariams ir suaugusiems asmenims su negalia</t>
  </si>
  <si>
    <t>Asmenų, gavusių socialinės priežiūros  paslaugas skaičius</t>
  </si>
  <si>
    <t>Ilgalaikės ir trumpalaikės globos paslaugų teikimas socialinės rizikos šeimų  vaikams - Paslaugų teikėjas - VšĮ Šakių vaikų globos namai.</t>
  </si>
  <si>
    <t>Vaikų, gavusių ilgalaikės ir trumpalaikės  globos  paslaugas, skaičius.</t>
  </si>
  <si>
    <t xml:space="preserve">Priemonė. Teikti ilgalaikės ir trumpalaikės globos paslaugas socialinės rizikos šeimų  vaikams šeimynose                                                                        </t>
  </si>
  <si>
    <t>Šeimynos dalyvių, gavusių paramą, skaičius</t>
  </si>
  <si>
    <t>Etatų skaičius</t>
  </si>
  <si>
    <t>Pagalbos pinigai, skirti   šeimoms ir šeimynoms, globojantiems vaikus</t>
  </si>
  <si>
    <t>Socialinį darbą dirbantys asmenys</t>
  </si>
  <si>
    <t>Teikti rajono gyventojams socialinio būsto paslaugas</t>
  </si>
  <si>
    <t>Šeimų, gavusių socialinės globos paslaugas, skaičius</t>
  </si>
  <si>
    <t>Spec. transporto paslaugų teikimas neįgaliems asmenims. Paslaugų teikėjas- Šakių r. neįgaliųjų draugija</t>
  </si>
  <si>
    <t>Asmenų, gavusių spec. transporto paslaugas, skaičius</t>
  </si>
  <si>
    <t>Spec. transporto paslaugų teikimas neįgaliems asmenims. Paslaugų teikėjas - Šakių r. žmonių su negalia sąjunga</t>
  </si>
  <si>
    <t>Asmenų, kuriems pritaikytas būstas, skaičius</t>
  </si>
  <si>
    <t>NVO organizacijų programų rėmimas</t>
  </si>
  <si>
    <t xml:space="preserve"> Ilgalaikės globos paslaugų finansavimas rajono gyventojams, gyvenantiems valstybinėse ir kitose socialinų paslaugų įstaigose.            </t>
  </si>
  <si>
    <t xml:space="preserve">Socialinės reabilitacijos paslaugų neįgaliesiems bendruomenėje projektų finansavimas. </t>
  </si>
  <si>
    <t>Socialinių pašalpų, šildymo kompensacijų, laidojimo pašalpų mokėjimas rajono gyventojams.</t>
  </si>
  <si>
    <t>Transporto išlaidų dalies kompensavimas neįgaliems asmenims.</t>
  </si>
  <si>
    <t>REGIONINĖS PLĖTROS IR BENDRUOMENINIŲ INICIATYVŲ PROGRAMOS (NR.4)</t>
  </si>
  <si>
    <t>SB, VB</t>
  </si>
  <si>
    <t>Priemonės skirtos savivaldybės administracijos darbuotojų, kurių išlaikymo išlaidos apskaitomos pagal gynybos valstybės funkcijas,  kokybiško darbo užtikrinimui (Darbo užmokestis, darbo priemonės, kvalifikacijos kėlimas, komandiruotės, administracijos darbuotojų funkcijų atlikimui būtinų paslaugų įsigijimas)</t>
  </si>
  <si>
    <t>Priemonės skirtos savivaldybės administracijos darbuotojų, kurių išlaikymo išlaidos apskaitomos pagal patvirtintas socialinės apsaugos valstybės funkcijas,  kokybiško darbo užtikrinimui (Darbo užmokestis, darbo priemonės, kvalifikacijos kėlimas, komandiruotės, administracijos darbuotojų funkcijų atlikimui būtinų paslaugų įsigijimas)</t>
  </si>
  <si>
    <t>Uždavinys: Užtikrinti efektyvų priskirtųjų (ribotai savarankiškų) savivaldybių funkcijų vykdymą.</t>
  </si>
  <si>
    <t>Pateiktų pasiūlymų komplektų skaičius</t>
  </si>
  <si>
    <t>Parengtų informacijos komplektų skaičius</t>
  </si>
  <si>
    <t>Atsakytų užklausų skaičius</t>
  </si>
  <si>
    <t>Atsakyų užklausų skaičius</t>
  </si>
  <si>
    <t>Aptarnautų lankytųjų skaičius</t>
  </si>
  <si>
    <t>Organizuotų infoturų ir renginių skaičius</t>
  </si>
  <si>
    <t>Inicijuotų veiklų skaičius</t>
  </si>
  <si>
    <t>Sudarytų ir pateiktų statistinių ataskaitų skaičius</t>
  </si>
  <si>
    <t>Fiksuotų duomenų komplektų skaičius</t>
  </si>
  <si>
    <t>Dalyvautų mokymų skaičius</t>
  </si>
  <si>
    <t>Parengtos informacijos komplektų skaičius</t>
  </si>
  <si>
    <t>Registruotų dalyvių skaičius</t>
  </si>
  <si>
    <t>SB, SB(D)</t>
  </si>
  <si>
    <t>SB(AA)*</t>
  </si>
  <si>
    <t>SB(AA)* - Savivaldybės aplinkos apsaugos rėmimo specialiosios programos lėšos apskaitomos tik (12) Švarios ir sveikos aplinkos ir energijos taupymo programoje.</t>
  </si>
  <si>
    <t>Įgyvendinti projektą</t>
  </si>
  <si>
    <t>Išpirktų kelialapių skaičius</t>
  </si>
  <si>
    <t>Parengtų techninių projektų skaičius</t>
  </si>
  <si>
    <t>Priemonė: Plėtoti Geoinformacinės sistemos kūrimą Šakių rajono savivaldybės teritorijoje</t>
  </si>
  <si>
    <t>Įdiegti Geoinformacinės sistemos pagrindus, skaitmenizuojant plančetus, Šakių rajono savivaldybės teritorijoje</t>
  </si>
  <si>
    <t>Skaitmenizuotų plančetų sistemų  skaičius</t>
  </si>
  <si>
    <t xml:space="preserve">Rekonstruoti  Šakių miesto skverą </t>
  </si>
  <si>
    <t>Rekonstruojamų objektų skaičius</t>
  </si>
  <si>
    <t>Atnaujinti stebėjimo sistemos įrangą</t>
  </si>
  <si>
    <t>Atnaujintų stebėjimo sistemų įrangų skaičius</t>
  </si>
  <si>
    <t xml:space="preserve">Priemonė: įgyvendinti priemonės "Kaimo atnaujinimas ir plėtra" projektą "Griškabūdžio atnaujinimas ir plėtra" </t>
  </si>
  <si>
    <t>Priemonė: įgyvendinti priemonės "Kaimo atnaujinimas ir plėtra" projektą "Lekėčių atnaujinimas ir plėtra"</t>
  </si>
  <si>
    <t>Priemonė: įgyvendinti priemonės "Kaimo atnaujinimas ir plėtra" projektą "Kriūkų atnaujinimas ir plėtra"</t>
  </si>
  <si>
    <t>Apsaugos paslaugų pirkimas  projekto „Mažųjų miestelių turizmo galimybės. Sintautai“ pastatams</t>
  </si>
  <si>
    <t xml:space="preserve">Apsaugos paslaugų pirkimas Gelgaudiškio dvaro sodybos pastatams (oranžerija, kumetynas, karlijonas) </t>
  </si>
  <si>
    <t>SB, ES</t>
  </si>
  <si>
    <t>Priemonė: „Elektros energijos tiekimas Gelgaudiškio dvaro sodyboje“</t>
  </si>
  <si>
    <t xml:space="preserve">Elektros paslaugų pirkimas </t>
  </si>
  <si>
    <t>Sudarytų elektros paslaugų pirkimo sutarčių skaičius</t>
  </si>
  <si>
    <t>Priemonė:"Šakių miesto riboženklių įrengimas"</t>
  </si>
  <si>
    <t>Įrengti Šakių miesto riboženklius</t>
  </si>
  <si>
    <t xml:space="preserve">Priemonė: įgyvendinti projektą ,,Šakių rajono savivaldybės Baltrušių, Barzdų, Patašinės ir Paluobių kadastro vietovėse esančių melioracijos statinių remontas ir rekonstrukcija“ </t>
  </si>
  <si>
    <t>Išleisti etninės kultūros leidinius</t>
  </si>
  <si>
    <t>2017 m. I-IV ket.</t>
  </si>
  <si>
    <t>Išleistų leidinių skaičius</t>
  </si>
  <si>
    <t xml:space="preserve"> Klasikinės muzikos festivalis ,,Beatričės vasaros“</t>
  </si>
  <si>
    <t>Reprezentacinis pavėžėjimas</t>
  </si>
  <si>
    <t>Priemonė skirta savalaikiam paskolų grąžinimui</t>
  </si>
  <si>
    <t>Finansinių įsipareigojimų vykdymas (paskolų grąžinimas pagal grafiką)</t>
  </si>
  <si>
    <t>SB,KT</t>
  </si>
  <si>
    <t>Lėšos, naudojamos egzaminų vykdymui, tarif. Atlygių koeficientų skirt. išlyginti, mažiau pasirenkamų užsienio kalbų mokymosi finansavimui</t>
  </si>
  <si>
    <t>Valstybės biudžeto lėšos, neformaliajam ugdymui</t>
  </si>
  <si>
    <t>Lėšos, skirtos kolektyvų pasirengimui respublikinei dainų šventei</t>
  </si>
  <si>
    <t xml:space="preserve">Priemonė: įgyvendinti projektą  "Gelgaudiškio dvaro sodybos rūmų, Parko g. 5, Gelgaudiškis, Šakių r., (unikalus kodas Kultūros vertybių registre 586) 111,118,115 patalpų interjerų tvarkybos (remonto, restauravimo) darbai" (lipdybos darbai). </t>
  </si>
  <si>
    <t>Priemonė: įgyvendinti projektą ,,Šakių rajono savivaldybės Būblelių ir Žvirgždaičių kadastro vietovėse esančių melioracijos statinių rekonstravimas“</t>
  </si>
  <si>
    <t>Pagal 2017-2019 m. regioninės plėtros bendruomenės iniciatyvų programą vykdyti priemonę ,,Prioritetinių turizmo plėtros regiono e-rinkodara. Nemuno kelias".</t>
  </si>
  <si>
    <t>Lėšos apskaitomos Regioninės plėtros ir bendruomenių iniciatyvų programoje.</t>
  </si>
  <si>
    <t>Sukurti reprezentuojančias priemones</t>
  </si>
  <si>
    <t>Derinti/koreguoti/tvirtinti reprezentacines priemones</t>
  </si>
  <si>
    <t>Užmegzti kontaktus su potencialiais kūrėjais, suderinti maketus, pakuotes, gamybos vietas</t>
  </si>
  <si>
    <t>Sukurtų suvenyrų skaičius</t>
  </si>
  <si>
    <t xml:space="preserve">Teikti Integralios pagalbos namuose paslaugas. Paslaugų teikėjas - Socialinių paslaugų centras </t>
  </si>
  <si>
    <t xml:space="preserve">Teikti socialinės globos paslaugas. Paslaugų tiekėjas- dienos užimtumo centras prie Paluobių daugiafunkcio centro </t>
  </si>
  <si>
    <t>SB;    SB(D);</t>
  </si>
  <si>
    <t xml:space="preserve">Pirkti socialines paslaugas, kurių neteikia mūsų rajone veikiančios  įstaigos. </t>
  </si>
  <si>
    <t xml:space="preserve">SB </t>
  </si>
  <si>
    <t>Priemonė. Socialinio būsto remontas</t>
  </si>
  <si>
    <t xml:space="preserve">Savivaldybės administracija prisideda prie rajono socialinio būsto remonto. </t>
  </si>
  <si>
    <t>SB; SB(D)</t>
  </si>
  <si>
    <t>7</t>
  </si>
  <si>
    <r>
      <t>Paaiškinimai:</t>
    </r>
    <r>
      <rPr>
        <sz val="10"/>
        <color theme="1"/>
        <rFont val="Times New Roman"/>
        <family val="1"/>
        <charset val="186"/>
      </rPr>
      <t xml:space="preserve">
</t>
    </r>
    <r>
      <rPr>
        <i/>
        <sz val="10"/>
        <color theme="1"/>
        <rFont val="Times New Roman"/>
        <family val="1"/>
        <charset val="186"/>
      </rPr>
      <t xml:space="preserve">Tikslai ir uždaviniai </t>
    </r>
    <r>
      <rPr>
        <sz val="10"/>
        <color theme="1"/>
        <rFont val="Times New Roman"/>
        <family val="1"/>
        <charset val="186"/>
      </rPr>
      <t xml:space="preserve">– iš strateginio veiklos plano perkeliami atitinkamos programos tikslai ir uždaviniai;
</t>
    </r>
    <r>
      <rPr>
        <i/>
        <sz val="10"/>
        <color theme="1"/>
        <rFont val="Times New Roman"/>
        <family val="1"/>
        <charset val="186"/>
      </rPr>
      <t>Priemonės</t>
    </r>
    <r>
      <rPr>
        <sz val="10"/>
        <color theme="1"/>
        <rFont val="Times New Roman"/>
        <family val="1"/>
        <charset val="186"/>
      </rPr>
      <t xml:space="preserve"> – perkeliamos atitinkamiems metams aktualios savivaldybės strateginio veiklos plano priemonės; 
</t>
    </r>
    <r>
      <rPr>
        <i/>
        <sz val="10"/>
        <color theme="1"/>
        <rFont val="Times New Roman"/>
        <family val="1"/>
        <charset val="186"/>
      </rPr>
      <t>Veiklos</t>
    </r>
    <r>
      <rPr>
        <sz val="10"/>
        <color theme="1"/>
        <rFont val="Times New Roman"/>
        <family val="1"/>
        <charset val="186"/>
      </rPr>
      <t xml:space="preserve"> – priemonių įgyvendinimas detalizuojamas nurodant konkrečius jų įgyvendinimo būdus – veiklas; veiklos gali būti nustatomos numatomų vykdyti projektų ar veiksmų pagrindu;
</t>
    </r>
    <r>
      <rPr>
        <i/>
        <sz val="10"/>
        <color theme="1"/>
        <rFont val="Times New Roman"/>
        <family val="1"/>
        <charset val="186"/>
      </rPr>
      <t>Asignavimai</t>
    </r>
    <r>
      <rPr>
        <sz val="10"/>
        <color theme="1"/>
        <rFont val="Times New Roman"/>
        <family val="1"/>
        <charset val="186"/>
      </rPr>
      <t xml:space="preserve"> – priemonių ar veiklų įgyvendinimui užtikrinti reikalingos savivaldybės biudžeto ar kitų finansavimo šaltinių lėšos; savivaldybės biudžeto asignavimų suma turi atitikti savivaldybės biudžete atitinkamam asignavimų valdytojui numatomus skirti asignavimus;
</t>
    </r>
    <r>
      <rPr>
        <i/>
        <sz val="10"/>
        <color theme="1"/>
        <rFont val="Times New Roman"/>
        <family val="1"/>
        <charset val="186"/>
      </rPr>
      <t>Indėlio ir proceso vertinimo kriterijai</t>
    </r>
    <r>
      <rPr>
        <sz val="10"/>
        <color theme="1"/>
        <rFont val="Times New Roman"/>
        <family val="1"/>
        <charset val="186"/>
      </rPr>
      <t xml:space="preserve"> – metinio veiklos plano rezultatai išreiškiami ir atitinkamai priemonių įgyvendinimo pažanga matuojama indėlio ir proceso vertinimo kriterijais, kurie matuoja vidinius savivaldybės administracijos (skyriaus) procesus (veiksmus) ar išteklius (finansinius, žmogiškuosius, materialinius ar kitokius), reikalingus produktams sukurti, paslaugoms teikti ar funkcijoms atlikti;
</t>
    </r>
    <r>
      <rPr>
        <i/>
        <sz val="10"/>
        <color theme="1"/>
        <rFont val="Times New Roman"/>
        <family val="1"/>
        <charset val="186"/>
      </rPr>
      <t>Atsakingi vykdytojai</t>
    </r>
    <r>
      <rPr>
        <sz val="10"/>
        <color theme="1"/>
        <rFont val="Times New Roman"/>
        <family val="1"/>
        <charset val="186"/>
      </rPr>
      <t xml:space="preserve"> – prie veiklų nurodomi už jų vykdymą atsakingi vykdytojai; kaip vykdytojai gali būti nurodomi savivaldybės administracijos struktūriniai padaliniai arba darbuotojai.
</t>
    </r>
    <r>
      <rPr>
        <i/>
        <sz val="10"/>
        <color theme="1"/>
        <rFont val="Times New Roman"/>
        <family val="1"/>
        <charset val="186"/>
      </rPr>
      <t>Įvykdymo terminas</t>
    </r>
    <r>
      <rPr>
        <sz val="10"/>
        <color theme="1"/>
        <rFont val="Times New Roman"/>
        <family val="1"/>
        <charset val="186"/>
      </rPr>
      <t xml:space="preserve"> – galutinis priemonės įvykdymo terminas (nurodoma data (tiksli arba mėnuo, arba ketvirtis)). 
</t>
    </r>
    <r>
      <rPr>
        <b/>
        <sz val="10"/>
        <rFont val="Times New Roman"/>
        <family val="1"/>
        <charset val="186"/>
      </rPr>
      <t/>
    </r>
  </si>
  <si>
    <r>
      <t>Finansavimo šaltinių sutrumpinimai:</t>
    </r>
    <r>
      <rPr>
        <sz val="10"/>
        <color theme="1"/>
        <rFont val="Times New Roman"/>
        <family val="1"/>
        <charset val="186"/>
      </rPr>
      <t xml:space="preserve"> SB - Savivaldybės biudžeto lėšos; SB(ĮP) - Biudžetinių įstaigų pajamos; SB(AA) - Savivaldybės aplinkos apsaugos rėmimo specialiosios programos lėšos; SB(D) - Valstybės biudžeto tikslinės dotacijos lėšos; SB (MK) - Speciali tikslinė dotacija mokinio krepšeliui finansuoti; SP- Savivaldybės paskolos lėšos; P - Paskolos lėšos; PF - Savivaldybės privatizavimo fondo lėšos; ES - Europos Sąjungos paramos lėšos; KPP - Kelių priežiūros ir plėtros programos lėšos; VB - Valstybės biudžeto lėšos; VIP - Valstybės  biudžeto specialiosios tikslinės dotacijos lėšos (iš valstybės investicijų programos); KT - Kiti finansavimo šaltiniai.</t>
    </r>
  </si>
  <si>
    <t>Įsigytų licenzijų skaičius</t>
  </si>
  <si>
    <t>Įgyvendinti Savivaldybės administracijos struktūrinių padalinių keitimosi turima informacija ir duomenimis supaprastinimo priemones</t>
  </si>
  <si>
    <t>MOKYMOSI VISĄ GYVENIMĄ, JAUNIMO IR SPORTO PROGRAMOS (NR.1)</t>
  </si>
  <si>
    <t>Tikslas: Švietimo kokybės gerinimas</t>
  </si>
  <si>
    <t>Uždavinys: Kompleksiškai modernizuoti, renovuoti švietimo įstaigų mokymo (si) ir ugdymo (si) aplinką ir materialinę bazę (vaikų ir jaunimo ugdymo organizavimas)</t>
  </si>
  <si>
    <t>2018 m. I-IV ket.</t>
  </si>
  <si>
    <t>Transporto priemonės dviems švietimo įstaigoms</t>
  </si>
  <si>
    <t>2018 m. III ket.</t>
  </si>
  <si>
    <t>2018 m. II-III ket.</t>
  </si>
  <si>
    <t>Premijos šimtukininkams</t>
  </si>
  <si>
    <t>Premijų skaičius</t>
  </si>
  <si>
    <t>Tikslas. Skatinti ir palaikyti jaunimo ir nevyriausybinių organizacijų iniciatyvas</t>
  </si>
  <si>
    <t>Uždavinys. Įgyvendinti jaunimo ir nevyriausybinių organizacijų programą</t>
  </si>
  <si>
    <t>2018 m. II-IV ket.</t>
  </si>
  <si>
    <t>Projektų skaičius</t>
  </si>
  <si>
    <t>Skirtos stpendijos</t>
  </si>
  <si>
    <t>Stipendijų skaičius</t>
  </si>
  <si>
    <t xml:space="preserve">Tikslas: Darnaus išteklių naudojimo skatinimas.  </t>
  </si>
  <si>
    <t>Uždavinys: Kompleksiškai plėtoti ir puoselėti  rekreacines teritorijas, želdynus bei kitas viešąsias erdves, pritaikant jas gyventojų bei verslo poreikiams</t>
  </si>
  <si>
    <t>2018 m. I -IV ket.</t>
  </si>
  <si>
    <t xml:space="preserve">Sutvarkytų  rekreacinių teritorijų skaičius </t>
  </si>
  <si>
    <t>Priemonė: įgyvendinti projektą  “Draugystės parkai -1“</t>
  </si>
  <si>
    <t>Priežiūros darbų vykdymas  po projekto užbaigimo</t>
  </si>
  <si>
    <t xml:space="preserve">Tvarkomų teritorijų skaičius </t>
  </si>
  <si>
    <t>Parengtų techninių  projektų skaičius</t>
  </si>
  <si>
    <t>Projekto priežiūros darbų vykdymas (kanalizacijos, vandens nuotekų, elektos įvedimo darbai)</t>
  </si>
  <si>
    <t>Priežiūros darbų vykdymas (tvenkinio apsaugos juostų), tvarkymas</t>
  </si>
  <si>
    <t>Priežiūros darbų vykdymas (tvenkinių apsaugos juostų), tvarkymas</t>
  </si>
  <si>
    <t>Įrengtų Šakių miesto riboženklių  bei riboženklių pagrindų skaičius</t>
  </si>
  <si>
    <t>Priemonė: "E.Steponaičio ir Kęstučio gatvėse esamų gyvenamųjų namų fasadų atnaujinimas"</t>
  </si>
  <si>
    <t>Rangos darbų pirkimas ir atlikimas E.Steponaičio ir Kęstučio g. gyvenamųjų namų dažymo ir tinkavimo darbų</t>
  </si>
  <si>
    <t>Sutvarkytų objektų skaičius</t>
  </si>
  <si>
    <t>Uždavinys: Modernizuoti ir renovuoti viešuosius pastatus</t>
  </si>
  <si>
    <t>Priemonė: įgyvendinti projektą ,,Šakių rajono savivaldybės viešųjų pastatų atnaujinimas“ (R-724)</t>
  </si>
  <si>
    <t>Atnaujintų viešųjų pastatų skaičius</t>
  </si>
  <si>
    <t>Uždavinys: Rengti teritorijų planavimo dokumentus</t>
  </si>
  <si>
    <t>Priemonė: Teritorijų planavimo dokumentų rengimas</t>
  </si>
  <si>
    <t>Suformuoti  Šakių rajono savivaldybės Kudirkos  Naumiesčio daugiabučių gyvenamųjų pastatų žemės sklypus parengiant detaliojo plano projektą</t>
  </si>
  <si>
    <t>Tikslas: Inžinerinės infrastruktūros modernizavimas.</t>
  </si>
  <si>
    <t xml:space="preserve">Uždavinys: Kurti ir plėtoti pramonės zonas ir subzonas </t>
  </si>
  <si>
    <t xml:space="preserve">Priemonė: Suformuoti sklypą pramoninei zonai. Žemės paėmimas visuomenės poreikiams. </t>
  </si>
  <si>
    <t>Pabaigti įgyvendinti žemės paėmimo visuomenės poreikiams projektą</t>
  </si>
  <si>
    <t>Priemonė "Šakių pramonės zonos įrengimas“/ sklypų atskyrimas</t>
  </si>
  <si>
    <t xml:space="preserve">Parengti dokumentus sklypų atskyrimui </t>
  </si>
  <si>
    <t>Parengtų dokumentų  sklypų atskyrimui  skaičius</t>
  </si>
  <si>
    <t>Priemonė: "Šakių pramonės zonos įrengimas “/ melioracijos darbai</t>
  </si>
  <si>
    <t>Parengtų techninių darbo projektų skaičius</t>
  </si>
  <si>
    <t>Priemonė: "Šakių pramonės zonos įrengimas“ / infrastruktūros įrengimo darbai.</t>
  </si>
  <si>
    <t>Techninio projekto, rangos darbų pirkimas ir    infrastruktūros įrengimo rangos darbų vykdymas.</t>
  </si>
  <si>
    <t xml:space="preserve">Uždavinys: Plėtoti viešą privačią partnerystę  verslo ir turizmo srityse </t>
  </si>
  <si>
    <t>Tikslas: Šiuolaikiškos susisiekimo sistemos plėtra.</t>
  </si>
  <si>
    <t>Uždavinys: Modernizuoti ir plėtoti savivaldybės vietinės reikšmės kelius, gatves ir kitas susisiekimo komunikacijas</t>
  </si>
  <si>
    <t xml:space="preserve">Priemonė: įgyvendinti projektą „Šakių miesto susisiekimo infrastruktūros modernizavimas" (TID-511) </t>
  </si>
  <si>
    <t>Techninio projekto ekspertizės pirkimas ir parengimas</t>
  </si>
  <si>
    <t>Parengtų techninio projekto ekspertizių skaičius</t>
  </si>
  <si>
    <t>Naujai pastatytų objektų skaičius</t>
  </si>
  <si>
    <t>Uždavinys: Modernizuoti esamus, įrengti naujus pėsčiųjų ir dviračių takus</t>
  </si>
  <si>
    <t>Priemonė: įgyvendinti projektą,,Pėsčiųjų ir dviračių takų įrengimas teritorijoje tarp V. Kudirkos ir Kęstučio gatvių Šakiuose” (R-516)</t>
  </si>
  <si>
    <t>2018 m. IV ket.</t>
  </si>
  <si>
    <t>Rekonstruotų pėsčiųjų ir dviračių takų ilgis kilometrais</t>
  </si>
  <si>
    <t>Tikslas: Efektyvus melioracijos statinių funkcionavimas</t>
  </si>
  <si>
    <t>Uždavinys: Skatinti efektyvesnį melioracijos statinių naudojimą ir priežiūrą</t>
  </si>
  <si>
    <t>Melioracijos sistemų ir hidrotechninių statinių rekonstrukcija (I dalis)</t>
  </si>
  <si>
    <t>ES, VB</t>
  </si>
  <si>
    <t>2018 m. I ket.</t>
  </si>
  <si>
    <t>Atliktų tiltų remonto darbų skaičius</t>
  </si>
  <si>
    <t>Atliktų techninės priežiūros tiltų remonto darbų skaičius</t>
  </si>
  <si>
    <t>Melioracijos sistemų ir hidrotechninių statinių rekonstrukcija (II dalis)</t>
  </si>
  <si>
    <t xml:space="preserve">SP, ES, VB </t>
  </si>
  <si>
    <t xml:space="preserve">2018 m. II ket. </t>
  </si>
  <si>
    <t>Rekonstruota griovių, kilometrais</t>
  </si>
  <si>
    <t>Patikrinta rekonstruotų griovių, kilometrais</t>
  </si>
  <si>
    <t xml:space="preserve">Paraiškos parengimo paslaugos </t>
  </si>
  <si>
    <t>Paraiškų parengimo skaičius</t>
  </si>
  <si>
    <t xml:space="preserve">Techninio darbo projekto koregavimo paslaugos </t>
  </si>
  <si>
    <t xml:space="preserve">Projektų koregavimo skaičius </t>
  </si>
  <si>
    <t>Techninio darbo projekto ekspertizės paslaugos</t>
  </si>
  <si>
    <t>Projektų ekspertizių skaičius</t>
  </si>
  <si>
    <t>Projekto įvertinimas pagal Bendros vandens politikos direktyvos 2000/60/EB straipsnį ir dokumentų melioracijos statinių atrankos išvadai gauti parengimo paslaugos</t>
  </si>
  <si>
    <t>Straipsnių skaičius</t>
  </si>
  <si>
    <t>Melioracijos sistemų ir hidrotechninių statinių rekonstrukcija (III dalis)</t>
  </si>
  <si>
    <t xml:space="preserve">Rekonstruota griovių ir juose esančių statinių  </t>
  </si>
  <si>
    <t>Patikrinta rekonstruotų griovių ir juose esančių statinių įrengimas</t>
  </si>
  <si>
    <t xml:space="preserve">SB, ES, VB </t>
  </si>
  <si>
    <t xml:space="preserve">2018 m. IV ket. </t>
  </si>
  <si>
    <t>2018 m. I  ket.</t>
  </si>
  <si>
    <t>SP, ES, VB</t>
  </si>
  <si>
    <t>2018 m.  IV ket.</t>
  </si>
  <si>
    <t>Užtvankos vandens numetėjo rekonstrukcija</t>
  </si>
  <si>
    <t xml:space="preserve">Techninės priežiūros paslaugos (I dalis) </t>
  </si>
  <si>
    <t>Tikslas: Kompleksinis miestelių ir kaimų bendruomeninės ir viešosios infrastruktūros atnaujinimas.</t>
  </si>
  <si>
    <t>Priemonė: įgyvendinti projektą "Kudirkos Naumiesčio gyvenamosios vietovės atnaujinimas" (R-908)</t>
  </si>
  <si>
    <t>Rangos darbų pirkimas ir atlikimas: pėsčiųjų takų ir apšvietimo įrengimo darbai</t>
  </si>
  <si>
    <t xml:space="preserve">ES, VB  </t>
  </si>
  <si>
    <t>Rekonstruotų ir naujai įrengtų objektų skaičius</t>
  </si>
  <si>
    <t xml:space="preserve">Priemonė: Įgyvendinti projektą ,,Lukšių gyvenamosios vietovės atnaujinimas" (R-908)          </t>
  </si>
  <si>
    <t xml:space="preserve">Priemonė: įgyvendinti projektą "Gelgaudiškio gyvenamosios vietovės atnaujinimas" (R-908)    </t>
  </si>
  <si>
    <t>Rangos darbų pirkimas ir atlikimas: pėsčiųjų takų ir apšvietimo įrengimo, rekreacinių zonų įrengimo, ir miesto turgaus aikštės įrengimo darbai</t>
  </si>
  <si>
    <t>Uždavinys: Atnaujinti gyvenviečių, turinčių iki  1000 gyventojų viešąją infrastruktūrą</t>
  </si>
  <si>
    <t xml:space="preserve">SB, ES </t>
  </si>
  <si>
    <t>Priemonė: įgyvendinti priemonės "Kaimo atnaujinimas ir plėtra" projektą "Slavikų atnaujinimas ir plėtra"</t>
  </si>
  <si>
    <t>Tikslas: Švietimo kokybės gerinimas.</t>
  </si>
  <si>
    <t>Uždavinys: Kompleksiškai modernizuoti, renovuoti švietimo įstaigų mokymo (si) ir ugdymo (si) aplinką ir materialinę bazę</t>
  </si>
  <si>
    <t>Priemonė: Įgyvendinti projektą, "Modernių ir saugių erdvių kūrimas Šakių rajono ugdymo įstaigose" (R-705)</t>
  </si>
  <si>
    <t>Priemonė: Įgyvendinti projektą „Šakių rajono savivaldybės mokyklų tinklo efektyvumo didinimas“  (R-724)</t>
  </si>
  <si>
    <t>Parengtų techninių darbo projektų ir ekspertizių skaičius</t>
  </si>
  <si>
    <t>Kapitaliai remontuotų objektų skaičius</t>
  </si>
  <si>
    <t>Tikslas: Sporto ir aktyvaus laisvalaikio infrastruktūros plėtojimas.</t>
  </si>
  <si>
    <t>Uždavinys: Atnaujinti esamas ir kurti naujas sporto ir aktyvaus laisvalaikio zonas bei viešąsias erdves</t>
  </si>
  <si>
    <t xml:space="preserve">Priemonė: įgyvendinti projektą „Neformaliojo švietimo infrastruktūros tobulinimas Šakių mieste"  (R-725)     </t>
  </si>
  <si>
    <t>Įrengtų sporto, infrastruktūros, laisvalaikio paslaugų infrastruktūros objektų skaičius</t>
  </si>
  <si>
    <t>Priemonė: "Šakių Žiburio gimnazijos sporto aikštyno atnaujinimas"</t>
  </si>
  <si>
    <t>Šakių Žiburio gimnazijos sporto aikštyno įrengimo darbai</t>
  </si>
  <si>
    <t xml:space="preserve">Sutvarkytų objektų skaičius </t>
  </si>
  <si>
    <t xml:space="preserve">Priemonė: įgyvendinti projektą „Įkurti Palankinės jaunimo užimtumo centrą”   </t>
  </si>
  <si>
    <t xml:space="preserve">Parengti projekto dokumentus žemės atskyrimui.  Priemonės vykdymui numatytas  savivaldybės prisidėjimas prie VšĮ Motorsport projekto „Įkurti Palankinės jaunimo užimtumo centrą”pagal pasirašytą sutartį.   </t>
  </si>
  <si>
    <t>Tikslas: Sveiko gyvenimo  būdo ir sporto propagavimas, ligų prevencija, profilaktika.</t>
  </si>
  <si>
    <t>Uždavinys: Skatinti sveiką gyvenseną ir vykdyti ligų prevenciją</t>
  </si>
  <si>
    <t>Priemonė: įgyvendinti projektą „Šakių rajono  pirminės asmens  sveikatos priežiūros  veiklos efektyvumo didinimas“ (R-609)</t>
  </si>
  <si>
    <t>Nupirkti Šakių rajono savivaldybės sveikatos įstaigoms medicininę įrangą</t>
  </si>
  <si>
    <t>Priemonė: įgyvendinti projektą ,,Sveikos gyvensenos skatinimas Šakių rajone“ (R-630)</t>
  </si>
  <si>
    <t>SB, ES, VB</t>
  </si>
  <si>
    <t xml:space="preserve">Dalyvavusių informavimo, švietimo ir mokymo renginiuose bei sveikatos raštingumą didinančiose veiklose dalyvių skaičius </t>
  </si>
  <si>
    <t>Priemonė: įgyvendinti projektą „Priemonių, gerinančių ambulatorinių sveikatos priežiūros paslaugų prieinamumą tuberkulioze sergantiems pacientams įgyvendinimas Šakių rajone“ (R-615)</t>
  </si>
  <si>
    <t>Asmenų gavusių paslaugas skaičius</t>
  </si>
  <si>
    <t>Tikslas: Regioninio ir tarptautinio bendradarbiavimo plėtojimas.</t>
  </si>
  <si>
    <t>Uždavinys: ES lėšomis finansuojamų bendradarbiavimo projektų įgyvendinimas</t>
  </si>
  <si>
    <t>Uždavinys. Išnaudoti regioninio ir  tarptautinio bendradarbiavimo galimybes socialinės infrastruktūros plėtrai</t>
  </si>
  <si>
    <t>SB, SP, ES, VB</t>
  </si>
  <si>
    <t>Tikslas: Socialinių paslaugų prieinamumo  ir pasirinkimo užtikrinimas.</t>
  </si>
  <si>
    <t>Priemonė: įgyvendinti projektą "Bendruomeninių šeimos namų steigimas Šakių rajone" (V-416)</t>
  </si>
  <si>
    <t xml:space="preserve">Tikslas: Socialinių paslaugų aprėpties didinimas.    </t>
  </si>
  <si>
    <t>Uždavinys: Socialinių paslaugų rizikos asmenims plėtra</t>
  </si>
  <si>
    <t>Priemonė: įgyvendinti projektą „Socialinių paslaugų infrastruktūros plėtra Šakių rajone“ (R-407)</t>
  </si>
  <si>
    <t>Sutvarkyti infrastruktūrą pritaikant patalpas neįgaliųjų asmenų dienos centrui</t>
  </si>
  <si>
    <t xml:space="preserve">Pritaikytų objektų skaičius </t>
  </si>
  <si>
    <t>Uždavinys: Šakių rajono socialinio būsto fondo plėtra</t>
  </si>
  <si>
    <t xml:space="preserve">Priemonė: įgyvendinti projektą„Šakių rajono savivaldybės socialinio būsto plėtra“ (R-408)     </t>
  </si>
  <si>
    <t>Tikslas: Viešosios tvarkos palaikymo sistemų tobulinimas.</t>
  </si>
  <si>
    <t>Uždavinys: Gerinti saugumą viešosiose erdvėse</t>
  </si>
  <si>
    <t>Tikslas: Kultūros paveldo saugojimas, aktualizavimas ir pritaikymas viešiesiems poreikiams.</t>
  </si>
  <si>
    <t>Uždavinys. Restauruoti, pritaikyti viešiesiems poreikiams kultūros paveldo objektus.</t>
  </si>
  <si>
    <t>Vykdyti tvarkybos darbus Gelgaudiškio dvaro rūmuose</t>
  </si>
  <si>
    <t xml:space="preserve">Rekonstruoti kultūros centro pastatą (vidaus apdailos darbai, apšvietimo ir įgarsinimo įrangos pirkimas, gerbūvio sutvarkymas) </t>
  </si>
  <si>
    <t>SB, SP, VB</t>
  </si>
  <si>
    <t>Tikslas: Palankių sąlygų sudarymas kultūros ir turizmo paslaugų plėtrai ir paslaugų kokybės gerinimui.</t>
  </si>
  <si>
    <t>Uždavinys. Skatinti ir didinti turizmo produktų įvairovę ir pasiūlą</t>
  </si>
  <si>
    <t xml:space="preserve"> Sąlygų sudarymas visiems gyventojams dalyvauti etninės kultūros sklaidos procese</t>
  </si>
  <si>
    <t>Skleisti zanavykų krašto kultūrą, bendradarbiauti  su kitų regionų ir šalių institucijomis</t>
  </si>
  <si>
    <t>Leisti etninės kultūros  leidinius</t>
  </si>
  <si>
    <t>Organizuota ir dalyvauta renginiuose</t>
  </si>
  <si>
    <t>Įgyvendinti  tautinio kostiumo ir liaudies instrumentų atnaujinimo programą</t>
  </si>
  <si>
    <t>Įsigyti  tautinių kostiumų</t>
  </si>
  <si>
    <t>Įsigyta tautinių kostiumų</t>
  </si>
  <si>
    <t>2018 m. I-III ket.</t>
  </si>
  <si>
    <t>Kostiumų skaičius</t>
  </si>
  <si>
    <t>[sigyti liaudies  instrumentų</t>
  </si>
  <si>
    <t>Įsigyta liaudies instrumentų</t>
  </si>
  <si>
    <t>Rengti nematerialaus paveldo vertybių sąvadą</t>
  </si>
  <si>
    <t>Parengti  sąvado bylas</t>
  </si>
  <si>
    <t>Parengta sąvado bylų</t>
  </si>
  <si>
    <t>Organizuoti etninės kultūros renginius</t>
  </si>
  <si>
    <t xml:space="preserve">Organizuoti kalendorines, folkloro kolektyvų, liaudiškos muzikos kapelų šventes, tautodailės parodas ir kt. renginius kultūros renginius  </t>
  </si>
  <si>
    <t>Kultūros paveldo saugojimas, aktualizavimas ir pritaikymad viešiesiems poreikiams</t>
  </si>
  <si>
    <t>Restauruoti, pritaikyti viešiesiems poreikims kultūros paveldo objektus</t>
  </si>
  <si>
    <t>Parengta techninė dokumentacija</t>
  </si>
  <si>
    <t>Parengtų techninių dokumentų skaičius</t>
  </si>
  <si>
    <t>Priemonės: Vinco Kudirkos paminklo restauravimas (u.k. 10045)</t>
  </si>
  <si>
    <t>Atlikti objekto restauravmo darbus</t>
  </si>
  <si>
    <t>2018 m. III-IV ket.</t>
  </si>
  <si>
    <t>Restauruotų objektų skaičius</t>
  </si>
  <si>
    <t>Kelio ženklų į Batiškių ir Baltrušių  genocido aukų kapines pastatymas</t>
  </si>
  <si>
    <t>Įsigyti ženklų, projektavimo, pagaminimo ir  pastatymo paslaugas</t>
  </si>
  <si>
    <t>2018 m. II k ket.</t>
  </si>
  <si>
    <t>Pastatytų ženklų skaičius</t>
  </si>
  <si>
    <t>Batiškių (Šakių sen.) žydų genocido aukų paminklo restauravimas</t>
  </si>
  <si>
    <t>Atlikti paminklo restauravimo darbus</t>
  </si>
  <si>
    <t xml:space="preserve">Restauruotų paminklų skaičius </t>
  </si>
  <si>
    <t>Atkurti Rūdšilio buvusį partizanų bunkerį, įrengti informacinį stendą, - schemą Valkų mūšio vietoje</t>
  </si>
  <si>
    <t>Įrengti Valkų kalvose informacinį stendą</t>
  </si>
  <si>
    <t>Pastatytų informacinių stendų skaičius</t>
  </si>
  <si>
    <t xml:space="preserve">Baltrušių žydų genocido aukų kapinių (u.k 11175, u.k. 38553) tvarkybos -restauravimo darbai </t>
  </si>
  <si>
    <t xml:space="preserve">Sutvarkytų kapinių skaičus </t>
  </si>
  <si>
    <t xml:space="preserve">Lietuvos valstybės atkūrimo  šimtmečio  programa </t>
  </si>
  <si>
    <t>Lietuvos valstybės atkūrimo  šimtmečiui skirto paminklo pastatymas ir knygos apie savanorius išleidimas</t>
  </si>
  <si>
    <t>Palankių sąlygų sudarymas kultūros ir turizmo paslaugų plėtrai ir paslaugų gerinimui</t>
  </si>
  <si>
    <t>Skleisti profesionaliąją kūrybą, skatinti mėgėjų meno veiklą, dainų švenčių tradiciją.</t>
  </si>
  <si>
    <t>Kasmetinė  darbuotojų premija</t>
  </si>
  <si>
    <t xml:space="preserve"> Koncertinių rūbų komplektų ir muzikos instrumentų įsigijimas</t>
  </si>
  <si>
    <t>Koofinansavimo lėšos kultūros įstaigų projektams</t>
  </si>
  <si>
    <t>Koofinansuoti projektai</t>
  </si>
  <si>
    <t>Finansuotų projektų skaičius</t>
  </si>
  <si>
    <t>Svarbiausių  renginių finansavimas</t>
  </si>
  <si>
    <t>Dalinai finansuoti renginiai</t>
  </si>
  <si>
    <t>Remti krašto autorių kūrybą ir kraštą reprezentuojančius leidinius</t>
  </si>
  <si>
    <t>Dalinai paremti leidiniai</t>
  </si>
  <si>
    <t>Dalinai finansuoti leidiniai</t>
  </si>
  <si>
    <t>Finansuotų leidinių skaičius</t>
  </si>
  <si>
    <t>Tikslas:Turizmo infrastruktūros plėtra.</t>
  </si>
  <si>
    <t>Uždavinys: Vykdyti aktyvią rinkodarą ir komunikaciją.</t>
  </si>
  <si>
    <t>Priemonė: Formuoti Šakių rajono turizmo reprezentacinį įvaizdį.</t>
  </si>
  <si>
    <t>Ieva Bernotaitė, Šešupės euroregiono TIC</t>
  </si>
  <si>
    <t>Parengtų priemmonių skaičius</t>
  </si>
  <si>
    <t>Pstvirtintų priemonių skaičius</t>
  </si>
  <si>
    <t>Įgyvendinamų projektų skaičius</t>
  </si>
  <si>
    <t>Priemonė: Parengti ir įgyvendinti leidybinius projektus.</t>
  </si>
  <si>
    <t>Parengti medžiagą. Koreguoti tvirtinti leidybos maketus</t>
  </si>
  <si>
    <t>Parengtų leidybos maketų skaičius</t>
  </si>
  <si>
    <t>Priemonė: Parengti ir tiksliniams adresatams  išplatinti informaciją.</t>
  </si>
  <si>
    <t>Sukurtų  maketų skaičius</t>
  </si>
  <si>
    <t>Išplatintų informacijos rinkinių skaičius</t>
  </si>
  <si>
    <t>Priemonė: Organizuoti informacinį turą.</t>
  </si>
  <si>
    <t>Priemonė: Bendradarbiauti su žiniasklaida</t>
  </si>
  <si>
    <t>Rengti pranešimus ir fotonuotraukas</t>
  </si>
  <si>
    <t>Priemonė: Palaikyti ir nuolat atnaujinti informacijos srautą http://www.sakiaitic.lt ir socialiniuose tinkluose.</t>
  </si>
  <si>
    <t>Palaikyti  interneto platformą turizmo informacijai</t>
  </si>
  <si>
    <t>Uždavinys. Atnaujinti ir plėtoti turizmo infrastruktūrą.</t>
  </si>
  <si>
    <t>Priemonė: Parengti turizmo informacijos centro strategiją.</t>
  </si>
  <si>
    <t>Priemonė: Dalyvauti rengiant/koreguojant savivaldybės strateginius veiklos dokumentus turizmo srityje</t>
  </si>
  <si>
    <t>Tikslas. Palankių sąlygų sudarymas kultūros ir turizmo paslaugų plėtrai ir paslaugų kokybės gerinimui.</t>
  </si>
  <si>
    <t>Uždavinys: Plėtoti Šešupės euroregiono TIC veiklą ir turizmo informacinę sistemą</t>
  </si>
  <si>
    <t>Priemonė: Nemokamai teikti informaciją TIC lankytojams apie turizmo išteklius ir paslaugas, atsakyti į gautas užklausas, sudaryti individualias programas atvykstantiems turistams.</t>
  </si>
  <si>
    <t>Priemonė: Įtraukti vaikus ir jaunimą į Šakių krašto pažinimą.</t>
  </si>
  <si>
    <t>Priemonė: Sukurti suvenyrus reprezentuojančius Šakių rajoną ir juos platinti.</t>
  </si>
  <si>
    <t>Uždavinys: Gerinti ir stiprinti turizmo sektoriaus paslaugas ir 
darbuotojų gebėjimus.</t>
  </si>
  <si>
    <t xml:space="preserve"> Priemonė: Kelti TIC darbuotojų kvalifikaciją.</t>
  </si>
  <si>
    <t>Dalyvauti VTD, LTICA, LiMA, LTVA, ir partnerių, kvalifikacijos kėlimo ir kt. mokymuose, infoturuose</t>
  </si>
  <si>
    <t>Priemonė: Rengti konferencijas.</t>
  </si>
  <si>
    <t>Rengti turizmo verslo ir įstaigų atstovų konferencijas</t>
  </si>
  <si>
    <t>Surengtų konferencijų skaičius</t>
  </si>
  <si>
    <t>Uždavinys: Skatinti ir didinti turizmo produktų įvairovę ir pasiūlą</t>
  </si>
  <si>
    <t>Priemonė: Kurti turizmo produktus.</t>
  </si>
  <si>
    <t>Sukurtų turizmo produktų</t>
  </si>
  <si>
    <t>Sukurtų produktų skaičius</t>
  </si>
  <si>
    <t xml:space="preserve">Uždavinys:Dalyvauti tarptautiniuose turizmą skatinančiuose renginiuose ir tarptautinių turizmo organizacijų veikloje. </t>
  </si>
  <si>
    <t>Priemonė: Dalyvauti parodose, mugėse, konferencijose, renginiuose atstovaujant Šakių raj. turizmo tiekėjus.</t>
  </si>
  <si>
    <t>Rengti koncepcijas, įsigyti rekvizitus, dalyvauti.</t>
  </si>
  <si>
    <t>Sudalyvauta renginių</t>
  </si>
  <si>
    <t>Uždavinys: Užtikrinti turizmo sektoriaus stebėsenos sistemos funkcionavimą</t>
  </si>
  <si>
    <t>Priemonė: Rinkti statistinę informaciją apie turistų srautus.</t>
  </si>
  <si>
    <t>Kultūros ir turizmo plėtros (06)  iš viso programai:</t>
  </si>
  <si>
    <t>Projekto darbų vykdymas (želdinių tvarkymo, mažosios architektūros įrengimo, kietosios dangos ir nesurištos dangos takų įrengimo darbai)</t>
  </si>
  <si>
    <t>Techninio projekto pirkimas ir parengimas  bei rangos darbų vykdymas. Pramonės teritorijos dalies tarp Kęstučio ir Griškabūdžio gatvių Šakių mieste paviršinio vandens nuvedimo techninio darbo projekto parengimas ir paviršinio vandens sutvarkymo darbų pirkimas.</t>
  </si>
  <si>
    <t>Rangos darbų pirkimas ir atlikimas naujai statomiems objektams Šakių mieste:pėsčiųjų dviračių tako Aušros gatvėje statyba, pėsčiųjų dviračių tako L.Giros gatvėje statyba, pėsčiųjų  tako Birutės gatvėje statyba, pėsčiųjų dviračių tako Steponaičio gatvėje statyba).</t>
  </si>
  <si>
    <t>Rangos darbų pirkimas ir atlikimas: kietosios dangos ir nesurištos dangos takų įrengimo darbai</t>
  </si>
  <si>
    <t>Techninio darbo projekto, ekspertizės pirkimas ir parengimas (Kriūkų mokyklos daugiafukcio centro, Lekėčių mokyklos)</t>
  </si>
  <si>
    <t>Rangos darbų pirkimas ir atlikimas (Kriūkų mokyklos daugiafunkcio centro, Lekėčių mokyklai patalpų įrengimų darbų, darbų techninės priežiūros paslaugų, ir kt. priemonių pirkimas).</t>
  </si>
  <si>
    <t>Įrengti sporto, infrastruktūros, laisvalaikio paslaugų infrastruktūros objektus (meno mokyklos palėpės kapitalinis remontas, meno mokyklos rūbinių paprastasis remontas, rajono savivaldybės jaunimo ir kūrybos centro kontaktinės sporto salės paprastasis remontas, kūno rengybos salės paprastasis remontas, rūbinių kapitalinis remontas).</t>
  </si>
  <si>
    <t>Nupirkti sveikatinimo įrangą ir įrengimus sveikatinimo renginiams rajone, planuojamiems projekte vykdyti informavimo, švietimo ir mokymo renginiams bei sveikatos raštingumą didinančiose veiklose.</t>
  </si>
  <si>
    <t>Teikti projekto veiklose numatytas paslaugas šeimos vertybėms stiprinti, skirtas  šeimoms ir asmenims (įgūdžių formavimui šeimoje mokymus, sociokultūrines paslaugas, psichologo paslaugas ir kt. paslaugas).</t>
  </si>
  <si>
    <r>
      <t xml:space="preserve">Švietimo įstaigų aprūpinimas Švietimo ir mokslo ministerijos skiriamais leidiniais </t>
    </r>
    <r>
      <rPr>
        <b/>
        <sz val="10"/>
        <color theme="1"/>
        <rFont val="Times New Roman"/>
        <family val="1"/>
        <charset val="186"/>
      </rPr>
      <t xml:space="preserve">  </t>
    </r>
  </si>
  <si>
    <t>Aurelija Papievienė, Kultūros ir turizmo skyrius</t>
  </si>
  <si>
    <t>Inga Navlickienė, Kultūros ir turizmo skyrius</t>
  </si>
  <si>
    <t>Augenija Kasparevičienė, Kultūros ir turizmo skyrius</t>
  </si>
  <si>
    <t>Asta  Kėvelaitytė, Kultūros ir turizmo skyrius</t>
  </si>
  <si>
    <t>Savivaldybės administracijos (01) Mokymosi visą gyvenimą, jaunimo ir sporto programa</t>
  </si>
  <si>
    <t xml:space="preserve"> ŪKIO PLĖTROS PROGRAMA (NR.12)</t>
  </si>
  <si>
    <t>Savivaldybės administracijos (12) Ūkio plėtros programa</t>
  </si>
  <si>
    <t>Tikslas:Darnaus išteklių naudojimo skatinimas</t>
  </si>
  <si>
    <t>Uždavinys: Vykdyti visuomenės aplinkosauginį švietimą bei aplinkos stebėseną</t>
  </si>
  <si>
    <t>Priemonė: Skatinti gyventojų ekologinį švietimą</t>
  </si>
  <si>
    <t>Užprenumeruoti aplinkosauginę spaudą skirtą rajono mokyklų bibliotekoms</t>
  </si>
  <si>
    <t>2018 m. I ketv.</t>
  </si>
  <si>
    <t xml:space="preserve">Įgyvendinti aplinkosauginį renginį </t>
  </si>
  <si>
    <t>2018 m. III ketv.</t>
  </si>
  <si>
    <t>Priemonė:Savivaldybės  visuomenės sveikatos rėmimo specialiajai programai įgyvendinti</t>
  </si>
  <si>
    <t xml:space="preserve">Numatyti ir pervesti  lėšas skiriamas  Savivaldybės visuomenės sveikatos rėmimo specialiosios prgramos priemonių įgyvendinimui </t>
  </si>
  <si>
    <t>2018 m. II-IV ketv.</t>
  </si>
  <si>
    <t>Įgyvendintų sveikatos programos projektų skaičius</t>
  </si>
  <si>
    <t>Uždavinys: Kompleksiškai plėtoti ir puoselėti rekreacines teritorijas, želdynus, bei kitas viešąsias erdves, pritaikant jas gyventojų ir verslo poreikiams</t>
  </si>
  <si>
    <t>Nupirkti ir susodinti rajono  visuomeninėse teritorijose medžių ir krūmų sodinukus</t>
  </si>
  <si>
    <t>SB SB(AA)</t>
  </si>
  <si>
    <t>2018 m. II ketv.</t>
  </si>
  <si>
    <t>Apželdintų teritorijų skaičius</t>
  </si>
  <si>
    <t xml:space="preserve">Nupirkti paslaugas ir pašalinti pavojų keliančius, ligotus medžius pagal seniūnų paraiškas </t>
  </si>
  <si>
    <t>Likviduotų avarinių medžių skaičius</t>
  </si>
  <si>
    <t xml:space="preserve">Pagal nustatytus kriterijus (seniūnijos plotą gyventojų skaičių) paskirstyti aplinkotvarkos lėšas pagal seniūnijas   </t>
  </si>
  <si>
    <t>2018 m.   I-IV ketv.</t>
  </si>
  <si>
    <t>Seniūnijų kurioms skiriamos lėšos skaičius</t>
  </si>
  <si>
    <t xml:space="preserve">Kompensuoti medžiojamų gyvūnų daromos žalos prevencinių priemonių diegimo išlaidas </t>
  </si>
  <si>
    <t>2018 m.   IV ketv.</t>
  </si>
  <si>
    <t xml:space="preserve">Medžioklės plotų, kuriuose įdiegtos prevencinės priemonės skaičius </t>
  </si>
  <si>
    <t>Komisijoje išnagrinėti  gyventojų prašymus dėl patirtos žalos atlyginimo  ir priimti atitinkamą sprendimą</t>
  </si>
  <si>
    <t>2018 m.   III-IV ketv.</t>
  </si>
  <si>
    <t>Susidarius avarinei aplinkosauginei situacijai likviduoti padarinius</t>
  </si>
  <si>
    <t>2018 m.  I- IV ketv.</t>
  </si>
  <si>
    <t>Likviduotų avarinių padarinių skaičius</t>
  </si>
  <si>
    <t>Uždavinys:Plėtoti ir tobulinti komunalinių atliekų surinkimo, tvarkymo ir pirminio rūšiavimo infrastruktūrą</t>
  </si>
  <si>
    <t>Priemonė:Vykdyti bešeimininkių atliekų tvarkymą</t>
  </si>
  <si>
    <t>2018 m.   II ketv.</t>
  </si>
  <si>
    <t>Surinkta ir išvežta atliekų</t>
  </si>
  <si>
    <t xml:space="preserve">t </t>
  </si>
  <si>
    <t>Sutvarkyti bešeimininkėmis atliekomis užterštas teritorijas</t>
  </si>
  <si>
    <t>Sutvarkytų teritorijų skaičius</t>
  </si>
  <si>
    <t>Surinkti ir išvežti utilizavimui bešeimininkes padangas</t>
  </si>
  <si>
    <t>Išvežtas padangų kiekis</t>
  </si>
  <si>
    <t xml:space="preserve">Iš viso: </t>
  </si>
  <si>
    <t>Priemonė:Biudžetinių įmonių pajamos</t>
  </si>
  <si>
    <t>Surinkta spec. lėšų už paslaugas</t>
  </si>
  <si>
    <t>Surinkta lėšų seniūnijose už paslaugas</t>
  </si>
  <si>
    <t xml:space="preserve">tūkst. Eur </t>
  </si>
  <si>
    <t xml:space="preserve">Priemonė:Įrengti žaliųjų atliekų kompostavimo aikšteles seniūnijose </t>
  </si>
  <si>
    <t>Suformuoti sklypus, atlikti poveikio aplinkai vertinimo procedūras planuojamoms kompostavimo aikštelėms</t>
  </si>
  <si>
    <t>2018 m.   II-IVketv.</t>
  </si>
  <si>
    <t>Numatomų įrengti aikštelių skaičius</t>
  </si>
  <si>
    <t>Uždavinys:Renovuoti daugiabučius gyvenamuosius namus</t>
  </si>
  <si>
    <t>Pagal gyventojų prašymus parengti daugiabučių namų investicinių planus bei energinio naudingumo sertifikatus</t>
  </si>
  <si>
    <t>2018 m.   I ketv.</t>
  </si>
  <si>
    <t>Parengtų investicinių planų skaičius</t>
  </si>
  <si>
    <t>Už paslaugas UAB "Šakių komunalinis ūkis"</t>
  </si>
  <si>
    <t xml:space="preserve">Daugiabučių  gyvenamųjų namų  modernizavimo  paslaugos teikimo plėtra </t>
  </si>
  <si>
    <t>Tikslas: Inžinerinės ifrastruktūros modernizavimas</t>
  </si>
  <si>
    <t>Įrengtas naujas gręžinys su vandens gerinimo įranga</t>
  </si>
  <si>
    <t>2018 m. IV ketv.</t>
  </si>
  <si>
    <t>Įrengtų artezinių gręžinių skaičius</t>
  </si>
  <si>
    <t>Priemonė:Šakių miesto vandenvietės dyzelinio elektros generatoriaus pirkimas ir pastatymas</t>
  </si>
  <si>
    <t>Atlikti Šakių miesto vandenvietės dyzelinio elektros generatoriaus pirkimo ir pastatymo darbus</t>
  </si>
  <si>
    <t xml:space="preserve">Įsigytas dyzelinis elektros generatorius </t>
  </si>
  <si>
    <t>Atlikti paviršinio vandens nuvedimo sistemų įrengimą</t>
  </si>
  <si>
    <t xml:space="preserve">Įrengta paviršinio vandens nuvedimo sistemų </t>
  </si>
  <si>
    <t>Priemonė:Paviršinių nuotekų tvarkymo paslauga biudžetinės įstaigos, bendro naudojimo teritorijos)</t>
  </si>
  <si>
    <t>Teikti paviršinių nuotekų surinkimo ir tvarkymo paslaugą</t>
  </si>
  <si>
    <t>2018 m.I-IV ketv.</t>
  </si>
  <si>
    <t>Biudžetinių įstaigų, kurioms teikiama paslauga skaičius</t>
  </si>
  <si>
    <t>Priemonė:Paviršinių nuotekų tinklų įrengimas Šakių m. L. Giros g.</t>
  </si>
  <si>
    <t>Atlikti paviršinių nuotekų tinklų įrengimo darbus Šakių m. L. Giros g.</t>
  </si>
  <si>
    <t xml:space="preserve">Įrengta paviršinio vandens nuvedimo tinklų </t>
  </si>
  <si>
    <t>Priemonė:Paviršinių nuotekų remonto darbai Girėnų k. Siesarties g.</t>
  </si>
  <si>
    <t>Atlikti paviršinių nuotekų tinklų įrengimo darbus Siesarties g.</t>
  </si>
  <si>
    <t>Tikslas: Šiuolaikiškos susisiekimo sistemos plėtra</t>
  </si>
  <si>
    <t>Uždavinys:Modernizuoti ir plėtoti savivaldybės vietinės reikšmės kelius, gatves ir kitas susisiekimo komunikacijas</t>
  </si>
  <si>
    <t>Priemonė:Taisyti miestų ir miestelių gatves</t>
  </si>
  <si>
    <t>Atlikti  rajono savivaldybės Kelių priežiūros ir plėtros programos lėšų naudojimo vietinės reikšmės keliams ir gatvėms tieti, rekonstruoti, taisyti, prižiūrėti ir saugaus eismo sąlygoms užtikrinti  2018 metais objektų sąraše patvirtintų objektų statybos ir remonto darbus.</t>
  </si>
  <si>
    <t>Naujai įrengtų ir rekonstruotų kelių ilgis</t>
  </si>
  <si>
    <t>Priemonė:Vietinės reikšmės kelių priežiūra, žiemos tarnyba</t>
  </si>
  <si>
    <t>Vykdyti vietinės reikšmės kelių priežiūrą (greideriavimas, žvyravimas, barstymas druskos mišiniu)</t>
  </si>
  <si>
    <t>Kelių, kuriuose atlikta priežiūra ilgis</t>
  </si>
  <si>
    <t>Priemonė:Apsemtų teritorijų melioracijos ir remonto darbai</t>
  </si>
  <si>
    <t>Atlikti apsemtų visuomeninių teritorijų melioracijos ir remonto darbus</t>
  </si>
  <si>
    <t>Melioruota apsemtų visuomeninių teritorijų</t>
  </si>
  <si>
    <t>Uždavinys: Modernizuoti esmus įrengti naujus pėsčiųjų ir dviračių takus</t>
  </si>
  <si>
    <t>Atlikti numatytus pėsčiųjų ir dviračių takų  rekonstravimo ir įrengimo darbus</t>
  </si>
  <si>
    <t>Sutvarkytų takų, šaligatvių ilgis</t>
  </si>
  <si>
    <t xml:space="preserve">Atlikti Panemunių regioninio parko teritorijoje esančių informacinių ženklų, stendų bei kitų infrastruktūros elementų remonto ir priežiūros darbus  </t>
  </si>
  <si>
    <t>Sutvarkyta teritorijų</t>
  </si>
  <si>
    <t>Uždavinys:Renovuoti ir plėtoti savivaldybės vietinės reikšmės  kelių ir gatvių, pėsčiųjų ir dviračių takų, gyvenamųjų kvartalų apšvietimo tinklus, diegti energiją taupančias sistemas</t>
  </si>
  <si>
    <t>Renovuoti gatvių apšvietimo tinklus miestuose ir miesteliuose gatvėse, kur keičiamos orinės elektros energijos tiekimo linijos</t>
  </si>
  <si>
    <t xml:space="preserve">Renovuotų apšvietimo tinklų ilgis </t>
  </si>
  <si>
    <t>Uždavinys:Rekonstruoti ir įrengti naujas automobilių stovėjimo, vaikų žaidimo, poilsio aikšteles savivaldybės bendro naudojimo teritorijose</t>
  </si>
  <si>
    <t>Sutvarkyti renovuotų daugiabučių namų teritorijas</t>
  </si>
  <si>
    <t>2018 m.I II-IV ketv.</t>
  </si>
  <si>
    <t>Uždavinys:Diegti ir plėtoti modernias eismo saugumo, informavimo, aplinkosaugos ir reguliavimo priemones</t>
  </si>
  <si>
    <t>Priemonė:Statyti ir atnaujinti kelio ženklus ir diegti kitas eismo saugumo priemones</t>
  </si>
  <si>
    <t>Įgyvendinti Saugaus eismo komisijos numatytas eismo saugumo priemones rajone</t>
  </si>
  <si>
    <t>Įdiegtų priemonių skaičius</t>
  </si>
  <si>
    <t>Nupirktų investicinių projektų ir konsultacijų skaičius</t>
  </si>
  <si>
    <t>Tikslas: Gyventojų užimtumo didinimas</t>
  </si>
  <si>
    <t>Uždavinys: Organizuoti užimtumo programą</t>
  </si>
  <si>
    <t>Priemonė: Įgyvendinti užimtumo programą</t>
  </si>
  <si>
    <t>Įgyvendinti užimtumo programą</t>
  </si>
  <si>
    <t xml:space="preserve"> Uždavinys: Atlikti melioracijos statinių remonto, rekonstrukcijos ir priežiūros darbus</t>
  </si>
  <si>
    <t>Priemonė: Griovių valymo, drenažo žiočių ir pralaidų remonto darbai.</t>
  </si>
  <si>
    <t xml:space="preserve">Šakių rajono savivaldybės Lukšių kadastro vietovės griovio R-5 ir jo statinių remontas. </t>
  </si>
  <si>
    <t>Suremontuotų griovių ir juose esančių statinių ilgis</t>
  </si>
  <si>
    <t xml:space="preserve">Šakių rajono savivaldybės Briedžių ir Liepalotų kadastro vietovėse griovio O-17 ir jo statinių statinių remontas. </t>
  </si>
  <si>
    <t xml:space="preserve">Šakių rajono savivaldybės  Gelgaudiškio seniūnijos Šimkų kaimo upelio Juodupis, griovių Nr.3, Nr.4 ir jų statinių remontas.  </t>
  </si>
  <si>
    <t xml:space="preserve">Šakių rajono savivaldybės Išdagų ir Girėnų kadastro vietovėse griovio A-6-5 ir jo statinių remontas.  </t>
  </si>
  <si>
    <t xml:space="preserve">Šakių rajono savivaldybės Barzdų kadastro vietovės griovio Nr.1 ir jo statinių remontas. </t>
  </si>
  <si>
    <t>Priemonė: Techninių darbo projektų paruošimo paslaugos.</t>
  </si>
  <si>
    <t xml:space="preserve">Techninių darbo projektų paruošimo paslaugos.   </t>
  </si>
  <si>
    <t>Paruoštų techninių darbo projektų skaičius</t>
  </si>
  <si>
    <t>Priemonė:Techninių darbo projektų ekspertizės paslaugos.</t>
  </si>
  <si>
    <t xml:space="preserve">Techninių darbo projektų ekspertizės paslaugos.   </t>
  </si>
  <si>
    <t xml:space="preserve">Paruoštų techninių darbo projektų ekspertizių skaičius </t>
  </si>
  <si>
    <t xml:space="preserve">Priemonė: Valstybei nuosavybės teise priklausančių melioracijos ir hidrotechnikos statinių avarinių gedimų remontas.  </t>
  </si>
  <si>
    <t>Valstybei nuosavybės teise priklausančių melioracijos ir hidrotechninių statinių avarinių gedimų remontas. (Avarinių gedimų remonto dokumentacija teikiama derinti ir tvirtinti VĮ Valstybės žemės fondas. Iki 20% melioracijos darbams skirtų lėšų) )</t>
  </si>
  <si>
    <t>Atliktų melioracijos ir hidrotechnikos statinių avarinių gedimų remontų skaičius</t>
  </si>
  <si>
    <t xml:space="preserve">Priemonė: Melioruotų žemių ir melioracijos statinių apskaita. </t>
  </si>
  <si>
    <t>Melioruotos žemės ir melioracijos statinių kompiuterinės apskaitos, centrinės duomenų bazės palaikymo, tobulinimo, duomenų koregavimo, melioracijos darbuotojų apmokymo, operatyvinės mėnesinės informacijos apie atliktus melioracijos darbus surinkimo bei apdorojimo ir respublikinės ir rajoninės melioruotų žemių būklės duomenų bazės palaikymo ir koregavimo paslaugos.</t>
  </si>
  <si>
    <t>Duomenų bazės palaikymo ir koregavimo plotas</t>
  </si>
  <si>
    <t xml:space="preserve">Priemonė: Valstybei nuosavybės teise priklausančių tvenkinių hidrotechnikos statinių priežiūra (išskyrus išnuomotus ar kitaip perleistus kitiems naudotojams) įskaitant sargšulių bei apsauginių turėklų atnaujinimą. </t>
  </si>
  <si>
    <t>Gerdžiūnų kadastrinė vietovė.</t>
  </si>
  <si>
    <t xml:space="preserve">Atliktų užtvankų priežiūros darbai </t>
  </si>
  <si>
    <t>Kidulių kadastrinė vietovė.</t>
  </si>
  <si>
    <t>Panovių kadastrinė vietovė.</t>
  </si>
  <si>
    <t>Sintautų kadastrinė vietovė.</t>
  </si>
  <si>
    <t>Lukšių kadastrinė vietovė.</t>
  </si>
  <si>
    <t>Girėnų kadastrinė vietovė.</t>
  </si>
  <si>
    <t>Ritinių kadastrinė vietovė.</t>
  </si>
  <si>
    <t>Voverių kadastrinė vietovė.</t>
  </si>
  <si>
    <t xml:space="preserve">Priemonė: Valstybei nuosavybės teise priklausančių melioracijos statinių remontas gyvenvietėse.  </t>
  </si>
  <si>
    <t xml:space="preserve">Valstybei nuosavybės teise priklausančių melioracijos statinių remontas gyvenvietėse (iki 10% melioracijos darbams skirtų lėšų) </t>
  </si>
  <si>
    <t xml:space="preserve">Atliktų melioracijos statinių remonto darbų skaičius </t>
  </si>
  <si>
    <t xml:space="preserve">Priemonė: Valstybei nuosavybės teise priklausančių melioracijos griovių ir jų statinių remontas ir priežiūra.  </t>
  </si>
  <si>
    <t xml:space="preserve">Valstybei nuosavybės teise priklausančių melioracijos griovių ir jų statinių remontas ir priežiūra (dugno valymas iki projektinio gylio sąnašų kaupimosi vietose, drenažo žiočių keitimas, pralaidų remontas nekeičiant vamzdžio, tiltų remontas ir priežiūra) </t>
  </si>
  <si>
    <t>Priemonė: Melioracijos projektinės dokumentacijos analoginės medžiagos skenavimas ir archyvavimas, vektorizavimas ir atributinių duomenų rinkinio parengimas parengimas pagal MelGIS specifikaciją.</t>
  </si>
  <si>
    <t>Melioracijos projektinės dokumentacijos analoginės medžiagos skenavimas ir archyvavimas, vektorizavimas ir atributinių duomenų rinkinio parengimas pagal MelGIS specifikaciją.</t>
  </si>
  <si>
    <t>Nusausintų plotų duomenų rinkinio parengimo, pagal MelGIS specifikaciją, plotas</t>
  </si>
  <si>
    <t>Tiklas: Inovatyvi, pažangi žemės ūkio veikla, tausojanti aplinką bei sveikatą</t>
  </si>
  <si>
    <t>Uždavinys: Organizuoti renginius ir priemones, kurie skatintų žemės ūkio subjektų bendradarbiavimą, trumpų maisto tiekimo grandinių kūrimą</t>
  </si>
  <si>
    <t>Įgyvendinti rajono žemės ūkio produkcijos perdirbimo ir rinkodaros strategiją</t>
  </si>
  <si>
    <t>Suorganizuotų seminarų-lauko dienų skaičius</t>
  </si>
  <si>
    <t>Uždavinys: Teikti paslaugas, konsultuoti žemės ūkio subjektus ES ir nacionalinės paramos investicijų ir kitais žemės ūkio klausimais</t>
  </si>
  <si>
    <t>Priemonė: Ūkinių subjektų konsultavimas pasėlių deklaravimo, žemės ūkio ir kaimo valdos įregistravimo, išmokų už pieną ir ūkinius galvijus ir kitais klausimais</t>
  </si>
  <si>
    <t>Lėšos seniūnijų žemės ūkio ir kaimo plėtros specialistų išlaikymui</t>
  </si>
  <si>
    <t>Suteiktų paslaugų skaičius</t>
  </si>
  <si>
    <t>Priemonė: Žemės ūkio technikos įregistravimas, išregistravimas, duomenų keitimas, techninių apžiūrų keitimas</t>
  </si>
  <si>
    <t>Žemės ūkio technikos įregistravimas, išregistravimas, duomenų keitimas, techninių apžiūrų keitimas</t>
  </si>
  <si>
    <t>Tikslas: Rajono investicinio patrauklumo didinimas</t>
  </si>
  <si>
    <t>Uždavinys:Parengti ir nuolat atnaujinti potencialiems investuotojams aktualią informaciją</t>
  </si>
  <si>
    <t>Priemonė: Parengti, paskelbti ir kartą per ketvirtį atnaujinti laisvų teritorijų ir pastatų registrą</t>
  </si>
  <si>
    <t>Vadybininko   darbas, renkant informaciją, ją apibendrinant ir talpinant svetainėje.</t>
  </si>
  <si>
    <t>2018 m.   II-IV ketv.</t>
  </si>
  <si>
    <t>Atnaujintų registrų skaičius</t>
  </si>
  <si>
    <t>Priemonė: Parengti ir nuolat atnaujinti verslo finansavimo, paramos galimybių, mokestinių lengvatų aprašą.</t>
  </si>
  <si>
    <t>2018 m.  II-IV ketv.</t>
  </si>
  <si>
    <t>Atnaujintų aprašų skaičius</t>
  </si>
  <si>
    <t xml:space="preserve">Uždavinys: Užtikrinti operatyvų aktualios informacijos apie verslo galimybes Šakių rajone pateikimą suinteresuotoms pusėms        </t>
  </si>
  <si>
    <t>Priemonė: Kiekvieną savaitę atnaujinti verslui aktualią informaciją internete (taip pat ir anglų kalba)</t>
  </si>
  <si>
    <t>Vadovo ir vadybininko darbas renkant informaciją ir ją viešinant interneto svetainėje bei socialiniuose tinkluose</t>
  </si>
  <si>
    <t>2018 m . II-IV ketv.</t>
  </si>
  <si>
    <t>Informacijos vienetų skaičius</t>
  </si>
  <si>
    <t>Informacijos vertimas į anglų kalbą</t>
  </si>
  <si>
    <t>Priemonė: Organizuoti savivaldos ir verslo misiją į Lenkiją susipažinti su verslo skatinimo patirtimi ir pristatyti verslo galimybes Šakiuose</t>
  </si>
  <si>
    <t>Verslo misijos organizavimo paslauga</t>
  </si>
  <si>
    <t>Dalyvių kelionės, apgyvendinimo, maitinimo paslaugų pirkimas</t>
  </si>
  <si>
    <t>Vertėjo paslaugos</t>
  </si>
  <si>
    <t>Tikslas: Vietos valdžios ir verslo subjektų bendradarbiavimo efektyvinimas.</t>
  </si>
  <si>
    <t xml:space="preserve">Uždavinys: Sistemingai analizuoti verslo ketinimus ir poreikius, investiciniusplanus, žmogiškųjų išteklių paklausą/pasiūlą, verslo būklę ir tendencijas        </t>
  </si>
  <si>
    <t>Priemonė: Rengti analizes, išsiaiškinant situaciją  tiesioginių susitikimų ir elektroninių apklausų būdu</t>
  </si>
  <si>
    <t>Vadovo ir vadybininko darbas rengiant apklausas ir jų rezultatų analizes</t>
  </si>
  <si>
    <t>2018 m. I-IV ketv.</t>
  </si>
  <si>
    <t>Susitikimų ir apklausų  skaičius</t>
  </si>
  <si>
    <t>Priemonė: Periodiškai organizuoti verslo ir valdžios susitikimus  (ne rečiau kaip kartą per ketvirtį), rinkti aktualią informaciją susitikimams</t>
  </si>
  <si>
    <t>Vadovo ir vadybininko darbas organizuojant Verslo pusryčius ar kito formato susitikimus</t>
  </si>
  <si>
    <t>Vadovo ir vadybininko darbas renkant informaciją susitikimams</t>
  </si>
  <si>
    <t xml:space="preserve">Uždavinys: Tobulinti verslui aktualių savivaldos sprendimų priėmimo sistemą, trumpinant sprendimų priėmimo laiką, efektyvinant procesą, mažinant biurokratijos lygį savivaldoje      </t>
  </si>
  <si>
    <t xml:space="preserve">Priemonė: Inicijuoti  visų verslui aktualių institucijų atstovų  susitikimus, siekiant susitarimo dėl verslo sąlygų lengvinimo, sprendimų priėmimo greitinimo. </t>
  </si>
  <si>
    <t>Organizuoti susitikimus su VMVT, VMI, VŽT, Visuomenės sveikatos biuru ir kitomis institucijomis</t>
  </si>
  <si>
    <t>Vadovo ir vadybininko darbas sisteminant verslui aktualius klausimus ir problemas šiems susitikimams</t>
  </si>
  <si>
    <t>2018 m.  II- IV ketv.</t>
  </si>
  <si>
    <t>Informacijos paketų skaičius</t>
  </si>
  <si>
    <t xml:space="preserve"> Uždavinys: Skatinant verslo ir savivaldos bendradarbiavimą formuoti palankią visuomenės  nuomonę apie verslą ir verslumą.</t>
  </si>
  <si>
    <t>Priemonė: Organizuoti reprezentacinius verslą pristatančius renginius:  forumą (1),   konkursą, mugę, konferenciją</t>
  </si>
  <si>
    <t>Organizuoti mugę „Žemei bundant“</t>
  </si>
  <si>
    <t>Organizuoti profesinio ugdymo forumą</t>
  </si>
  <si>
    <t>Dalyvių skaičius</t>
  </si>
  <si>
    <t>Organizuoti konkursą „Sukurta Šakių krašte“</t>
  </si>
  <si>
    <t>Organizuoti konferenciją Verslininko dienai paminėti</t>
  </si>
  <si>
    <t>Uždavinys: Organizuoti, vykdyti asocijuotų verslo struktūrų, savivaldos institucijų ir verslo bendrus projektus, skirtus bendruomenei telkti</t>
  </si>
  <si>
    <t>Priemonė: Bendradarbiauti su Kauno PPAR, savivaldybe, Sintautų akademija,  įamžinant J.Vailokaičio atminimą</t>
  </si>
  <si>
    <t>Viešinti J.Vailokaičio paminklo atidengimo šventę</t>
  </si>
  <si>
    <t>2018 m.  I-IIketv.</t>
  </si>
  <si>
    <t>Prisidėti prie šventės organizavimo</t>
  </si>
  <si>
    <t>2018 m.  I-II ketv.</t>
  </si>
  <si>
    <t>Tikslas: Rajono verslo subjektų konkurencingumo augimas.</t>
  </si>
  <si>
    <t xml:space="preserve">Uždavinys: Aktualizuoti  paramos verslui sistemą siekiant tvaraus teigiamo poveikio verslo konkurencingumo augimui.     </t>
  </si>
  <si>
    <t xml:space="preserve">Priemonė: Skatinti beprocentinių verslo paskolų teikimą rajono SVV subjektams. </t>
  </si>
  <si>
    <t>Suteikti beprocentes paskolas verslo subjektams</t>
  </si>
  <si>
    <t>2018 . II-IV ketv.</t>
  </si>
  <si>
    <t>Suteiktų paskolų skaičius</t>
  </si>
  <si>
    <t>Konsultuoti pareiškėjus, administruoti fondą</t>
  </si>
  <si>
    <t>Priemonė: Teikti paramą SVV subjektams, plėtojantiems verslo plėtros strategijoje numtatytas vertės grandinę papildančias veiklas, kuriantiems bendradarbiavimo struktūras.</t>
  </si>
  <si>
    <t>Suteikti negrąžntiną paramą verslo subjektams</t>
  </si>
  <si>
    <t>Paremtų verslo subjektų skaičius</t>
  </si>
  <si>
    <t>Uždavinys: Skatinti viešųjų paslaugų prieinamumą verslo pradžiai</t>
  </si>
  <si>
    <t>Priemonė: Teikti konsultacijas verslo pradžios klausimais: įmonės steigimo, dokumentų tvarkymo, finansavimo, mokesčių, buhalterinės apskaitos ir kt.</t>
  </si>
  <si>
    <t>Konsultuoti plauojančius kurti verslą, besirenkančius verslo organizavimo formą, kuriančius sau darbo vietas</t>
  </si>
  <si>
    <t>2018 m.  I-IV ketv.</t>
  </si>
  <si>
    <t>Konsultuotų asmenų skaičius</t>
  </si>
  <si>
    <t>Konsultuoti jaunus verslo subjektus verslo finansavimo, dokumentų valdymo, buhalterinės apskaitos klausimais</t>
  </si>
  <si>
    <t>2018 m. I- IV ketv.</t>
  </si>
  <si>
    <t>Priemonė: Organizuoti mokymus verslui, jo pradžiai aktualiomis temomis</t>
  </si>
  <si>
    <t>Organizuoti verslo informacinius renginius, seminarus</t>
  </si>
  <si>
    <t xml:space="preserve">Parengti paraišką Šakių krašto VVG mokymo projektui </t>
  </si>
  <si>
    <t>2018 m.  I-II  ketv.</t>
  </si>
  <si>
    <t>Paraiškų skaičius</t>
  </si>
  <si>
    <t>Kompensuoti dalį įmonių įsteigimo išlaidų iš SVVPF</t>
  </si>
  <si>
    <t>Finansuoti dalį įmonių įsteigimo išlaidų</t>
  </si>
  <si>
    <t>Kompensacijų skaičius</t>
  </si>
  <si>
    <t>Paraiškėjų skaičius</t>
  </si>
  <si>
    <t>Tikslas: Rajono žmogiškųjų išteklių potencialo ir konkurencingumo didinimas</t>
  </si>
  <si>
    <t>Periodiškai rengti darbo išteklių analizes, bendradarbiaujant su darbo birža</t>
  </si>
  <si>
    <t>Vadovo ir vadybininko darbas renkant informaciją ir ją analizuojant</t>
  </si>
  <si>
    <t>Analizių skaičius</t>
  </si>
  <si>
    <t>Informacijos panaudojimas šviečiamuosiuose renginiuose mokyklose</t>
  </si>
  <si>
    <t>Organizuoti profesinio mokymo įstaigų susitikimus su verslo įmonių atstovais</t>
  </si>
  <si>
    <t>Organizuoti išvykas į Marijampolės PRC Kudirkos  Naumiesčio skyrių, bendrojo lavinimo mokyklas profesinio ugdymo tema</t>
  </si>
  <si>
    <t>Išvykų, susitikimų skaičius</t>
  </si>
  <si>
    <t>Uždavinys: Inicijuoti aktualių verslui darbo jėgos ugdymo programų, priemonių sukūrimą ir vykdymą</t>
  </si>
  <si>
    <t>Priemonė: Remti darbo jėgos rengimo, perkvalifikavimo projektus SVVPF lėšomis</t>
  </si>
  <si>
    <t xml:space="preserve">Papildyti SVVPF nuostatus priemone, skirta darbuotojų mokymosi išlaidų daliniam kompensavimui </t>
  </si>
  <si>
    <t xml:space="preserve">Suteikti negrąžintiną paramą darbuotojų mokymosi išlaidų daliniam kompensavimui </t>
  </si>
  <si>
    <t>Uždavinys: Skatinti vaikų ir jaunimo lyderystę ir verslumą, pasirengimą darbo rinkai</t>
  </si>
  <si>
    <t>Priemonė: Organizuoti  jaunimo verslumą ugdančius renginius, konkursus</t>
  </si>
  <si>
    <t xml:space="preserve">Organizuoti verslumo paskaitas mokiniams </t>
  </si>
  <si>
    <t>Užsiėmimų skaičius</t>
  </si>
  <si>
    <t>Organizuoti jaunimo verslumo konkursą Verslininko dienos proga</t>
  </si>
  <si>
    <t>2018 m.  IV ketv.</t>
  </si>
  <si>
    <t>Priemonė: Dalyvauti ir skatinti verslo atstovų dalyvavimą jaunimo verslumo, karjeros ugdymo renginiuose, supažindinti mokinius su rajono verslo aplinka</t>
  </si>
  <si>
    <t>Kartu su verslo įmonėmis dalyvauti karjeros dienose, susitikimuose</t>
  </si>
  <si>
    <t>Rengti verslo įmonių pristatymus mokiniams</t>
  </si>
  <si>
    <t>Pristatymų skaičius</t>
  </si>
  <si>
    <t>Skatinti SVVPF paramos teikimą verslą pradedantiems grįžtantiems emigrantams.</t>
  </si>
  <si>
    <t>Patenkintų paraiškų skaičius</t>
  </si>
  <si>
    <t xml:space="preserve"> (12) Ūkio plėtros iš viso programai:</t>
  </si>
  <si>
    <t>VALDYMO PROGRAMOS (NR.7)</t>
  </si>
  <si>
    <t>Savivaldybės administracijos (07) Valdymo programa</t>
  </si>
  <si>
    <t>Priemonės skirtos savivaldybės administracijos darbuotojų, kurių išlaikymo išlaidos apskaitomos pagal patvirtintas žemės ūkio valstybės funkcijas,  kokybiško darbo užtikrinimui (Darbo užmokestis, darbo priemonės, kvalifikacijos kėlimas, komandiruotės, administracijos darbuotojų funkcijų atlikimui būtinų paslaugų įsigijimas)</t>
  </si>
  <si>
    <t xml:space="preserve">Priemonės skirtos valstybės (perduotoms savivaldybėms) funkcijoms atlikti. Kokybiško darbo užtikrinimas (Darbo užmokestis, darbo priemonės, kvalifikacijos kėlimas, komandiruotės, administracijos darbuotojų funkcijų atlikimui būtinų paslaugų įsigijimas ) savivaldybės administracijos darbuotojų, vykdančių neveiksnių asmenų būklės peržiūrėjimo funkciją </t>
  </si>
  <si>
    <t>Neveiksnių asmenų komisijos posėdžių skaičius</t>
  </si>
  <si>
    <t>Valstybinio žemės nuomos mokesčio administravimo informacinės sistemos atnaujinimas</t>
  </si>
  <si>
    <t>2018 m. II ket.</t>
  </si>
  <si>
    <t>Priemonė: Administracinės naštos mažinimas</t>
  </si>
  <si>
    <t>SOCIALINĖS IR SVEIKATOS APSAUGOS  PROGRAMOS (NR.13)</t>
  </si>
  <si>
    <t>Tikslas. Socialinių paslaugų prieinamumo  ir pasirinkimo užtikrinimas.</t>
  </si>
  <si>
    <t>Uždavinys. Teikti socialinės globos paslaugas</t>
  </si>
  <si>
    <t>2018 m. I - IV ket.</t>
  </si>
  <si>
    <t>Leonora Pocevičiūtė, Socialinės paramos skyrius</t>
  </si>
  <si>
    <t>Priemonė: Teikti   dienos socialinės globos  paslaugas institucijoje</t>
  </si>
  <si>
    <t>2018 m.II-IV ket.</t>
  </si>
  <si>
    <t>SB; SB(ĮP),    SB(D);</t>
  </si>
  <si>
    <t>Priemonė: Teikti trumpalaikės globos paslaugas vaikams, likusiems be tėvų globos. (Budintys globotojai)</t>
  </si>
  <si>
    <t>2018 I-IV ket.</t>
  </si>
  <si>
    <t xml:space="preserve">Priemonė: Teikti ilgalaikės ir trumpalaikės globos paslaugas socialinės rizikos šeimų  vaikams </t>
  </si>
  <si>
    <t>Lėšos, skirtos teikti ilgalaikės ir trumpalaikės globos paslaugas socialinės rizikos šeimų  vaikams</t>
  </si>
  <si>
    <t>Priemonė: Finansuoti ilgalaikės socialinės globos paslaugas  asmenims, kuriems paslaugas teikia  valstybinės ir kitos  socialinių  paslaugų įstaigos.</t>
  </si>
  <si>
    <t>Priemonė: Organizuoti  socialinų paslaugų pirkimą, poreikio apklausų vykdymą.</t>
  </si>
  <si>
    <t>Įvykdytų pirkimų skaičius</t>
  </si>
  <si>
    <t>Priemonė: Plėsti bendradarbiavimą su nevyriausybinių organizacijų įsteigtais globos namais.</t>
  </si>
  <si>
    <t>Ilgalaikės globos paslaugų teikimas neįgaliems, vienišiems rajono gyventojams - paslaugų teikėjas  K. Naumiesčio globos namai</t>
  </si>
  <si>
    <t>Ilgalaikės globos paslaugų teikimas neįgaliems, vienišiems rajono gyventojams - paslaugų teikėjas Šakių parapijos globos ir užimtumo centras.</t>
  </si>
  <si>
    <t>Uždavinys. Teikti socialinės priežiūros paslaugas.</t>
  </si>
  <si>
    <t>Priemonė: Teikti  laikino apgyvendinimo paslaugas socialiai pažeidžiamiems asmenims "Vilties Žiedas"</t>
  </si>
  <si>
    <t>2018m. I-IV ket.</t>
  </si>
  <si>
    <t>Uždavinys. Vykdyti neįgaliųjų integracijos programą.</t>
  </si>
  <si>
    <t>Priemonė: Teikti specialaus transporto paslaugas neįgaliesiems</t>
  </si>
  <si>
    <t>2018 m.  I-IV ket.</t>
  </si>
  <si>
    <t>Priemonė:. Pritaikyti  būsto aplinką neįgaliesiems</t>
  </si>
  <si>
    <t>Pritaikyti  būsto aplinką neįgaliesiems jų namuose.</t>
  </si>
  <si>
    <t>Priemonė: Remti tikslines socialinių paslaugų  teikimo žmonėms su negalia programas</t>
  </si>
  <si>
    <t>Finansuojamų programų skaičius</t>
  </si>
  <si>
    <t>Priemonė: Finansuoti socialinės reabilitacijospaslaugų neįgaliesiems bendruomenėje projektų įgyvendinimą.</t>
  </si>
  <si>
    <t>Finansuojamų projektų skaičius</t>
  </si>
  <si>
    <t>Tikslas. Socialinių paslaugų aprėpties didinimas.</t>
  </si>
  <si>
    <t>Uždavinys. Socialinių paslaugų rizikos asmenims plėtra.</t>
  </si>
  <si>
    <t>Priemonė: Remti NVO iniciatyvas. (Namai visiems).</t>
  </si>
  <si>
    <t>Teikti paramą VšĮ "Namai visiems". (Paslaugos teikiamos nepasiturintiems  rajono gyventojams).</t>
  </si>
  <si>
    <t>Uždavinys.Socialinio darbo seniūnijose tobulinimas, socialinio darbuotojo statuso visuomenėje gerinimas.</t>
  </si>
  <si>
    <t>SB, SB(ĮP), SB(D)</t>
  </si>
  <si>
    <t>Leonora Pocevičiūtė, Socialinės paramos skyrius,  Šakių seniūnija</t>
  </si>
  <si>
    <t>Uždavinys. Finansinės pagalbos rajono gyventojams teikimas ir didinimas.</t>
  </si>
  <si>
    <t>Priemonė: Mokėti socialines išmokas rajono gyventojams.</t>
  </si>
  <si>
    <t>Rajono gyventojų, gavusių piniginę socialinę paramą, skaičius</t>
  </si>
  <si>
    <t>Priemonė: Mokėti vienkartines tikslines  išmokas rajono gyventojams.</t>
  </si>
  <si>
    <t>Rajono gyventojų, gavusių vienkartines tikslines išmokas, skaičius</t>
  </si>
  <si>
    <t>Priemonė: Teikti transporto išlaidų kompensacijas</t>
  </si>
  <si>
    <t xml:space="preserve">Leonora Pocevičiūtė, Socialinės paramos skyrius, UAB Šakių autobusų parkas.               </t>
  </si>
  <si>
    <t>Uždavinys.Sąlygų imigrantams kurtis Šakių rajone sudarymas.</t>
  </si>
  <si>
    <t>Priemonė: Inicijuoti programų, imigrantams įsikurti, parengimą.</t>
  </si>
  <si>
    <t>Esant poreikiui, parengti programą.</t>
  </si>
  <si>
    <t>Uždavinys.Universalaus dizaino aplinkos pritaikymas.</t>
  </si>
  <si>
    <t>Priemonė: Pritaikyti visuomenės paskirties objektus neįgaliesiems.</t>
  </si>
  <si>
    <t>Sudaryti sąlygas neįgaliesiems patekti į viešąsias įstaigas.</t>
  </si>
  <si>
    <t>Uždavinys. Šakių rajono socialinio būsto fondo plėtra</t>
  </si>
  <si>
    <t>Priemonė: Suteikti socialinio būsto paslaugas rajono gyventojams.</t>
  </si>
  <si>
    <t>SB, SB(ĮP), SP</t>
  </si>
  <si>
    <t xml:space="preserve">Leonora Pocevičiūtė, Socialinės paramos skyrius, Biudžeto, turto ir strateginio planavimo skyrius    </t>
  </si>
  <si>
    <t>Asmenų, gavusių socialinį būstą, skaičius.</t>
  </si>
  <si>
    <t xml:space="preserve">Leonora Pocevičiūtė, Socialinės paramos skyrius, Biudžeto, turto ir strateginio planavimo skyrius  </t>
  </si>
  <si>
    <t>Tikslas. Saugumą užtikrinančių priemonių diegimas.</t>
  </si>
  <si>
    <t>Uždavinys. Užtikrinti viešojo saugumo paslaugas priešgaisrinės saugos srityje</t>
  </si>
  <si>
    <t>Priemonė: Atnaujinti gaisrinius automobilius.</t>
  </si>
  <si>
    <t xml:space="preserve">Atnaujinti gaisrinius automobilius. </t>
  </si>
  <si>
    <t>Leonora Pocevičiūtė, Socialinės paramos skyrius, VšĮ Šakių r. savivaldybės priešgaisrinė tarnyba.G. Vedegys</t>
  </si>
  <si>
    <t>Uždavinys. Sudaryti tinkamas darbo sąlygas  seniūnijų ugnegesiams.</t>
  </si>
  <si>
    <t>Priemonė.Sumontuoti GPS įrangą.</t>
  </si>
  <si>
    <t>Sumontuoti GPS įrangą.</t>
  </si>
  <si>
    <t>Leonora Pocevičiūtė, Socialinės paramos skyrius, VšĮ Šakių raj. savivaldybės priešgaisrinė tarnyba.G. Vedegys.</t>
  </si>
  <si>
    <t>Uždavinys. Įgyvendinti priemones, skirtas socialiai remtiniems asmenims.</t>
  </si>
  <si>
    <t>Priemonė: Aprūpinti socialiai remtinus asmenis dūmų detektoriais.</t>
  </si>
  <si>
    <t>Sumontuoti dūmų detektoruis.socialiai remtiniems asmenmis.</t>
  </si>
  <si>
    <t>Leonora Pocevičiūtė, Socialinės paramos skyrius, VšĮ Šakių r. savivaldybės priešgaisrinė tarnyba. G. Vedegys</t>
  </si>
  <si>
    <t>Tikslas. Sveiko gyvenimo  būdo ir sporto propagavimas, ligų prevencija, profilaktika.</t>
  </si>
  <si>
    <t>Priemonė: Vykdyti ligų prevenciją per visuomenės sveikatos aplinkos monitoringą</t>
  </si>
  <si>
    <t>Atlikti mudyklų vandens kokybės stebėseną: 6 rajono maudyklų vandens kokybės ir paplūdimių dirvožemio tyrimai</t>
  </si>
  <si>
    <t>2018 m.  II-III ket.</t>
  </si>
  <si>
    <t>Evelina Domeikaitė-Dovydaitienė Šakių rajono savivaldybės administracijos vyriausioji specialistė (savivaldybės gydytoja), Šakių rajono savivaldybės visuomenės sveikatos biuras</t>
  </si>
  <si>
    <t>Atliktų tyrimų skaičius</t>
  </si>
  <si>
    <t xml:space="preserve">Tikslas: Kokybiškas sveikatos priežiūros prieinamumas ir užtikrinimas. </t>
  </si>
  <si>
    <t>Uždavinys: Atnaujinti sveikatos priežiūros paslaugas teikiančių savivaldybės įstaigų infrastruktūrą</t>
  </si>
  <si>
    <t>Priemonė: įgyvendinti projektą"Sveikatos priežiūros paslaugų prienamumo gerinimas neįgaliesiems  VšĮ Šakių ligoninėje" Nr. 08.1.3-CPVA-V-607-02-0014</t>
  </si>
  <si>
    <t>Pritaikyti VšĮ Šakių ligoninės įėjimus į stacionaro korpusą ir konsultacijų skyrių neįgaliesiems</t>
  </si>
  <si>
    <t>Evelina Domeikaitė-Dovydaitienė Šakių rajono savivaldybės administracijos vyriausioji specialistė (savivaldybės gydytoja), VšĮ Šakių ligoninė</t>
  </si>
  <si>
    <t>Priemonė: Atnaujinti rajono savivaldybės sveikatos priežiūros  įstaigų patalpas (Šakių GMPS)</t>
  </si>
  <si>
    <t>Remontuoti viešosios įstaigos Greitosios medicinos pagalbos stoties garažus (2 pakeliami dideli vartai, 6 suveriami durys, 6 garažo langai)</t>
  </si>
  <si>
    <t>Evelina Domeikaitė-Dovydaitienė Šakių rajono savivaldybės administracijos vyriausioji specialistė (savivaldybės gydytoja), VšĮ Šakių GPMS</t>
  </si>
  <si>
    <t>Uždavinys: Vykdyti sveikatos priežiūros įstaigų aprūpinimo specialistais priemones</t>
  </si>
  <si>
    <t>Priemonė: Specialistų pritraukimas sveikatos netolygumams mažinti Šakių ligoninėje</t>
  </si>
  <si>
    <t>Pritraukimas gydytojų specialistų į VšĮ Šakių ligoninę, prisidedant prie rezidentūros studijų.</t>
  </si>
  <si>
    <t>Įdarbintų gydytojų skaičius</t>
  </si>
  <si>
    <t>Priemonė: Atnaujinti švietimo įstaigų mokymo priemonių bazę.</t>
  </si>
  <si>
    <t>Priemonė: Dalyvauti „Geltonojo autobusiuko“ programose.</t>
  </si>
  <si>
    <t>Priemonė: Mokinio krepšelio lėšų naudojimo programa.</t>
  </si>
  <si>
    <t>Priemonė: Ūkinių išlaidų naudojimo programa.</t>
  </si>
  <si>
    <t>Priemonė: Mokinių pavežėjimo programa.</t>
  </si>
  <si>
    <t>Priemonė: Rajono reprezentacija mokomųjų dalykų ir neformaliojo ugdymo renginiuose programa.</t>
  </si>
  <si>
    <t>Priemonė: Rajoninių renginių (olimpiadų, konkursų, viktorinų, peržiūrų, švenčių, festivalių) organizavimo, švietimo darbuotojų skatinimo, mokinių vasaros poilsio programa.</t>
  </si>
  <si>
    <t>Priemonė: Aprūpinti švietimo įstaigas metodine literatūra, mokykline dokumentacija.</t>
  </si>
  <si>
    <t>Priemonė: Skatinti jaunimo organizacijų, neformalių jaunimo grupių ir organizacijų, dirbančių su jaunimu, patirties mainų, mokymų, seminarų organizavimą ir kitas iniciatyvas.</t>
  </si>
  <si>
    <t>Priemonė: Viešinti ir populiarinti sėkmingai veikiančias jaunimo organizacijas, jų tikslus, motyvuoti jaunimą dalyvauti įvairiose veiklose, skirti bendrafinansavimą nacionaliniams ir tarptautiniams projektams.</t>
  </si>
  <si>
    <t>Priemonė: Remti gabius jaunuolius, neturinčius galimybių studijuoti dėl materialinių sunkumų, skiriant jiems socialines stipendijas.</t>
  </si>
  <si>
    <t>Uždavinys: Atnaujinti gyvenviečių, turinčių nuo 1000 iki 6000 gyventojų viešąją infrastruktūrą</t>
  </si>
  <si>
    <t>Uždavinys: Teikti socialinės globos paslaugas</t>
  </si>
  <si>
    <t>Kidulių dvaro sodybos (u.k.svirno 33424) avarinės būklės likvidavimo darbai</t>
  </si>
  <si>
    <t xml:space="preserve">Priemonė: Želdinių įsigijimui </t>
  </si>
  <si>
    <t>Priemonė: Pavojų keliančių ir sergančių medžių šalinimui</t>
  </si>
  <si>
    <t>Priemonė: Aplinkotvarkos darbai seniūnijose</t>
  </si>
  <si>
    <t>Priemonė: Kompensuoti medžiojamų gyvūnų daromos žalos prevencinių priemonių diegimo išlaidas</t>
  </si>
  <si>
    <t xml:space="preserve">Priemonė: Atlyginti vilkų padarytą žalą ūkiniams gyvūnams  </t>
  </si>
  <si>
    <t>Priemonė: Avarinių padarinių likvidavimas</t>
  </si>
  <si>
    <t>Priemonė: Bešeimininkių gyvūnų gaudymo, karantinavimo, globos ir eutanazijos paslaugos</t>
  </si>
  <si>
    <t>Priemonė: Dalyvauti daugiabučių gyvenamųjų namų modernizavimo programoje (investicinių planų bei energinio naudingumo sertifikatų pirkimas)</t>
  </si>
  <si>
    <t>Priemonė: Daugiabučių namų rėmimo fondas (UAB "Šakių komunalinis ūkis")</t>
  </si>
  <si>
    <t>Priemonė: Įrengti naujus artezinius gręžinius su vandens gerinimo įranga</t>
  </si>
  <si>
    <t>Uždavinys: Plėtoti ir renovuoti viešąsias geriamojo vandens tiekimo ir nuotekų šalinimo sistemas</t>
  </si>
  <si>
    <t>Uždavinys: Modernizuoti irplėtoti paviršinių nuotekų sistemas</t>
  </si>
  <si>
    <t>Priemonė: Paviršinių nuotekų tvarkymo infrastruktūros projektavimo ie remonto darbams</t>
  </si>
  <si>
    <t>Priemonė: Pėsčiųjų ir dviračių takų  rekonstravimo ir įrengimo darbai Šakių m.</t>
  </si>
  <si>
    <t>Priemonė: Panemunių regioniniame parke dviračių tako remonto darbai</t>
  </si>
  <si>
    <t>Priemonė: Renovuoti gatvių apšvietimo tinklus miestuose ir miesteliuose</t>
  </si>
  <si>
    <t>Priemonė: Renovuotų daugiabučių namų teritorijų sutvarkymas</t>
  </si>
  <si>
    <t>Priemonė: Investicinių projektų ir konsultacijų pirkimas</t>
  </si>
  <si>
    <t>Nupirkti investicinių projektų parengimo paslaugas mokyklų modernizavimui</t>
  </si>
  <si>
    <t>Lėšos biudžetiniams 2018-iesiems metams, tūkst. Eur</t>
  </si>
  <si>
    <t xml:space="preserve">Uždavinys: Inicijuoti, organizuoti ir vykdyti bendras savivaldos ir verslo misijas į tarptautinius kontaktų, investuotojų paieškos, galimybių verslui Šakių rajone pristatymo renginius      </t>
  </si>
  <si>
    <t>Uždavinys: Rinkti bei analizuoti specializuotus ir tikslius duomenis apie esamą bei potencialią darbo jėgą</t>
  </si>
  <si>
    <t>Uždavinys: Įkurti ir plėtoti Zanavykų fondą</t>
  </si>
  <si>
    <t>Tikslas: Lojalumo savo kraštui skatinimas</t>
  </si>
  <si>
    <t>Priemonė: Teikti dienos socialinės globos  paslaugas asmens namuose. (Integralios pagalbos plėtra Šakių rajone).</t>
  </si>
  <si>
    <t xml:space="preserve">Trumpalaikės globos paslaugų teikimas vaikams, likusiems be tėvų globos. </t>
  </si>
  <si>
    <t>Suteikti SVVPF paramą dviems verslą kuriantiems emigrantams pagal esamas priemones, suteikiant prioritetą.</t>
  </si>
  <si>
    <t xml:space="preserve">Leonora Pocevičiūtė, Socialinės paramos skyrius. Kudirkos Naumiesčio Šv. Kryžiaus atradimo parapija. </t>
  </si>
  <si>
    <t>Leonora Pocevičiūtė, Socialinės paramos skyrius. VšĮ Šakių parapijos globos ir užimtumo  centras.</t>
  </si>
  <si>
    <t>Asmenų, gavusių ilgalaikės   globos  paslaugas, skaičius</t>
  </si>
  <si>
    <t>Asmenų, gavusių  trumpalaikės  globos  paslaugas, skaičius</t>
  </si>
  <si>
    <t>Globojamų vaikų, gavusių paramą, skaičius</t>
  </si>
  <si>
    <t xml:space="preserve">Asmenų, gavusių ilgalaikės ir trumpalaikės  globos  paslaugas, skaičius </t>
  </si>
  <si>
    <t>Parengtų programų, skaičius</t>
  </si>
  <si>
    <t>Pritaikytų visuomenės paskirties objektų, skaičius</t>
  </si>
  <si>
    <t>Suremontuotų  socialinių būstų, skaičius</t>
  </si>
  <si>
    <t>Atnaujintų gaisrinių automobilių, skaičius</t>
  </si>
  <si>
    <t>Sumontuotų GPS įrangų, skaičius.</t>
  </si>
  <si>
    <t>Sumontuotų dūmų detektorių, socialiai remtiniems asmenmis, skaičius.</t>
  </si>
  <si>
    <t>Asmenų, gavusių paramą skaičius</t>
  </si>
  <si>
    <r>
      <t>Lėšos, skirtos švietimo įstaigų išlaidoms pade</t>
    </r>
    <r>
      <rPr>
        <sz val="10"/>
        <color rgb="FFFF0000"/>
        <rFont val="Times New Roman"/>
        <family val="1"/>
        <charset val="186"/>
      </rPr>
      <t>n</t>
    </r>
    <r>
      <rPr>
        <sz val="10"/>
        <color theme="1"/>
        <rFont val="Times New Roman"/>
        <family val="1"/>
        <charset val="186"/>
      </rPr>
      <t>g</t>
    </r>
    <r>
      <rPr>
        <sz val="10"/>
        <color theme="1"/>
        <rFont val="Times New Roman"/>
        <family val="1"/>
        <charset val="186"/>
      </rPr>
      <t>ti, kurių mokiniai reprezentuoja rajoną įvairiuose renginiuose</t>
    </r>
  </si>
  <si>
    <t>Parengtų projekto dokumentų, žemės atskyrimo tvarkymui, skaičius</t>
  </si>
  <si>
    <t>Sveikatos įstaigų, aprūpintų  sveikatos medicininę įranga, skaičius</t>
  </si>
  <si>
    <t>Teikti paslaugas Šakių rajone tuberkulioze sergantiems pacientams, perkant maisto talonus  ir padengiant kelionės išlaidas pas pacientus</t>
  </si>
  <si>
    <t>Organizuota  kalendorinių, folkloro kolektyvų, liaudiškos muzikos kapelų švenčių, tautodailės  parodų ir kt. renginių</t>
  </si>
  <si>
    <t>Rūpintis krašto įžymių žmonių atminimo, įvykių, vietų išsaugojimu</t>
  </si>
  <si>
    <t xml:space="preserve">Inicijuoti religinio kultūros paveldo išsaugojimą </t>
  </si>
  <si>
    <t xml:space="preserve">Atlikti genocido aukų kapinių tvarkybos  darbus </t>
  </si>
  <si>
    <t>Organizuoti tradicinius renginius ir šventes</t>
  </si>
  <si>
    <t>Tikslas: Efektyvaus viešojo valdymo sistemos sukūrimas</t>
  </si>
  <si>
    <t>Uždavinys: Vykdyti viešojo administravimo veiklos tobulinimo programas</t>
  </si>
  <si>
    <t>Pastatytų paminklų skaičius</t>
  </si>
  <si>
    <t>Pastatytų išleistų knygų skaičius</t>
  </si>
  <si>
    <t>Įgyvenditi programą skirtą Lietuvos valstybės atkūrimo 100-mečiui, pastatant paminklą skirtą Lietuvos valstybės atkūrimo 100-mečiui ir nepriklausomybės akto signatarams</t>
  </si>
  <si>
    <t>Įgyvenditi programą skirtą Lietuvos valstybės atkūrimo 100-mečiui, išleidžiant knygą skirtą Lietuvos valstybės atkūrimo 100-mečiui "Šakių krašto savanoriai"</t>
  </si>
  <si>
    <t>Pagal gyventojų bei pareigūnų pateiktą informaciją iškviesti VšĮ "Mindraja"  bešeiminkių gyvūnų gaudymo, karantinavimo, globos ir eutanazijos paslaugoms atlikti</t>
  </si>
  <si>
    <t>Bešeimininkių šunų ir kačių, kuriais pasirūpinta, skaičius</t>
  </si>
  <si>
    <t>Pakrauti ir pristatyti į regioninį sąvartyną akcijos Darom 2018 metu surinktas bešeimininkes atliekas</t>
  </si>
  <si>
    <t>Priemonė: gyvendinti rajono žemės ūkio produkcijos perdirbimo ir rinkodaros strategiją</t>
  </si>
  <si>
    <t>Vadybininko darbas, renkant informaciją, ją apibendrinant ir talpinant svetainėje.</t>
  </si>
  <si>
    <t>Lėšos, skirtos šeimynos dalyvių išlaikymui</t>
  </si>
  <si>
    <r>
      <t xml:space="preserve">Vienkartinių pašalpų mokėjimas rajono gyventojams, stichinių nelaimių , gaisro ir kt.  </t>
    </r>
    <r>
      <rPr>
        <sz val="10"/>
        <color rgb="FFFF0000"/>
        <rFont val="Times New Roman"/>
        <family val="1"/>
        <charset val="186"/>
      </rPr>
      <t>a</t>
    </r>
    <r>
      <rPr>
        <sz val="10"/>
        <rFont val="Times New Roman"/>
        <family val="1"/>
        <charset val="186"/>
      </rPr>
      <t>tvejais.</t>
    </r>
  </si>
  <si>
    <t xml:space="preserve">Asmenų, gavusių transporto išlaidų  kompensacijas, skaičius </t>
  </si>
  <si>
    <t>Elvydas Pauliukėnas, Švietimo, sporto ir jaunimo reikalų skyrius</t>
  </si>
  <si>
    <t>Elvydas Pauliukėnas,  Švietimo, sporto ir jaunimo reikalų skyrius</t>
  </si>
  <si>
    <t>Elvydas Pauliukėnas  Švietimo įstaigos,      Švietimo, sporto ir jaunimo reikalų skyrius</t>
  </si>
  <si>
    <t>Elvydas Pauliukėnas,  Neformaliojo ugdymo tiekėjai</t>
  </si>
  <si>
    <t>Elvydas Pauliukėnas,  Švietimo įstaigų vadovai, Švietimo, sporto ir jaunimo reikalų skyrius</t>
  </si>
  <si>
    <t xml:space="preserve">Elvydas Pauliukėnas,  Švietimo, sporto ir jaunimo reikalų, Biudžeto, turto ir strateginio planavimo skyriai </t>
  </si>
  <si>
    <t>Elvydas Pauliukėnas  Švietimo, sporto ir jaunimo reikalų skyrius</t>
  </si>
  <si>
    <t>Elvydas Pauliukėnas , Švietimo, sporto ir jaunimo reikalų skyrius</t>
  </si>
  <si>
    <t>Danutė Jurgutienė,            Švietimo, sporto ir jaunimo reikalų skyrius</t>
  </si>
  <si>
    <t>Danutė Jurgutienė            Švietimo, sporto ir jaunimo reikalų skyrius</t>
  </si>
  <si>
    <t>Mantas Paketuris,       Ūkio, architektūros ir investicijų skyrius</t>
  </si>
  <si>
    <t>Kristina Juodvalkienė,  Ūkio, architektūros ir investicijų skyrius</t>
  </si>
  <si>
    <t>Miglė Kriaučiūnienė,       Ūkio, architektūros ir investicijų skyrius</t>
  </si>
  <si>
    <t>Miglė Kriaučiūnienė       Ūkio, architektūros ir investicijų skyrius</t>
  </si>
  <si>
    <t>Irena Žemaitienė, Vilhelm Haase                                  Žemės ūkio ir kaimo reikalų skyrius</t>
  </si>
  <si>
    <t>Irena Žemaitienė, Vilhelm Haase,                                  Žemės ūkio ir kaimo reikalų skyrius</t>
  </si>
  <si>
    <t>Mantas Paketuris,             Ūkio, architektūros ir investicijų skyrius</t>
  </si>
  <si>
    <t>Mantas Paketuris,              Ūkio, architektūros ir investicijų skyrius</t>
  </si>
  <si>
    <t>Kristina Juodvalkienė,   Ūkio, architektūros ir investicijų skyrius</t>
  </si>
  <si>
    <t>Laima Savukatienė,              Ūkio, architektūros ir investicijų skyrius</t>
  </si>
  <si>
    <t>Mindaugas Kukys,           Ūkio, architektūros ir investicijų skyrius</t>
  </si>
  <si>
    <t>Laima Savukaitienė,                 Ūkio, architektūros ir investicijų skyrius</t>
  </si>
  <si>
    <t>Aurimas Staugaitis,          Ūkio, architektūros ir investicijų skyrius</t>
  </si>
  <si>
    <t>Irena Žemaitienė, Vilhelm Haase, Žemės ūkio ir kaimo reikalų skyrius</t>
  </si>
  <si>
    <t>Agnė Grybaitė,             Ūkio, architektūros ir investicijų skyrius</t>
  </si>
  <si>
    <t>Agnė Grybaitė,                  Ūkio, architektūros ir investicijų skyrius</t>
  </si>
  <si>
    <t>Miglė Kriaučiūnienė,      Ūkio, architektūros ir investicijų skyrius</t>
  </si>
  <si>
    <t>Aurimas Staugaitis,           Ūkio, architektūros ir investicijų skyrius</t>
  </si>
  <si>
    <t>Aušra Slidziauskienė,        Ūkio, architektūros ir investicijų skyrius</t>
  </si>
  <si>
    <t>Aušra Slidziauskienė,          Ūkio, architektūros ir investicijų skyrius</t>
  </si>
  <si>
    <t>Arvydas Šlėderis,              Ūkio, architektūros ir investicijų skyrius, VšĮ Motorsport</t>
  </si>
  <si>
    <t>Miglė Kriaučiūnienė, Evelina Dovydaitienė,     Ūkio, architektūros ir investicijų skyrius</t>
  </si>
  <si>
    <t>Miglė Kriaučiūnienė, VšĮ Šakių rajono visuomenės sveikatos biuras,                Ūkio, architektūros ir investicijų skyrius</t>
  </si>
  <si>
    <t>Arvydas Šlėderis,              Ūkio, architektūros ir investicijų skyrius</t>
  </si>
  <si>
    <t>Antanas Grigaitis,            Ūkio, architektūros ir investicijų skyrius</t>
  </si>
  <si>
    <t>Kristina Juodvalkienė,     Ūkio, architektūros ir investicijų skyrius</t>
  </si>
  <si>
    <t>Kristina Juodvalkienė,    Ūkio, architektūros ir investicijų skyrius</t>
  </si>
  <si>
    <r>
      <t xml:space="preserve">Miglė Kriaučiūnienė,      Ūkio, architektūros </t>
    </r>
    <r>
      <rPr>
        <b/>
        <sz val="10"/>
        <rFont val="Times New Roman"/>
        <family val="1"/>
        <charset val="186"/>
      </rPr>
      <t>i</t>
    </r>
    <r>
      <rPr>
        <sz val="10"/>
        <rFont val="Times New Roman"/>
        <family val="1"/>
        <charset val="186"/>
      </rPr>
      <t>r investicijų skyrius</t>
    </r>
  </si>
  <si>
    <t>Arvydas Šlėderis, Ūkio, architektūros ir investicijų skyrius, VšĮ Šešupės euroregiono turizmo informacijos centras</t>
  </si>
  <si>
    <t>Vitalija Tumienė, Tarybos sekretorius, Bendrųjų reikalų skyrius, Centralizuotos buhalterijos skyrius</t>
  </si>
  <si>
    <t>Vitalija Tumienė, Kontrolės ir audito tarnyba, Bendrųjų reikalų skyrius, Centralizuotos buhalterijos skyrius</t>
  </si>
  <si>
    <t>Vitalija Tumienė, Bendrųjų reikalų skyrius, Centralizuotos buhalterijos skyrius</t>
  </si>
  <si>
    <t>Vitalija Tumienė, Teisės, personalo ir civilinės metrikacijos skyrius, Bendrųjų reikalų skyrius, Centralizuotos buhalterijos skyrius</t>
  </si>
  <si>
    <t>Vitalija Tumienė, Kultūros ir turizmo skyrius, Bendrųjų reikalų skyrius, Centralizuotos buhalterijos skyrius</t>
  </si>
  <si>
    <t>Vitalija Tumienė, Švietimo, sporto ir jaunimo reikalų skyrius, Bendrųjų reikalų skyrius Centralizuotos buhalterijos skyrius</t>
  </si>
  <si>
    <t>Vitalija Tumienė, Socialinės paramos skyrius, Bendrųjų reikalų skyrius, Centralizuotos buhalterijos skyrius</t>
  </si>
  <si>
    <t>Vitalija Tumienė, Žemės ūkio ir kaimo reikalų skyrius, Bendrųjų reikalų skyrius, Centralizuotos buhalterijos skyrius</t>
  </si>
  <si>
    <t>Vitalija Tumienė, Seniūnijų seniūnai</t>
  </si>
  <si>
    <t>Vitalija Tumienė, Teisės, personalo ir civilinės metrikacijos skyrius, Bendrųjų reikalų, Centralizuotos buhalterijos skyriai</t>
  </si>
  <si>
    <t>Vitalija Tumienė, Socialinės paramos, Vaiko teisių apsaugos, Bendrųjų reikalų, Centralizuotos buhalterijos, Švietimo, sporto ir jaunimo reikalų skyriai</t>
  </si>
  <si>
    <t>Vitalija Tumienė, Biudžeto, turto ir strateginio planavimo, ūkio, architektūros ir investicijų skyriai</t>
  </si>
  <si>
    <t>Vitalija Tumienė, Bendrųjų reikalų, Centralizuotos buhalterijos skyriai</t>
  </si>
  <si>
    <t>Vitalija Tumienė, Teisės, personalo ir civilinės metrikacijos skyrius</t>
  </si>
  <si>
    <t>Vitalija Tumienė, Biudžeto, turto ir strateginio planavimo skyrius</t>
  </si>
  <si>
    <t>Vitalija Tumienė, Centralizuotos buhalterijos skyrius</t>
  </si>
  <si>
    <t>Rita Vaičiūnienė, Ingrida Maksvytienė, Savivaldybės administracijos padaliniai</t>
  </si>
  <si>
    <t>Asta Cikanienė, Ūkio, architektūros ir investicijų skyrius</t>
  </si>
  <si>
    <t>Aušra Slidziauskienė, Ūkio, architektūros ir investicijų skyrius, seniūnai</t>
  </si>
  <si>
    <t>Arvydas Šlėderis, Ūkio, architektūros ir investicijų skyrius</t>
  </si>
  <si>
    <t>Antanas Grigaitis, Ūkio, architektūros ir investicijų skyrius</t>
  </si>
  <si>
    <t>Asta Cikanienė, Ūkio, architektūros ir investicijų skyrius, UAB "Šakių vandenys"</t>
  </si>
  <si>
    <t>Asta Cikanienė, Ūkio, architektūros ir investicijų skyrius, UAB "Šakių vandenys</t>
  </si>
  <si>
    <t>Arvydas Šlėderis, Ūkio, architektūros ir investicijų skyrius, UAB "Šakių vandenys</t>
  </si>
  <si>
    <t>Aurimas Staugaitis, Ūkio, architektūros ir investicijų skyrius</t>
  </si>
  <si>
    <t>Aurimas Staugaitis, Ūkio, architektūros ir investicijų skyrius, Vilhelmas Haase Žemės ūkio ir kaimo reikalų skyrius</t>
  </si>
  <si>
    <t xml:space="preserve">Antanas Grigaitis, Ūkio, architektūros ir investicijų skyrius </t>
  </si>
  <si>
    <t xml:space="preserve">Aušra Slidziauskienė, Ūkio, architektūros ir investicijų skyrius </t>
  </si>
  <si>
    <t xml:space="preserve">Vilhelm Haase, Žemės ūkio ir kaimo reikalų skyrius </t>
  </si>
  <si>
    <t>Vilhelm Haase, Žemės ūkio ir kaimo reikalų skyrius</t>
  </si>
  <si>
    <t>Daiva Palukaitienė,VšĮ Šakių verslo informacijos centras</t>
  </si>
  <si>
    <t>Daiva Palukaitienė,VšĮ Šakių verslo informacijos centras Verslo plėtros taryba</t>
  </si>
  <si>
    <t xml:space="preserve">ŠAKIŲ RAJONO SAVIVALDYBĖS ADMINISTRACIJOS
2018 METŲ VEIKLOS PLANAS
</t>
  </si>
  <si>
    <t>(01) Mokymosi visą gyvenimą, jaunimo ir sporto  iš viso programai:</t>
  </si>
  <si>
    <t>KULTŪROS  IR TURIZMO PLĖTROS PROGRAMOS (NR.06)</t>
  </si>
  <si>
    <t>Savivaldybės administracijos Kultūros ir turizmo plėtros (06)  programa</t>
  </si>
  <si>
    <t>Tautinių kostiumų komplektų skaičius</t>
  </si>
  <si>
    <t>Finansuotų renginių skaičius</t>
  </si>
  <si>
    <t>Tikslinių adresatų, kuriais išplatinta informacija, skaičius</t>
  </si>
  <si>
    <t>Naujai įdiegtų, dokumentų valdymo sistemos su personalo  bei strateginio planavimo ir biudžeto moduliais,  informacinių sistemų skaičius</t>
  </si>
  <si>
    <t xml:space="preserve">Užprenumeruotų aplinkosauginės spaudos komplektų skaičius </t>
  </si>
  <si>
    <t xml:space="preserve">Pravestų aplinkosauginių renginių skaičius </t>
  </si>
  <si>
    <t>Asmenų, kuriems atlyginta vilkų padaryta žala, skaičius</t>
  </si>
  <si>
    <t>Įdarbintų asmenų skaičius</t>
  </si>
  <si>
    <t>Paslaugų skaičius</t>
  </si>
  <si>
    <t>Susitikimų skaičius</t>
  </si>
  <si>
    <t>Prekybininkų skaičius</t>
  </si>
  <si>
    <t>Paraiškų rinkimo etapų skaičius</t>
  </si>
  <si>
    <t>Konsultacijų valandų skaičius</t>
  </si>
  <si>
    <t>Seminarų skaičlius</t>
  </si>
  <si>
    <t>Priemonių skaičius</t>
  </si>
  <si>
    <t xml:space="preserve"> (07) Valdymo programai  iš viso programai:</t>
  </si>
  <si>
    <t>Savivaldybės administracijos (13) Socialinės ir sveikatos apsaugos programa</t>
  </si>
  <si>
    <t>(13) Socialinės ir sveikatos apsaugos iš viso programai:</t>
  </si>
  <si>
    <t>Įsigytų instumentų skaičius</t>
  </si>
  <si>
    <t>Priemonė: Socialinių darbuotojų išlaikymas ir kvalifikacijos kėlimas</t>
  </si>
  <si>
    <t>Efektyvinti rengiamų dokumentų, teikiamų administracinių paslaugų, tarybos posėdžių transliavimo reglamentavimo procesus</t>
  </si>
  <si>
    <t>Veikla: Parengti Dokumentų valdymo sistemoje Kontora teisės aktų, vidaus dokumentų, siunčiamų dokumentų ruošinius</t>
  </si>
  <si>
    <t>Rita Vaičiūnienė, Bendrųjų reikalų skyrius</t>
  </si>
  <si>
    <t>Parengtų dokumentų ruošinių kiekis</t>
  </si>
  <si>
    <t>Veikla: Parengti Šakių rajono savivaldybės tarybos posėdžių transliavimo Šakių rajono savivaldybės interneto svetainėje tvarkos aprašą</t>
  </si>
  <si>
    <t>Rita Vaičiūnienė, Bendrųjų reikalų skyrius, Savivaldybės administracijos padaliniai</t>
  </si>
  <si>
    <t>Parengtų tvarkos aprašų skaičius</t>
  </si>
  <si>
    <t>Veikla: Atnaujinti/parengti Šakių rajono savivaldybės administracijos teikiamų administracinių paslaugų sąrašą ir administracinių paslaugų aprašymus</t>
  </si>
  <si>
    <t>Parengtas sąrašas ir aprašymai</t>
  </si>
  <si>
    <t>Organizuoti prašymų ir skundų nagrinėjimo bei asmenų aptarnavimo pagerinimą Šakių rajono savivaldybės administracijoje</t>
  </si>
  <si>
    <t>Veikla: Atnaujinti asmenų prašymų ir skundų nagrinėjimo ir asmenų aptarnavimo Šakių rajono savivaldybės administracijoje taisykles</t>
  </si>
  <si>
    <t>Parengtos taisyklės</t>
  </si>
  <si>
    <t>Veikla: Organizuoti asmenų aptarnavimo kokybės vertinimą, atliekant anoniminę asmenų apklausą</t>
  </si>
  <si>
    <t>Parengta anketa</t>
  </si>
  <si>
    <t>Uždavinys:Modernizuoti ir renovuoti viešuosius pastatus</t>
  </si>
  <si>
    <t>Priemonė: Rajono savivaldybės administracinio pastato remonto darbai</t>
  </si>
  <si>
    <t>Atlikti rajono savivaldybės administracinio pastato remonto darbus</t>
  </si>
  <si>
    <t>Lėšos skirtos afrikinio kiaulių maro priemonių administravimui seniūnijose</t>
  </si>
  <si>
    <t>Aplankytų ūkių skaičius</t>
  </si>
  <si>
    <t>Pagal pateiktą sąrašą surinkti sukauptą asbestą ir jį pristatyti saugiam šalinimui</t>
  </si>
  <si>
    <t>Pajungti privačius namus prie centralizuotų nuotekų surinkimo infrastruktūros</t>
  </si>
  <si>
    <t xml:space="preserve">Irena Žemaitirnė, Žemės ūkio ir kaimo reikalų skyrius  </t>
  </si>
  <si>
    <t>Priemonė: Privačių namų prijungimas prie centralizuotos nuotekų susrinkimo sistemos</t>
  </si>
  <si>
    <t>Priemonė: Asbesto turinčių gaminių surinkimas apranavimo būdu, transportavimas, saugus šalinimas</t>
  </si>
  <si>
    <t>Numatomo sutvarkyti asbesto kiekis</t>
  </si>
  <si>
    <t>Prijungtų, prie centralizuotų nuotekų sistemų, namų skaičius</t>
  </si>
  <si>
    <t>Priemonė: Reprezentacinis pavėžėjimas</t>
  </si>
  <si>
    <t>Reprezentacinių pavėžėjimų skaičius</t>
  </si>
  <si>
    <t xml:space="preserve">PATVIRTINTA           
Šakių rajono savivaldybės
administracijos direktoriaus
2018 m. birželio 22 d. įsakymu Nr. AT-667  (Šakių rajono savivaldybės
administracijos direktoriaus
2018 m. spalio        d. įsakymu Nr. AT-         )         
</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</si>
</sst>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3" formatCode="_-* #,##0.00\ _€_-;\-* #,##0.00\ _€_-;_-* &quot;-&quot;??\ _€_-;_-@_-"/>
    <numFmt numFmtId="164" formatCode="0.0"/>
    <numFmt numFmtId="165" formatCode="0.000"/>
    <numFmt numFmtId="166" formatCode="#,##0.0;[Red]#,##0.0"/>
    <numFmt numFmtId="167" formatCode="#,##0.000"/>
    <numFmt numFmtId="168" formatCode="0.00;[Red]0.00"/>
    <numFmt numFmtId="169" formatCode="0;[Red]0"/>
    <numFmt numFmtId="170" formatCode="#,##0.00\ &quot;€&quot;"/>
    <numFmt numFmtId="171" formatCode="_-* #,##0\ _L_t_-;\-* #,##0\ _L_t_-;_-* &quot;-&quot;??\ _L_t_-;_-@_-"/>
  </numFmts>
  <fonts count="39">
    <font>
      <sz val="10"/>
      <name val="Arial"/>
      <charset val="186"/>
    </font>
    <font>
      <b/>
      <sz val="9"/>
      <name val="Times New Roman"/>
      <family val="1"/>
    </font>
    <font>
      <sz val="9"/>
      <name val="Times New Roman"/>
      <family val="1"/>
    </font>
    <font>
      <b/>
      <sz val="10"/>
      <name val="Times New Roman"/>
      <family val="1"/>
    </font>
    <font>
      <sz val="10"/>
      <name val="Times New Roman"/>
      <family val="1"/>
    </font>
    <font>
      <b/>
      <sz val="9"/>
      <name val="Times New Roman"/>
      <family val="1"/>
      <charset val="186"/>
    </font>
    <font>
      <sz val="9"/>
      <name val="Times New Roman"/>
      <family val="1"/>
      <charset val="186"/>
    </font>
    <font>
      <b/>
      <sz val="8"/>
      <name val="Times New Roman"/>
      <family val="1"/>
      <charset val="186"/>
    </font>
    <font>
      <sz val="10"/>
      <name val="Times New Roman"/>
      <family val="1"/>
      <charset val="186"/>
    </font>
    <font>
      <sz val="8"/>
      <name val="Times New Roman"/>
      <family val="1"/>
      <charset val="186"/>
    </font>
    <font>
      <b/>
      <sz val="10"/>
      <name val="Times New Roman"/>
      <family val="1"/>
      <charset val="186"/>
    </font>
    <font>
      <sz val="8"/>
      <name val="Times New Roman"/>
      <family val="1"/>
    </font>
    <font>
      <sz val="10"/>
      <name val="Arial"/>
      <family val="2"/>
      <charset val="186"/>
    </font>
    <font>
      <sz val="10"/>
      <name val="TimesLT"/>
      <charset val="186"/>
    </font>
    <font>
      <sz val="10"/>
      <name val="Arial"/>
      <family val="2"/>
      <charset val="186"/>
    </font>
    <font>
      <b/>
      <sz val="8"/>
      <name val="Times New Roman"/>
      <family val="1"/>
    </font>
    <font>
      <b/>
      <sz val="7"/>
      <name val="Times New Roman"/>
      <family val="1"/>
      <charset val="186"/>
    </font>
    <font>
      <b/>
      <sz val="10"/>
      <name val="Arial"/>
      <family val="2"/>
      <charset val="186"/>
    </font>
    <font>
      <sz val="7"/>
      <name val="Times New Roman"/>
      <family val="1"/>
    </font>
    <font>
      <sz val="10"/>
      <color indexed="60"/>
      <name val="Times New Roman"/>
      <family val="1"/>
    </font>
    <font>
      <sz val="10"/>
      <color indexed="60"/>
      <name val="Arial"/>
      <family val="2"/>
      <charset val="186"/>
    </font>
    <font>
      <sz val="8"/>
      <name val="Arial"/>
      <family val="2"/>
      <charset val="186"/>
    </font>
    <font>
      <sz val="11"/>
      <color theme="1"/>
      <name val="Calibri"/>
      <family val="2"/>
      <charset val="186"/>
      <scheme val="minor"/>
    </font>
    <font>
      <sz val="11"/>
      <color theme="1"/>
      <name val="Calibri"/>
      <family val="2"/>
      <scheme val="minor"/>
    </font>
    <font>
      <sz val="10"/>
      <name val="Arial"/>
      <family val="2"/>
      <charset val="186"/>
    </font>
    <font>
      <b/>
      <sz val="10"/>
      <color theme="1"/>
      <name val="Times New Roman"/>
      <family val="1"/>
      <charset val="186"/>
    </font>
    <font>
      <sz val="10"/>
      <color theme="1"/>
      <name val="Times New Roman"/>
      <family val="1"/>
      <charset val="186"/>
    </font>
    <font>
      <b/>
      <u/>
      <sz val="10"/>
      <color theme="1"/>
      <name val="Times New Roman"/>
      <family val="1"/>
      <charset val="186"/>
    </font>
    <font>
      <b/>
      <strike/>
      <sz val="10"/>
      <color theme="1"/>
      <name val="Times New Roman"/>
      <family val="1"/>
      <charset val="186"/>
    </font>
    <font>
      <i/>
      <sz val="10"/>
      <color theme="1"/>
      <name val="Times New Roman"/>
      <family val="1"/>
      <charset val="186"/>
    </font>
    <font>
      <sz val="10"/>
      <color rgb="FFFF0000"/>
      <name val="Times New Roman"/>
      <family val="1"/>
      <charset val="186"/>
    </font>
    <font>
      <b/>
      <sz val="10"/>
      <color rgb="FFFF0000"/>
      <name val="Times New Roman"/>
      <family val="1"/>
      <charset val="186"/>
    </font>
    <font>
      <b/>
      <sz val="10"/>
      <color indexed="14"/>
      <name val="Times New Roman"/>
      <family val="1"/>
      <charset val="186"/>
    </font>
    <font>
      <b/>
      <u/>
      <sz val="10"/>
      <name val="Times New Roman"/>
      <family val="1"/>
      <charset val="186"/>
    </font>
    <font>
      <b/>
      <sz val="10"/>
      <color indexed="8"/>
      <name val="Times New Roman"/>
      <family val="1"/>
      <charset val="186"/>
    </font>
    <font>
      <sz val="10"/>
      <color indexed="8"/>
      <name val="Times New Roman"/>
      <family val="1"/>
      <charset val="186"/>
    </font>
    <font>
      <sz val="10"/>
      <name val="Arial"/>
      <family val="2"/>
      <charset val="186"/>
    </font>
    <font>
      <strike/>
      <sz val="10"/>
      <name val="Times New Roman"/>
      <family val="1"/>
      <charset val="186"/>
    </font>
    <font>
      <b/>
      <strike/>
      <sz val="10"/>
      <name val="Times New Roman"/>
      <family val="1"/>
      <charset val="186"/>
    </font>
  </fonts>
  <fills count="19">
    <fill>
      <patternFill patternType="none"/>
    </fill>
    <fill>
      <patternFill patternType="gray125"/>
    </fill>
    <fill>
      <patternFill patternType="solid">
        <fgColor indexed="42"/>
        <bgColor indexed="64"/>
      </patternFill>
    </fill>
    <fill>
      <patternFill patternType="solid">
        <fgColor indexed="44"/>
        <bgColor indexed="64"/>
      </patternFill>
    </fill>
    <fill>
      <patternFill patternType="solid">
        <fgColor indexed="22"/>
        <bgColor indexed="64"/>
      </patternFill>
    </fill>
    <fill>
      <patternFill patternType="solid">
        <fgColor indexed="9"/>
        <bgColor indexed="64"/>
      </patternFill>
    </fill>
    <fill>
      <patternFill patternType="solid">
        <fgColor indexed="13"/>
        <bgColor indexed="64"/>
      </patternFill>
    </fill>
    <fill>
      <patternFill patternType="solid">
        <fgColor indexed="43"/>
        <bgColor indexed="64"/>
      </patternFill>
    </fill>
    <fill>
      <patternFill patternType="solid">
        <fgColor rgb="FFFFFF00"/>
        <bgColor indexed="64"/>
      </patternFill>
    </fill>
    <fill>
      <patternFill patternType="solid">
        <fgColor rgb="FF99CCFF"/>
        <bgColor indexed="64"/>
      </patternFill>
    </fill>
    <fill>
      <patternFill patternType="solid">
        <fgColor rgb="FFCCFFCC"/>
        <bgColor indexed="64"/>
      </patternFill>
    </fill>
    <fill>
      <patternFill patternType="solid">
        <fgColor theme="0" tint="-0.249977111117893"/>
        <bgColor indexed="64"/>
      </patternFill>
    </fill>
    <fill>
      <patternFill patternType="solid">
        <fgColor theme="0"/>
        <bgColor indexed="64"/>
      </patternFill>
    </fill>
    <fill>
      <patternFill patternType="solid">
        <fgColor rgb="FFCCFF99"/>
        <bgColor indexed="64"/>
      </patternFill>
    </fill>
    <fill>
      <patternFill patternType="solid">
        <fgColor theme="6" tint="0.59999389629810485"/>
        <bgColor indexed="64"/>
      </patternFill>
    </fill>
    <fill>
      <patternFill patternType="solid">
        <fgColor theme="3" tint="0.59999389629810485"/>
        <bgColor indexed="64"/>
      </patternFill>
    </fill>
    <fill>
      <patternFill patternType="solid">
        <fgColor indexed="55"/>
        <bgColor indexed="64"/>
      </patternFill>
    </fill>
    <fill>
      <patternFill patternType="solid">
        <fgColor theme="0" tint="-0.34998626667073579"/>
        <bgColor indexed="64"/>
      </patternFill>
    </fill>
    <fill>
      <patternFill patternType="solid">
        <fgColor indexed="60"/>
        <bgColor indexed="64"/>
      </patternFill>
    </fill>
  </fills>
  <borders count="75">
    <border>
      <left/>
      <right/>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ck">
        <color indexed="64"/>
      </left>
      <right/>
      <top style="medium">
        <color indexed="64"/>
      </top>
      <bottom style="thin">
        <color indexed="64"/>
      </bottom>
      <diagonal/>
    </border>
    <border>
      <left style="thick">
        <color indexed="64"/>
      </left>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ck">
        <color indexed="64"/>
      </left>
      <right style="thin">
        <color indexed="64"/>
      </right>
      <top style="medium">
        <color indexed="64"/>
      </top>
      <bottom/>
      <diagonal/>
    </border>
    <border>
      <left style="thick">
        <color indexed="64"/>
      </left>
      <right style="thick">
        <color indexed="64"/>
      </right>
      <top style="medium">
        <color indexed="64"/>
      </top>
      <bottom/>
      <diagonal/>
    </border>
    <border>
      <left style="thick">
        <color indexed="64"/>
      </left>
      <right style="thin">
        <color indexed="64"/>
      </right>
      <top style="medium">
        <color indexed="64"/>
      </top>
      <bottom style="thin">
        <color indexed="64"/>
      </bottom>
      <diagonal/>
    </border>
    <border>
      <left style="thick">
        <color indexed="64"/>
      </left>
      <right/>
      <top/>
      <bottom/>
      <diagonal/>
    </border>
    <border>
      <left style="thick">
        <color indexed="64"/>
      </left>
      <right style="thin">
        <color indexed="64"/>
      </right>
      <top/>
      <bottom/>
      <diagonal/>
    </border>
    <border>
      <left style="thin">
        <color indexed="64"/>
      </left>
      <right style="thin">
        <color indexed="64"/>
      </right>
      <top/>
      <bottom/>
      <diagonal/>
    </border>
    <border>
      <left style="thick">
        <color indexed="64"/>
      </left>
      <right style="thick">
        <color indexed="64"/>
      </right>
      <top/>
      <bottom/>
      <diagonal/>
    </border>
    <border>
      <left style="medium">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right style="medium">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style="thick">
        <color indexed="64"/>
      </right>
      <top style="medium">
        <color indexed="64"/>
      </top>
      <bottom/>
      <diagonal/>
    </border>
    <border>
      <left style="medium">
        <color indexed="64"/>
      </left>
      <right style="thick">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s>
  <cellStyleXfs count="10">
    <xf numFmtId="0" fontId="0" fillId="0" borderId="0"/>
    <xf numFmtId="0" fontId="23" fillId="0" borderId="0"/>
    <xf numFmtId="0" fontId="14" fillId="0" borderId="0"/>
    <xf numFmtId="0" fontId="12" fillId="0" borderId="0"/>
    <xf numFmtId="0" fontId="22" fillId="0" borderId="0"/>
    <xf numFmtId="0" fontId="13" fillId="0" borderId="0"/>
    <xf numFmtId="0" fontId="12" fillId="0" borderId="0"/>
    <xf numFmtId="9" fontId="24" fillId="0" borderId="0" applyFont="0" applyFill="0" applyBorder="0" applyAlignment="0" applyProtection="0"/>
    <xf numFmtId="43" fontId="36" fillId="0" borderId="0" applyFont="0" applyFill="0" applyBorder="0" applyAlignment="0" applyProtection="0"/>
    <xf numFmtId="0" fontId="12" fillId="0" borderId="0"/>
  </cellStyleXfs>
  <cellXfs count="1126">
    <xf numFmtId="0" fontId="0" fillId="0" borderId="0" xfId="0"/>
    <xf numFmtId="0" fontId="11" fillId="0" borderId="0" xfId="0" applyFont="1" applyBorder="1" applyAlignment="1">
      <alignment vertical="top"/>
    </xf>
    <xf numFmtId="0" fontId="9" fillId="0" borderId="0" xfId="0" applyFont="1" applyFill="1" applyAlignment="1">
      <alignment vertical="top"/>
    </xf>
    <xf numFmtId="0" fontId="8" fillId="0" borderId="0" xfId="0" applyFont="1" applyAlignment="1">
      <alignment vertical="top"/>
    </xf>
    <xf numFmtId="0" fontId="9" fillId="0" borderId="0" xfId="1" applyFont="1" applyAlignment="1">
      <alignment vertical="top"/>
    </xf>
    <xf numFmtId="0" fontId="8" fillId="0" borderId="0" xfId="1" applyFont="1" applyAlignment="1">
      <alignment vertical="top"/>
    </xf>
    <xf numFmtId="0" fontId="11" fillId="0" borderId="1" xfId="1" applyFont="1" applyBorder="1" applyAlignment="1">
      <alignment horizontal="center" vertical="center" textRotation="90" wrapText="1"/>
    </xf>
    <xf numFmtId="49" fontId="5" fillId="2" borderId="2" xfId="1" applyNumberFormat="1" applyFont="1" applyFill="1" applyBorder="1" applyAlignment="1">
      <alignment horizontal="center" vertical="top"/>
    </xf>
    <xf numFmtId="49" fontId="5" fillId="2" borderId="3" xfId="1" applyNumberFormat="1" applyFont="1" applyFill="1" applyBorder="1" applyAlignment="1">
      <alignment horizontal="center" vertical="top"/>
    </xf>
    <xf numFmtId="0" fontId="14" fillId="0" borderId="4" xfId="1" applyFont="1" applyBorder="1" applyAlignment="1">
      <alignment vertical="top" wrapText="1"/>
    </xf>
    <xf numFmtId="49" fontId="5" fillId="3" borderId="5" xfId="1" applyNumberFormat="1" applyFont="1" applyFill="1" applyBorder="1" applyAlignment="1">
      <alignment horizontal="center" vertical="top"/>
    </xf>
    <xf numFmtId="49" fontId="5" fillId="3" borderId="6" xfId="1" applyNumberFormat="1" applyFont="1" applyFill="1" applyBorder="1" applyAlignment="1">
      <alignment horizontal="center" vertical="top"/>
    </xf>
    <xf numFmtId="49" fontId="6" fillId="0" borderId="7" xfId="1" applyNumberFormat="1" applyFont="1" applyBorder="1" applyAlignment="1">
      <alignment horizontal="center" vertical="top"/>
    </xf>
    <xf numFmtId="0" fontId="14" fillId="0" borderId="8" xfId="1" applyFont="1" applyBorder="1" applyAlignment="1">
      <alignment horizontal="center" vertical="top"/>
    </xf>
    <xf numFmtId="49" fontId="6" fillId="0" borderId="9" xfId="1" applyNumberFormat="1" applyFont="1" applyBorder="1" applyAlignment="1">
      <alignment horizontal="center" vertical="top"/>
    </xf>
    <xf numFmtId="0" fontId="14" fillId="0" borderId="10" xfId="1" applyFont="1" applyBorder="1" applyAlignment="1">
      <alignment horizontal="center" vertical="top" wrapText="1"/>
    </xf>
    <xf numFmtId="164" fontId="5" fillId="4" borderId="3" xfId="1" applyNumberFormat="1" applyFont="1" applyFill="1" applyBorder="1" applyAlignment="1">
      <alignment horizontal="center" vertical="top"/>
    </xf>
    <xf numFmtId="164" fontId="2" fillId="0" borderId="5" xfId="1" applyNumberFormat="1" applyFont="1" applyFill="1" applyBorder="1" applyAlignment="1">
      <alignment horizontal="center" vertical="top"/>
    </xf>
    <xf numFmtId="164" fontId="5" fillId="4" borderId="11" xfId="1" applyNumberFormat="1" applyFont="1" applyFill="1" applyBorder="1" applyAlignment="1">
      <alignment horizontal="center" vertical="top"/>
    </xf>
    <xf numFmtId="0" fontId="5" fillId="4" borderId="12" xfId="1" applyFont="1" applyFill="1" applyBorder="1" applyAlignment="1">
      <alignment horizontal="right" vertical="top" wrapText="1"/>
    </xf>
    <xf numFmtId="0" fontId="11" fillId="0" borderId="1" xfId="1" applyFont="1" applyFill="1" applyBorder="1" applyAlignment="1">
      <alignment horizontal="center" vertical="center" textRotation="90" wrapText="1"/>
    </xf>
    <xf numFmtId="164" fontId="2" fillId="0" borderId="13" xfId="1" applyNumberFormat="1" applyFont="1" applyFill="1" applyBorder="1" applyAlignment="1">
      <alignment horizontal="center" vertical="top"/>
    </xf>
    <xf numFmtId="164" fontId="2" fillId="0" borderId="14" xfId="1" applyNumberFormat="1" applyFont="1" applyFill="1" applyBorder="1" applyAlignment="1">
      <alignment horizontal="center" vertical="top"/>
    </xf>
    <xf numFmtId="164" fontId="6" fillId="0" borderId="15" xfId="1" applyNumberFormat="1" applyFont="1" applyFill="1" applyBorder="1" applyAlignment="1">
      <alignment horizontal="center" vertical="top"/>
    </xf>
    <xf numFmtId="49" fontId="5" fillId="3" borderId="16" xfId="1" applyNumberFormat="1" applyFont="1" applyFill="1" applyBorder="1" applyAlignment="1">
      <alignment horizontal="center" vertical="top"/>
    </xf>
    <xf numFmtId="49" fontId="5" fillId="3" borderId="6" xfId="1" applyNumberFormat="1" applyFont="1" applyFill="1" applyBorder="1" applyAlignment="1">
      <alignment vertical="top"/>
    </xf>
    <xf numFmtId="0" fontId="17" fillId="0" borderId="10" xfId="1" applyFont="1" applyBorder="1" applyAlignment="1">
      <alignment horizontal="center" vertical="top"/>
    </xf>
    <xf numFmtId="164" fontId="5" fillId="4" borderId="17" xfId="1" applyNumberFormat="1" applyFont="1" applyFill="1" applyBorder="1" applyAlignment="1">
      <alignment horizontal="center" vertical="top"/>
    </xf>
    <xf numFmtId="164" fontId="5" fillId="4" borderId="18" xfId="1" applyNumberFormat="1" applyFont="1" applyFill="1" applyBorder="1" applyAlignment="1">
      <alignment horizontal="center" vertical="top"/>
    </xf>
    <xf numFmtId="164" fontId="5" fillId="4" borderId="6" xfId="1" applyNumberFormat="1" applyFont="1" applyFill="1" applyBorder="1" applyAlignment="1">
      <alignment horizontal="center" vertical="top"/>
    </xf>
    <xf numFmtId="0" fontId="5" fillId="4" borderId="10" xfId="1" applyFont="1" applyFill="1" applyBorder="1" applyAlignment="1">
      <alignment horizontal="right" vertical="top" wrapText="1"/>
    </xf>
    <xf numFmtId="164" fontId="5" fillId="4" borderId="19" xfId="1" applyNumberFormat="1" applyFont="1" applyFill="1" applyBorder="1" applyAlignment="1">
      <alignment horizontal="center" vertical="top"/>
    </xf>
    <xf numFmtId="164" fontId="5" fillId="4" borderId="20" xfId="1" applyNumberFormat="1" applyFont="1" applyFill="1" applyBorder="1" applyAlignment="1">
      <alignment horizontal="center" vertical="top"/>
    </xf>
    <xf numFmtId="0" fontId="6" fillId="0" borderId="21" xfId="1" applyFont="1" applyFill="1" applyBorder="1" applyAlignment="1">
      <alignment horizontal="center" vertical="top" wrapText="1"/>
    </xf>
    <xf numFmtId="164" fontId="6" fillId="0" borderId="22" xfId="1" applyNumberFormat="1" applyFont="1" applyFill="1" applyBorder="1" applyAlignment="1">
      <alignment horizontal="center" vertical="top"/>
    </xf>
    <xf numFmtId="164" fontId="6" fillId="0" borderId="23" xfId="1" applyNumberFormat="1" applyFont="1" applyFill="1" applyBorder="1" applyAlignment="1">
      <alignment horizontal="center" vertical="top"/>
    </xf>
    <xf numFmtId="164" fontId="6" fillId="0" borderId="24" xfId="1" applyNumberFormat="1" applyFont="1" applyFill="1" applyBorder="1" applyAlignment="1">
      <alignment horizontal="center" vertical="top"/>
    </xf>
    <xf numFmtId="0" fontId="5" fillId="4" borderId="25" xfId="1" applyFont="1" applyFill="1" applyBorder="1" applyAlignment="1">
      <alignment horizontal="right" vertical="top" wrapText="1"/>
    </xf>
    <xf numFmtId="164" fontId="6" fillId="4" borderId="26" xfId="1" applyNumberFormat="1" applyFont="1" applyFill="1" applyBorder="1" applyAlignment="1">
      <alignment horizontal="center" vertical="top"/>
    </xf>
    <xf numFmtId="49" fontId="10" fillId="0" borderId="27" xfId="1" applyNumberFormat="1" applyFont="1" applyBorder="1" applyAlignment="1">
      <alignment horizontal="center" vertical="top"/>
    </xf>
    <xf numFmtId="0" fontId="6" fillId="0" borderId="21" xfId="1" applyFont="1" applyBorder="1" applyAlignment="1">
      <alignment horizontal="center" vertical="top"/>
    </xf>
    <xf numFmtId="164" fontId="2" fillId="0" borderId="28" xfId="1" applyNumberFormat="1" applyFont="1" applyFill="1" applyBorder="1" applyAlignment="1">
      <alignment horizontal="center" vertical="top"/>
    </xf>
    <xf numFmtId="164" fontId="6" fillId="0" borderId="24" xfId="1" applyNumberFormat="1" applyFont="1" applyBorder="1" applyAlignment="1">
      <alignment horizontal="center" vertical="top"/>
    </xf>
    <xf numFmtId="49" fontId="10" fillId="0" borderId="29" xfId="1" applyNumberFormat="1" applyFont="1" applyBorder="1" applyAlignment="1">
      <alignment horizontal="center" vertical="top"/>
    </xf>
    <xf numFmtId="49" fontId="16" fillId="0" borderId="30" xfId="1" applyNumberFormat="1" applyFont="1" applyBorder="1" applyAlignment="1">
      <alignment horizontal="center" vertical="top"/>
    </xf>
    <xf numFmtId="164" fontId="6" fillId="0" borderId="17" xfId="1" applyNumberFormat="1" applyFont="1" applyFill="1" applyBorder="1" applyAlignment="1">
      <alignment horizontal="center" vertical="top"/>
    </xf>
    <xf numFmtId="164" fontId="6" fillId="0" borderId="26" xfId="1" applyNumberFormat="1" applyFont="1" applyFill="1" applyBorder="1" applyAlignment="1">
      <alignment horizontal="center" vertical="top"/>
    </xf>
    <xf numFmtId="0" fontId="14" fillId="0" borderId="3" xfId="1" applyFont="1" applyBorder="1" applyAlignment="1">
      <alignment vertical="top" wrapText="1"/>
    </xf>
    <xf numFmtId="49" fontId="16" fillId="0" borderId="9" xfId="1" applyNumberFormat="1" applyFont="1" applyBorder="1" applyAlignment="1">
      <alignment horizontal="center" vertical="top"/>
    </xf>
    <xf numFmtId="164" fontId="2" fillId="0" borderId="31" xfId="1" applyNumberFormat="1" applyFont="1" applyFill="1" applyBorder="1" applyAlignment="1">
      <alignment horizontal="center" vertical="top"/>
    </xf>
    <xf numFmtId="164" fontId="2" fillId="0" borderId="18" xfId="1" applyNumberFormat="1" applyFont="1" applyFill="1" applyBorder="1" applyAlignment="1">
      <alignment horizontal="center" vertical="top"/>
    </xf>
    <xf numFmtId="164" fontId="6" fillId="0" borderId="32" xfId="1" applyNumberFormat="1" applyFont="1" applyFill="1" applyBorder="1" applyAlignment="1">
      <alignment horizontal="center" vertical="top"/>
    </xf>
    <xf numFmtId="164" fontId="6" fillId="0" borderId="33" xfId="1" applyNumberFormat="1" applyFont="1" applyFill="1" applyBorder="1" applyAlignment="1">
      <alignment horizontal="center" vertical="top"/>
    </xf>
    <xf numFmtId="164" fontId="6" fillId="5" borderId="14" xfId="1" applyNumberFormat="1" applyFont="1" applyFill="1" applyBorder="1" applyAlignment="1">
      <alignment horizontal="center" vertical="top"/>
    </xf>
    <xf numFmtId="164" fontId="6" fillId="5" borderId="23" xfId="1" applyNumberFormat="1" applyFont="1" applyFill="1" applyBorder="1" applyAlignment="1">
      <alignment horizontal="center" vertical="top"/>
    </xf>
    <xf numFmtId="164" fontId="6" fillId="5" borderId="17" xfId="1" applyNumberFormat="1" applyFont="1" applyFill="1" applyBorder="1" applyAlignment="1">
      <alignment horizontal="center" vertical="top"/>
    </xf>
    <xf numFmtId="164" fontId="8" fillId="5" borderId="23" xfId="1" applyNumberFormat="1" applyFont="1" applyFill="1" applyBorder="1" applyAlignment="1">
      <alignment horizontal="center" vertical="top"/>
    </xf>
    <xf numFmtId="164" fontId="8" fillId="5" borderId="28" xfId="1" applyNumberFormat="1" applyFont="1" applyFill="1" applyBorder="1" applyAlignment="1">
      <alignment horizontal="center" vertical="top"/>
    </xf>
    <xf numFmtId="49" fontId="6" fillId="0" borderId="0" xfId="1" applyNumberFormat="1" applyFont="1" applyBorder="1" applyAlignment="1">
      <alignment horizontal="center" vertical="top"/>
    </xf>
    <xf numFmtId="49" fontId="6" fillId="0" borderId="34" xfId="1" applyNumberFormat="1" applyFont="1" applyBorder="1" applyAlignment="1">
      <alignment horizontal="center" vertical="top"/>
    </xf>
    <xf numFmtId="164" fontId="5" fillId="4" borderId="12" xfId="1" applyNumberFormat="1" applyFont="1" applyFill="1" applyBorder="1" applyAlignment="1">
      <alignment horizontal="center" vertical="top"/>
    </xf>
    <xf numFmtId="164" fontId="8" fillId="0" borderId="22" xfId="1" applyNumberFormat="1" applyFont="1" applyFill="1" applyBorder="1" applyAlignment="1">
      <alignment horizontal="center" vertical="top"/>
    </xf>
    <xf numFmtId="164" fontId="8" fillId="0" borderId="31" xfId="1" applyNumberFormat="1" applyFont="1" applyFill="1" applyBorder="1" applyAlignment="1">
      <alignment horizontal="center" vertical="top"/>
    </xf>
    <xf numFmtId="0" fontId="15" fillId="4" borderId="25" xfId="0" applyFont="1" applyFill="1" applyBorder="1" applyAlignment="1">
      <alignment horizontal="center" vertical="top"/>
    </xf>
    <xf numFmtId="164" fontId="2" fillId="0" borderId="5" xfId="0" applyNumberFormat="1" applyFont="1" applyFill="1" applyBorder="1" applyAlignment="1">
      <alignment horizontal="center" vertical="top" wrapText="1"/>
    </xf>
    <xf numFmtId="164" fontId="2" fillId="0" borderId="33" xfId="0" applyNumberFormat="1" applyFont="1" applyFill="1" applyBorder="1" applyAlignment="1">
      <alignment horizontal="center" vertical="top" wrapText="1"/>
    </xf>
    <xf numFmtId="164" fontId="2" fillId="0" borderId="2" xfId="0" applyNumberFormat="1" applyFont="1" applyFill="1" applyBorder="1" applyAlignment="1">
      <alignment horizontal="center" vertical="top" wrapText="1"/>
    </xf>
    <xf numFmtId="0" fontId="6" fillId="0" borderId="9" xfId="1" applyFont="1" applyBorder="1" applyAlignment="1">
      <alignment horizontal="center" vertical="top"/>
    </xf>
    <xf numFmtId="0" fontId="2" fillId="0" borderId="9" xfId="0" applyFont="1" applyBorder="1" applyAlignment="1">
      <alignment horizontal="center" vertical="top" wrapText="1"/>
    </xf>
    <xf numFmtId="49" fontId="10" fillId="3" borderId="11" xfId="0" applyNumberFormat="1" applyFont="1" applyFill="1" applyBorder="1" applyAlignment="1">
      <alignment horizontal="center" vertical="top"/>
    </xf>
    <xf numFmtId="49" fontId="10" fillId="2" borderId="35" xfId="0" applyNumberFormat="1" applyFont="1" applyFill="1" applyBorder="1" applyAlignment="1">
      <alignment horizontal="center" vertical="top"/>
    </xf>
    <xf numFmtId="164" fontId="10" fillId="2" borderId="35" xfId="0" applyNumberFormat="1" applyFont="1" applyFill="1" applyBorder="1" applyAlignment="1">
      <alignment horizontal="center" vertical="top"/>
    </xf>
    <xf numFmtId="164" fontId="10" fillId="2" borderId="36" xfId="0" applyNumberFormat="1" applyFont="1" applyFill="1" applyBorder="1" applyAlignment="1">
      <alignment horizontal="center" vertical="top"/>
    </xf>
    <xf numFmtId="164" fontId="10" fillId="2" borderId="11" xfId="0" applyNumberFormat="1" applyFont="1" applyFill="1" applyBorder="1" applyAlignment="1">
      <alignment horizontal="center" vertical="top"/>
    </xf>
    <xf numFmtId="164" fontId="10" fillId="2" borderId="6" xfId="0" applyNumberFormat="1" applyFont="1" applyFill="1" applyBorder="1" applyAlignment="1">
      <alignment horizontal="center" vertical="top"/>
    </xf>
    <xf numFmtId="164" fontId="10" fillId="2" borderId="19" xfId="0" applyNumberFormat="1" applyFont="1" applyFill="1" applyBorder="1" applyAlignment="1">
      <alignment horizontal="center" vertical="top"/>
    </xf>
    <xf numFmtId="49" fontId="10" fillId="6" borderId="11" xfId="0" applyNumberFormat="1" applyFont="1" applyFill="1" applyBorder="1" applyAlignment="1">
      <alignment horizontal="center" vertical="top"/>
    </xf>
    <xf numFmtId="0" fontId="2" fillId="0" borderId="37" xfId="0" applyFont="1" applyBorder="1" applyAlignment="1">
      <alignment horizontal="center" vertical="top"/>
    </xf>
    <xf numFmtId="0" fontId="15" fillId="4" borderId="38" xfId="0" applyFont="1" applyFill="1" applyBorder="1" applyAlignment="1">
      <alignment horizontal="center" vertical="top"/>
    </xf>
    <xf numFmtId="164" fontId="1" fillId="4" borderId="39" xfId="0" applyNumberFormat="1" applyFont="1" applyFill="1" applyBorder="1" applyAlignment="1">
      <alignment horizontal="center" vertical="top"/>
    </xf>
    <xf numFmtId="164" fontId="1" fillId="4" borderId="17" xfId="0" applyNumberFormat="1" applyFont="1" applyFill="1" applyBorder="1" applyAlignment="1">
      <alignment horizontal="center" vertical="top"/>
    </xf>
    <xf numFmtId="164" fontId="2" fillId="0" borderId="32" xfId="0" applyNumberFormat="1" applyFont="1" applyFill="1" applyBorder="1" applyAlignment="1">
      <alignment horizontal="center" vertical="top" wrapText="1"/>
    </xf>
    <xf numFmtId="164" fontId="2" fillId="0" borderId="40" xfId="0" applyNumberFormat="1" applyFont="1" applyFill="1" applyBorder="1" applyAlignment="1">
      <alignment horizontal="center" vertical="top" wrapText="1"/>
    </xf>
    <xf numFmtId="0" fontId="2" fillId="0" borderId="41" xfId="0" applyFont="1" applyBorder="1" applyAlignment="1">
      <alignment horizontal="center" vertical="top" wrapText="1"/>
    </xf>
    <xf numFmtId="164" fontId="2" fillId="0" borderId="42" xfId="0" applyNumberFormat="1" applyFont="1" applyBorder="1" applyAlignment="1">
      <alignment horizontal="center" vertical="center"/>
    </xf>
    <xf numFmtId="164" fontId="2" fillId="0" borderId="14" xfId="0" applyNumberFormat="1" applyFont="1" applyBorder="1" applyAlignment="1">
      <alignment horizontal="center" vertical="center"/>
    </xf>
    <xf numFmtId="164" fontId="1" fillId="4" borderId="39" xfId="0" applyNumberFormat="1" applyFont="1" applyFill="1" applyBorder="1" applyAlignment="1">
      <alignment horizontal="center" vertical="center"/>
    </xf>
    <xf numFmtId="164" fontId="1" fillId="4" borderId="17" xfId="0" applyNumberFormat="1" applyFont="1" applyFill="1" applyBorder="1" applyAlignment="1">
      <alignment horizontal="center" vertical="center"/>
    </xf>
    <xf numFmtId="0" fontId="2" fillId="0" borderId="43" xfId="0" applyFont="1" applyBorder="1" applyAlignment="1">
      <alignment horizontal="center" vertical="top"/>
    </xf>
    <xf numFmtId="164" fontId="2" fillId="0" borderId="44" xfId="0" applyNumberFormat="1" applyFont="1" applyBorder="1" applyAlignment="1">
      <alignment horizontal="center" vertical="center"/>
    </xf>
    <xf numFmtId="164" fontId="2" fillId="0" borderId="45" xfId="0" applyNumberFormat="1" applyFont="1" applyBorder="1" applyAlignment="1">
      <alignment horizontal="center" vertical="center"/>
    </xf>
    <xf numFmtId="0" fontId="2" fillId="0" borderId="0" xfId="0" applyFont="1" applyFill="1" applyAlignment="1">
      <alignment vertical="top"/>
    </xf>
    <xf numFmtId="0" fontId="1" fillId="0" borderId="41" xfId="0" applyFont="1" applyBorder="1" applyAlignment="1">
      <alignment horizontal="center" vertical="top" wrapText="1"/>
    </xf>
    <xf numFmtId="0" fontId="15" fillId="5" borderId="43" xfId="0" applyFont="1" applyFill="1" applyBorder="1" applyAlignment="1">
      <alignment horizontal="center" vertical="top"/>
    </xf>
    <xf numFmtId="164" fontId="1" fillId="5" borderId="45" xfId="0" applyNumberFormat="1" applyFont="1" applyFill="1" applyBorder="1" applyAlignment="1">
      <alignment horizontal="center" vertical="top"/>
    </xf>
    <xf numFmtId="164" fontId="6" fillId="5" borderId="44" xfId="0" applyNumberFormat="1" applyFont="1" applyFill="1" applyBorder="1" applyAlignment="1">
      <alignment horizontal="center" vertical="top"/>
    </xf>
    <xf numFmtId="0" fontId="2" fillId="0" borderId="46" xfId="0" applyFont="1" applyBorder="1" applyAlignment="1">
      <alignment horizontal="center" vertical="top" wrapText="1"/>
    </xf>
    <xf numFmtId="164" fontId="2" fillId="0" borderId="44" xfId="0" applyNumberFormat="1" applyFont="1" applyFill="1" applyBorder="1" applyAlignment="1">
      <alignment horizontal="center" vertical="top" wrapText="1"/>
    </xf>
    <xf numFmtId="164" fontId="2" fillId="0" borderId="45" xfId="0" applyNumberFormat="1" applyFont="1" applyFill="1" applyBorder="1" applyAlignment="1">
      <alignment horizontal="center" vertical="top" wrapText="1"/>
    </xf>
    <xf numFmtId="164" fontId="1" fillId="0" borderId="45" xfId="0" applyNumberFormat="1" applyFont="1" applyFill="1" applyBorder="1" applyAlignment="1">
      <alignment horizontal="center" vertical="top" wrapText="1"/>
    </xf>
    <xf numFmtId="0" fontId="15" fillId="4" borderId="9" xfId="0" applyFont="1" applyFill="1" applyBorder="1" applyAlignment="1">
      <alignment horizontal="center" vertical="top"/>
    </xf>
    <xf numFmtId="164" fontId="1" fillId="4" borderId="47" xfId="0" applyNumberFormat="1" applyFont="1" applyFill="1" applyBorder="1" applyAlignment="1">
      <alignment horizontal="center" vertical="top"/>
    </xf>
    <xf numFmtId="164" fontId="1" fillId="4" borderId="1" xfId="0" applyNumberFormat="1" applyFont="1" applyFill="1" applyBorder="1" applyAlignment="1">
      <alignment horizontal="center" vertical="top"/>
    </xf>
    <xf numFmtId="164" fontId="6" fillId="5" borderId="45" xfId="0" applyNumberFormat="1" applyFont="1" applyFill="1" applyBorder="1" applyAlignment="1">
      <alignment horizontal="center" vertical="top"/>
    </xf>
    <xf numFmtId="164" fontId="6" fillId="0" borderId="32" xfId="0" applyNumberFormat="1" applyFont="1" applyFill="1" applyBorder="1" applyAlignment="1">
      <alignment horizontal="center" vertical="top" wrapText="1"/>
    </xf>
    <xf numFmtId="0" fontId="15" fillId="4" borderId="10" xfId="0" applyFont="1" applyFill="1" applyBorder="1" applyAlignment="1">
      <alignment horizontal="center" vertical="top"/>
    </xf>
    <xf numFmtId="0" fontId="15" fillId="5" borderId="48" xfId="0" applyFont="1" applyFill="1" applyBorder="1" applyAlignment="1">
      <alignment vertical="top"/>
    </xf>
    <xf numFmtId="0" fontId="15" fillId="5" borderId="23" xfId="0" applyFont="1" applyFill="1" applyBorder="1" applyAlignment="1">
      <alignment vertical="top"/>
    </xf>
    <xf numFmtId="164" fontId="1" fillId="4" borderId="18" xfId="0" applyNumberFormat="1" applyFont="1" applyFill="1" applyBorder="1" applyAlignment="1">
      <alignment horizontal="center" vertical="top"/>
    </xf>
    <xf numFmtId="164" fontId="1" fillId="4" borderId="49" xfId="0" applyNumberFormat="1" applyFont="1" applyFill="1" applyBorder="1" applyAlignment="1">
      <alignment horizontal="center" vertical="top"/>
    </xf>
    <xf numFmtId="164" fontId="1" fillId="4" borderId="26" xfId="0" applyNumberFormat="1" applyFont="1" applyFill="1" applyBorder="1" applyAlignment="1">
      <alignment horizontal="center" vertical="top"/>
    </xf>
    <xf numFmtId="0" fontId="15" fillId="5" borderId="50" xfId="0" applyFont="1" applyFill="1" applyBorder="1" applyAlignment="1">
      <alignment vertical="top"/>
    </xf>
    <xf numFmtId="0" fontId="15" fillId="4" borderId="51" xfId="0" applyFont="1" applyFill="1" applyBorder="1" applyAlignment="1">
      <alignment vertical="top"/>
    </xf>
    <xf numFmtId="0" fontId="15" fillId="5" borderId="14" xfId="0" applyFont="1" applyFill="1" applyBorder="1" applyAlignment="1">
      <alignment vertical="top"/>
    </xf>
    <xf numFmtId="0" fontId="15" fillId="5" borderId="15" xfId="0" applyFont="1" applyFill="1" applyBorder="1" applyAlignment="1">
      <alignment vertical="top"/>
    </xf>
    <xf numFmtId="164" fontId="2" fillId="0" borderId="52" xfId="1" applyNumberFormat="1" applyFont="1" applyFill="1" applyBorder="1" applyAlignment="1">
      <alignment horizontal="center" vertical="top"/>
    </xf>
    <xf numFmtId="164" fontId="2" fillId="0" borderId="53" xfId="1" applyNumberFormat="1" applyFont="1" applyFill="1" applyBorder="1" applyAlignment="1">
      <alignment horizontal="center" vertical="top"/>
    </xf>
    <xf numFmtId="164" fontId="6" fillId="0" borderId="49" xfId="1" applyNumberFormat="1" applyFont="1" applyFill="1" applyBorder="1" applyAlignment="1">
      <alignment horizontal="center" vertical="top"/>
    </xf>
    <xf numFmtId="164" fontId="6" fillId="0" borderId="2" xfId="1" applyNumberFormat="1" applyFont="1" applyFill="1" applyBorder="1" applyAlignment="1">
      <alignment horizontal="center" vertical="top"/>
    </xf>
    <xf numFmtId="164" fontId="5" fillId="4" borderId="54" xfId="1" applyNumberFormat="1" applyFont="1" applyFill="1" applyBorder="1" applyAlignment="1">
      <alignment horizontal="center" vertical="top"/>
    </xf>
    <xf numFmtId="164" fontId="6" fillId="0" borderId="55" xfId="1" applyNumberFormat="1" applyFont="1" applyFill="1" applyBorder="1" applyAlignment="1">
      <alignment horizontal="center" vertical="top"/>
    </xf>
    <xf numFmtId="164" fontId="6" fillId="4" borderId="49" xfId="1" applyNumberFormat="1" applyFont="1" applyFill="1" applyBorder="1" applyAlignment="1">
      <alignment horizontal="center" vertical="top"/>
    </xf>
    <xf numFmtId="164" fontId="2" fillId="0" borderId="52" xfId="0" applyNumberFormat="1" applyFont="1" applyBorder="1" applyAlignment="1">
      <alignment horizontal="center" vertical="center"/>
    </xf>
    <xf numFmtId="164" fontId="1" fillId="4" borderId="49" xfId="0" applyNumberFormat="1" applyFont="1" applyFill="1" applyBorder="1" applyAlignment="1">
      <alignment horizontal="center" vertical="center"/>
    </xf>
    <xf numFmtId="164" fontId="6" fillId="5" borderId="4" xfId="0" applyNumberFormat="1" applyFont="1" applyFill="1" applyBorder="1" applyAlignment="1">
      <alignment horizontal="center" vertical="top"/>
    </xf>
    <xf numFmtId="164" fontId="1" fillId="4" borderId="56" xfId="0" applyNumberFormat="1" applyFont="1" applyFill="1" applyBorder="1" applyAlignment="1">
      <alignment horizontal="center" vertical="top"/>
    </xf>
    <xf numFmtId="164" fontId="2" fillId="0" borderId="4" xfId="0" applyNumberFormat="1" applyFont="1" applyFill="1" applyBorder="1" applyAlignment="1">
      <alignment horizontal="center" vertical="top" wrapText="1"/>
    </xf>
    <xf numFmtId="164" fontId="2" fillId="0" borderId="4" xfId="0" applyNumberFormat="1" applyFont="1" applyBorder="1" applyAlignment="1">
      <alignment horizontal="center" vertical="center"/>
    </xf>
    <xf numFmtId="166" fontId="2" fillId="0" borderId="13" xfId="0" applyNumberFormat="1" applyFont="1" applyBorder="1" applyAlignment="1">
      <alignment horizontal="center" vertical="center"/>
    </xf>
    <xf numFmtId="164" fontId="2" fillId="0" borderId="15" xfId="0" applyNumberFormat="1" applyFont="1" applyBorder="1" applyAlignment="1">
      <alignment horizontal="center" vertical="center"/>
    </xf>
    <xf numFmtId="164" fontId="1" fillId="4" borderId="18" xfId="0" applyNumberFormat="1" applyFont="1" applyFill="1" applyBorder="1" applyAlignment="1">
      <alignment horizontal="center" vertical="center"/>
    </xf>
    <xf numFmtId="164" fontId="1" fillId="4" borderId="26" xfId="0" applyNumberFormat="1" applyFont="1" applyFill="1" applyBorder="1" applyAlignment="1">
      <alignment horizontal="center" vertical="center"/>
    </xf>
    <xf numFmtId="164" fontId="2" fillId="0" borderId="13" xfId="0" applyNumberFormat="1" applyFont="1" applyBorder="1" applyAlignment="1">
      <alignment horizontal="center" vertical="center"/>
    </xf>
    <xf numFmtId="164" fontId="6" fillId="0" borderId="5" xfId="0" applyNumberFormat="1" applyFont="1" applyFill="1" applyBorder="1" applyAlignment="1">
      <alignment horizontal="center" vertical="top" wrapText="1"/>
    </xf>
    <xf numFmtId="164" fontId="1" fillId="5" borderId="57" xfId="0" applyNumberFormat="1" applyFont="1" applyFill="1" applyBorder="1" applyAlignment="1">
      <alignment horizontal="center" vertical="top"/>
    </xf>
    <xf numFmtId="164" fontId="1" fillId="4" borderId="58" xfId="0" applyNumberFormat="1" applyFont="1" applyFill="1" applyBorder="1" applyAlignment="1">
      <alignment horizontal="center" vertical="top"/>
    </xf>
    <xf numFmtId="164" fontId="1" fillId="0" borderId="16" xfId="0" applyNumberFormat="1" applyFont="1" applyFill="1" applyBorder="1" applyAlignment="1">
      <alignment horizontal="center" vertical="top" wrapText="1"/>
    </xf>
    <xf numFmtId="164" fontId="2" fillId="0" borderId="57" xfId="0" applyNumberFormat="1" applyFont="1" applyFill="1" applyBorder="1" applyAlignment="1">
      <alignment horizontal="center" vertical="top" wrapText="1"/>
    </xf>
    <xf numFmtId="164" fontId="2" fillId="0" borderId="16" xfId="0" applyNumberFormat="1" applyFont="1" applyBorder="1" applyAlignment="1">
      <alignment horizontal="center" vertical="center"/>
    </xf>
    <xf numFmtId="164" fontId="2" fillId="0" borderId="57" xfId="0" applyNumberFormat="1" applyFont="1" applyBorder="1" applyAlignment="1">
      <alignment horizontal="center" vertical="center"/>
    </xf>
    <xf numFmtId="0" fontId="10" fillId="5" borderId="59" xfId="0" applyFont="1" applyFill="1" applyBorder="1" applyAlignment="1">
      <alignment horizontal="left" vertical="top" wrapText="1"/>
    </xf>
    <xf numFmtId="0" fontId="17" fillId="5" borderId="59" xfId="0" applyFont="1" applyFill="1" applyBorder="1" applyAlignment="1">
      <alignment horizontal="left" vertical="top" wrapText="1"/>
    </xf>
    <xf numFmtId="49" fontId="10" fillId="6" borderId="35" xfId="0" applyNumberFormat="1" applyFont="1" applyFill="1" applyBorder="1" applyAlignment="1">
      <alignment horizontal="center" vertical="top"/>
    </xf>
    <xf numFmtId="164" fontId="10" fillId="6" borderId="6" xfId="0" applyNumberFormat="1" applyFont="1" applyFill="1" applyBorder="1" applyAlignment="1">
      <alignment horizontal="center" vertical="top"/>
    </xf>
    <xf numFmtId="164" fontId="10" fillId="6" borderId="19" xfId="0" applyNumberFormat="1" applyFont="1" applyFill="1" applyBorder="1" applyAlignment="1">
      <alignment horizontal="center" vertical="top"/>
    </xf>
    <xf numFmtId="164" fontId="6" fillId="5" borderId="16" xfId="0" applyNumberFormat="1" applyFont="1" applyFill="1" applyBorder="1" applyAlignment="1">
      <alignment horizontal="center" vertical="top"/>
    </xf>
    <xf numFmtId="0" fontId="8" fillId="6" borderId="59" xfId="0" applyFont="1" applyFill="1" applyBorder="1" applyAlignment="1">
      <alignment horizontal="left" vertical="top" wrapText="1"/>
    </xf>
    <xf numFmtId="0" fontId="12" fillId="6" borderId="59" xfId="0" applyFont="1" applyFill="1" applyBorder="1" applyAlignment="1">
      <alignment horizontal="left" vertical="top" wrapText="1"/>
    </xf>
    <xf numFmtId="0" fontId="6" fillId="0" borderId="41" xfId="0" applyFont="1" applyBorder="1" applyAlignment="1">
      <alignment horizontal="center" vertical="top" wrapText="1"/>
    </xf>
    <xf numFmtId="164" fontId="6" fillId="0" borderId="16" xfId="0" applyNumberFormat="1" applyFont="1" applyFill="1" applyBorder="1" applyAlignment="1">
      <alignment horizontal="center" vertical="top" wrapText="1"/>
    </xf>
    <xf numFmtId="164" fontId="6" fillId="0" borderId="45" xfId="0" applyNumberFormat="1" applyFont="1" applyFill="1" applyBorder="1" applyAlignment="1">
      <alignment horizontal="center" vertical="top" wrapText="1"/>
    </xf>
    <xf numFmtId="164" fontId="6" fillId="0" borderId="13" xfId="0" applyNumberFormat="1" applyFont="1" applyFill="1" applyBorder="1" applyAlignment="1">
      <alignment horizontal="center" vertical="top" wrapText="1"/>
    </xf>
    <xf numFmtId="164" fontId="6" fillId="0" borderId="14" xfId="0" applyNumberFormat="1" applyFont="1" applyFill="1" applyBorder="1" applyAlignment="1">
      <alignment horizontal="center" vertical="top" wrapText="1"/>
    </xf>
    <xf numFmtId="0" fontId="9" fillId="5" borderId="34" xfId="0" applyFont="1" applyFill="1" applyBorder="1" applyAlignment="1">
      <alignment horizontal="center" vertical="top"/>
    </xf>
    <xf numFmtId="0" fontId="25" fillId="0" borderId="53" xfId="0" applyFont="1" applyFill="1" applyBorder="1" applyAlignment="1">
      <alignment vertical="top" wrapText="1"/>
    </xf>
    <xf numFmtId="0" fontId="25" fillId="0" borderId="28" xfId="0" applyFont="1" applyFill="1" applyBorder="1" applyAlignment="1">
      <alignment horizontal="center" vertical="top" wrapText="1"/>
    </xf>
    <xf numFmtId="0" fontId="26" fillId="0" borderId="28" xfId="0" applyFont="1" applyBorder="1" applyAlignment="1">
      <alignment horizontal="center" vertical="top"/>
    </xf>
    <xf numFmtId="0" fontId="26" fillId="0" borderId="28" xfId="0" applyFont="1" applyFill="1" applyBorder="1" applyAlignment="1">
      <alignment horizontal="left" vertical="top" wrapText="1" shrinkToFit="1"/>
    </xf>
    <xf numFmtId="164" fontId="26" fillId="0" borderId="28" xfId="0" applyNumberFormat="1" applyFont="1" applyBorder="1" applyAlignment="1">
      <alignment horizontal="center" vertical="top"/>
    </xf>
    <xf numFmtId="0" fontId="26" fillId="0" borderId="0" xfId="0" applyFont="1" applyAlignment="1">
      <alignment vertical="top"/>
    </xf>
    <xf numFmtId="0" fontId="26" fillId="0" borderId="0" xfId="0" applyFont="1" applyBorder="1" applyAlignment="1">
      <alignment vertical="top"/>
    </xf>
    <xf numFmtId="0" fontId="26" fillId="0" borderId="28" xfId="0" applyFont="1" applyFill="1" applyBorder="1" applyAlignment="1">
      <alignment vertical="top" wrapText="1"/>
    </xf>
    <xf numFmtId="0" fontId="26" fillId="0" borderId="28" xfId="0" applyFont="1" applyBorder="1" applyAlignment="1">
      <alignment horizontal="center" vertical="center"/>
    </xf>
    <xf numFmtId="0" fontId="26" fillId="0" borderId="1" xfId="0" applyFont="1" applyFill="1" applyBorder="1" applyAlignment="1">
      <alignment vertical="top" wrapText="1"/>
    </xf>
    <xf numFmtId="0" fontId="26" fillId="0" borderId="23" xfId="0" applyFont="1" applyFill="1" applyBorder="1" applyAlignment="1">
      <alignment vertical="top" wrapText="1"/>
    </xf>
    <xf numFmtId="0" fontId="26" fillId="0" borderId="28" xfId="0" applyFont="1" applyBorder="1" applyAlignment="1">
      <alignment horizontal="center" vertical="center" wrapText="1" shrinkToFit="1"/>
    </xf>
    <xf numFmtId="0" fontId="26" fillId="0" borderId="60" xfId="0" applyFont="1" applyFill="1" applyBorder="1" applyAlignment="1">
      <alignment horizontal="left" vertical="top" wrapText="1" shrinkToFit="1"/>
    </xf>
    <xf numFmtId="0" fontId="28" fillId="0" borderId="28" xfId="0" applyFont="1" applyFill="1" applyBorder="1" applyAlignment="1">
      <alignment horizontal="center" vertical="top" wrapText="1"/>
    </xf>
    <xf numFmtId="0" fontId="26" fillId="0" borderId="28" xfId="0" applyFont="1" applyFill="1" applyBorder="1" applyAlignment="1">
      <alignment horizontal="center" vertical="top"/>
    </xf>
    <xf numFmtId="0" fontId="26" fillId="0" borderId="28" xfId="0" applyFont="1" applyFill="1" applyBorder="1" applyAlignment="1">
      <alignment horizontal="center" vertical="center" wrapText="1" shrinkToFit="1"/>
    </xf>
    <xf numFmtId="0" fontId="26" fillId="0" borderId="28" xfId="0" applyFont="1" applyFill="1" applyBorder="1" applyAlignment="1">
      <alignment horizontal="center" vertical="center" wrapText="1"/>
    </xf>
    <xf numFmtId="0" fontId="26" fillId="0" borderId="28" xfId="0" applyFont="1" applyBorder="1" applyAlignment="1">
      <alignment horizontal="center" vertical="center" textRotation="90" shrinkToFit="1"/>
    </xf>
    <xf numFmtId="9" fontId="25" fillId="0" borderId="53" xfId="7" applyFont="1" applyFill="1" applyBorder="1" applyAlignment="1">
      <alignment vertical="top" wrapText="1"/>
    </xf>
    <xf numFmtId="9" fontId="25" fillId="0" borderId="28" xfId="7" applyFont="1" applyFill="1" applyBorder="1" applyAlignment="1">
      <alignment horizontal="center" vertical="top" wrapText="1"/>
    </xf>
    <xf numFmtId="9" fontId="26" fillId="0" borderId="0" xfId="7" applyFont="1" applyBorder="1" applyAlignment="1">
      <alignment vertical="top"/>
    </xf>
    <xf numFmtId="9" fontId="26" fillId="0" borderId="28" xfId="7" applyFont="1" applyFill="1" applyBorder="1" applyAlignment="1">
      <alignment vertical="top" wrapText="1"/>
    </xf>
    <xf numFmtId="9" fontId="26" fillId="0" borderId="28" xfId="7" applyFont="1" applyBorder="1" applyAlignment="1">
      <alignment horizontal="center" vertical="center" wrapText="1" shrinkToFit="1"/>
    </xf>
    <xf numFmtId="1" fontId="26" fillId="0" borderId="28" xfId="7" applyNumberFormat="1" applyFont="1" applyBorder="1" applyAlignment="1">
      <alignment horizontal="center" vertical="center" wrapText="1" shrinkToFit="1"/>
    </xf>
    <xf numFmtId="9" fontId="26" fillId="0" borderId="0" xfId="7" applyFont="1" applyAlignment="1">
      <alignment vertical="top"/>
    </xf>
    <xf numFmtId="0" fontId="30" fillId="0" borderId="0" xfId="0" applyFont="1" applyBorder="1" applyAlignment="1">
      <alignment vertical="top"/>
    </xf>
    <xf numFmtId="0" fontId="8" fillId="0" borderId="0" xfId="0" applyFont="1" applyBorder="1" applyAlignment="1">
      <alignment vertical="top"/>
    </xf>
    <xf numFmtId="49" fontId="8" fillId="7" borderId="1" xfId="0" applyNumberFormat="1" applyFont="1" applyFill="1" applyBorder="1" applyAlignment="1">
      <alignment vertical="top"/>
    </xf>
    <xf numFmtId="49" fontId="8" fillId="7" borderId="28" xfId="0" applyNumberFormat="1" applyFont="1" applyFill="1" applyBorder="1" applyAlignment="1">
      <alignment vertical="top"/>
    </xf>
    <xf numFmtId="168" fontId="8" fillId="7" borderId="1" xfId="0" applyNumberFormat="1" applyFont="1" applyFill="1" applyBorder="1" applyAlignment="1">
      <alignment vertical="top"/>
    </xf>
    <xf numFmtId="168" fontId="8" fillId="7" borderId="28" xfId="0" applyNumberFormat="1" applyFont="1" applyFill="1" applyBorder="1" applyAlignment="1">
      <alignment vertical="top"/>
    </xf>
    <xf numFmtId="0" fontId="26" fillId="0" borderId="28" xfId="0" applyFont="1" applyFill="1" applyBorder="1" applyAlignment="1">
      <alignment horizontal="left" vertical="center" wrapText="1" shrinkToFit="1"/>
    </xf>
    <xf numFmtId="0" fontId="26" fillId="0" borderId="28" xfId="0" applyFont="1" applyFill="1" applyBorder="1" applyAlignment="1">
      <alignment horizontal="center" vertical="center" shrinkToFit="1"/>
    </xf>
    <xf numFmtId="0" fontId="26" fillId="0" borderId="1" xfId="0" applyFont="1" applyFill="1" applyBorder="1" applyAlignment="1">
      <alignment horizontal="left" vertical="center" wrapText="1" shrinkToFit="1"/>
    </xf>
    <xf numFmtId="0" fontId="26" fillId="0" borderId="28" xfId="0" applyFont="1" applyFill="1" applyBorder="1" applyAlignment="1">
      <alignment horizontal="center" vertical="top" wrapText="1"/>
    </xf>
    <xf numFmtId="49" fontId="8" fillId="7" borderId="28" xfId="0" applyNumberFormat="1" applyFont="1" applyFill="1" applyBorder="1" applyAlignment="1">
      <alignment horizontal="left" vertical="top"/>
    </xf>
    <xf numFmtId="0" fontId="26" fillId="0" borderId="28" xfId="0" applyFont="1" applyBorder="1" applyAlignment="1">
      <alignment horizontal="center" vertical="top" wrapText="1" shrinkToFit="1"/>
    </xf>
    <xf numFmtId="0" fontId="26" fillId="0" borderId="28" xfId="0" applyFont="1" applyBorder="1" applyAlignment="1">
      <alignment horizontal="center" vertical="justify" wrapText="1" shrinkToFit="1"/>
    </xf>
    <xf numFmtId="49" fontId="8" fillId="7" borderId="1" xfId="0" applyNumberFormat="1" applyFont="1" applyFill="1" applyBorder="1" applyAlignment="1">
      <alignment horizontal="left" vertical="top"/>
    </xf>
    <xf numFmtId="0" fontId="26" fillId="0" borderId="28" xfId="0" applyFont="1" applyFill="1" applyBorder="1" applyAlignment="1">
      <alignment vertical="center" wrapText="1"/>
    </xf>
    <xf numFmtId="0" fontId="26" fillId="0" borderId="28" xfId="0" applyFont="1" applyBorder="1" applyAlignment="1">
      <alignment horizontal="center" vertical="top" wrapText="1"/>
    </xf>
    <xf numFmtId="49" fontId="26" fillId="0" borderId="0" xfId="0" applyNumberFormat="1" applyFont="1" applyFill="1" applyBorder="1" applyAlignment="1">
      <alignment horizontal="left" vertical="top"/>
    </xf>
    <xf numFmtId="0" fontId="10" fillId="0" borderId="53" xfId="0" applyFont="1" applyFill="1" applyBorder="1" applyAlignment="1">
      <alignment vertical="top" wrapText="1"/>
    </xf>
    <xf numFmtId="165" fontId="10" fillId="0" borderId="60" xfId="0" applyNumberFormat="1" applyFont="1" applyFill="1" applyBorder="1" applyAlignment="1">
      <alignment vertical="top" wrapText="1"/>
    </xf>
    <xf numFmtId="0" fontId="10" fillId="0" borderId="60" xfId="0" applyFont="1" applyFill="1" applyBorder="1" applyAlignment="1">
      <alignment horizontal="left" vertical="top" wrapText="1" shrinkToFit="1"/>
    </xf>
    <xf numFmtId="0" fontId="10" fillId="0" borderId="28" xfId="0" applyFont="1" applyFill="1" applyBorder="1" applyAlignment="1">
      <alignment horizontal="center" vertical="top" wrapText="1"/>
    </xf>
    <xf numFmtId="0" fontId="8" fillId="0" borderId="28" xfId="0" applyFont="1" applyBorder="1" applyAlignment="1">
      <alignment horizontal="center" vertical="top"/>
    </xf>
    <xf numFmtId="165" fontId="8" fillId="0" borderId="28" xfId="0" applyNumberFormat="1" applyFont="1" applyBorder="1" applyAlignment="1">
      <alignment horizontal="center" vertical="top"/>
    </xf>
    <xf numFmtId="164" fontId="8" fillId="0" borderId="28" xfId="0" applyNumberFormat="1" applyFont="1" applyFill="1" applyBorder="1" applyAlignment="1">
      <alignment horizontal="left" vertical="top" shrinkToFit="1"/>
    </xf>
    <xf numFmtId="165" fontId="8" fillId="0" borderId="1" xfId="0" applyNumberFormat="1" applyFont="1" applyBorder="1" applyAlignment="1">
      <alignment horizontal="center" vertical="top"/>
    </xf>
    <xf numFmtId="165" fontId="10" fillId="4" borderId="28" xfId="0" applyNumberFormat="1" applyFont="1" applyFill="1" applyBorder="1" applyAlignment="1">
      <alignment horizontal="center" vertical="top" wrapText="1"/>
    </xf>
    <xf numFmtId="165" fontId="26" fillId="0" borderId="28" xfId="0" applyNumberFormat="1" applyFont="1" applyBorder="1" applyAlignment="1">
      <alignment horizontal="center" vertical="center" wrapText="1" shrinkToFit="1"/>
    </xf>
    <xf numFmtId="0" fontId="34" fillId="0" borderId="28" xfId="0" applyFont="1" applyFill="1" applyBorder="1" applyAlignment="1">
      <alignment horizontal="center" vertical="top" wrapText="1"/>
    </xf>
    <xf numFmtId="0" fontId="35" fillId="0" borderId="0" xfId="0" applyFont="1" applyBorder="1" applyAlignment="1">
      <alignment vertical="top"/>
    </xf>
    <xf numFmtId="0" fontId="35" fillId="0" borderId="28" xfId="0" applyFont="1" applyFill="1" applyBorder="1" applyAlignment="1">
      <alignment horizontal="center" vertical="top"/>
    </xf>
    <xf numFmtId="0" fontId="35" fillId="0" borderId="28" xfId="0" applyFont="1" applyBorder="1" applyAlignment="1">
      <alignment horizontal="center" vertical="top"/>
    </xf>
    <xf numFmtId="0" fontId="35" fillId="0" borderId="0" xfId="0" applyFont="1" applyAlignment="1">
      <alignment vertical="top"/>
    </xf>
    <xf numFmtId="0" fontId="26" fillId="0" borderId="28" xfId="0" applyFont="1" applyBorder="1" applyAlignment="1">
      <alignment horizontal="left" vertical="center" shrinkToFit="1"/>
    </xf>
    <xf numFmtId="168" fontId="10" fillId="0" borderId="60" xfId="0" applyNumberFormat="1" applyFont="1" applyFill="1" applyBorder="1" applyAlignment="1">
      <alignment horizontal="left" vertical="top" wrapText="1" shrinkToFit="1"/>
    </xf>
    <xf numFmtId="168" fontId="10" fillId="0" borderId="28" xfId="0" applyNumberFormat="1" applyFont="1" applyFill="1" applyBorder="1" applyAlignment="1">
      <alignment horizontal="center" vertical="center" wrapText="1" shrinkToFit="1"/>
    </xf>
    <xf numFmtId="168" fontId="8" fillId="0" borderId="28" xfId="0" applyNumberFormat="1" applyFont="1" applyFill="1" applyBorder="1" applyAlignment="1">
      <alignment horizontal="left" vertical="top" shrinkToFit="1"/>
    </xf>
    <xf numFmtId="168" fontId="8" fillId="0" borderId="60" xfId="0" applyNumberFormat="1" applyFont="1" applyFill="1" applyBorder="1" applyAlignment="1">
      <alignment horizontal="left" vertical="top" wrapText="1" shrinkToFit="1"/>
    </xf>
    <xf numFmtId="168" fontId="8" fillId="0" borderId="28" xfId="0" applyNumberFormat="1" applyFont="1" applyBorder="1" applyAlignment="1">
      <alignment horizontal="center" vertical="center" wrapText="1" shrinkToFit="1"/>
    </xf>
    <xf numFmtId="168" fontId="8" fillId="0" borderId="28" xfId="0" applyNumberFormat="1" applyFont="1" applyBorder="1" applyAlignment="1">
      <alignment horizontal="left" vertical="top" wrapText="1" shrinkToFit="1"/>
    </xf>
    <xf numFmtId="0" fontId="10" fillId="0" borderId="60" xfId="0" applyFont="1" applyFill="1" applyBorder="1" applyAlignment="1">
      <alignment vertical="top" wrapText="1"/>
    </xf>
    <xf numFmtId="0" fontId="10" fillId="0" borderId="28" xfId="0" applyFont="1" applyFill="1" applyBorder="1" applyAlignment="1">
      <alignment horizontal="center" vertical="center" wrapText="1" shrinkToFit="1"/>
    </xf>
    <xf numFmtId="164" fontId="8" fillId="12" borderId="28" xfId="0" applyNumberFormat="1" applyFont="1" applyFill="1" applyBorder="1" applyAlignment="1">
      <alignment horizontal="left" vertical="top" shrinkToFit="1"/>
    </xf>
    <xf numFmtId="49" fontId="8" fillId="12" borderId="28" xfId="0" applyNumberFormat="1" applyFont="1" applyFill="1" applyBorder="1" applyAlignment="1">
      <alignment horizontal="left" vertical="top" wrapText="1" shrinkToFit="1"/>
    </xf>
    <xf numFmtId="0" fontId="8" fillId="12" borderId="28" xfId="0" applyFont="1" applyFill="1" applyBorder="1" applyAlignment="1">
      <alignment horizontal="center" vertical="center" wrapText="1" shrinkToFit="1"/>
    </xf>
    <xf numFmtId="49" fontId="10" fillId="3" borderId="60" xfId="0" applyNumberFormat="1" applyFont="1" applyFill="1" applyBorder="1" applyAlignment="1">
      <alignment horizontal="left" vertical="top" shrinkToFit="1"/>
    </xf>
    <xf numFmtId="49" fontId="8" fillId="0" borderId="28" xfId="0" applyNumberFormat="1" applyFont="1" applyFill="1" applyBorder="1" applyAlignment="1">
      <alignment horizontal="left" vertical="top" wrapText="1" shrinkToFit="1"/>
    </xf>
    <xf numFmtId="0" fontId="8" fillId="0" borderId="28" xfId="0" applyFont="1" applyFill="1" applyBorder="1" applyAlignment="1">
      <alignment horizontal="center" vertical="center" wrapText="1" shrinkToFit="1"/>
    </xf>
    <xf numFmtId="49" fontId="8" fillId="0" borderId="28" xfId="0" applyNumberFormat="1" applyFont="1" applyBorder="1" applyAlignment="1">
      <alignment horizontal="left" vertical="top" wrapText="1" shrinkToFit="1"/>
    </xf>
    <xf numFmtId="0" fontId="8" fillId="0" borderId="28" xfId="0" applyFont="1" applyBorder="1" applyAlignment="1">
      <alignment horizontal="center" vertical="center" wrapText="1" shrinkToFit="1"/>
    </xf>
    <xf numFmtId="0" fontId="25" fillId="12" borderId="53" xfId="0" applyFont="1" applyFill="1" applyBorder="1" applyAlignment="1">
      <alignment vertical="top" wrapText="1"/>
    </xf>
    <xf numFmtId="0" fontId="26" fillId="0" borderId="72" xfId="0" applyFont="1" applyFill="1" applyBorder="1" applyAlignment="1">
      <alignment horizontal="left" vertical="top" wrapText="1"/>
    </xf>
    <xf numFmtId="0" fontId="26" fillId="0" borderId="0" xfId="0" applyFont="1" applyBorder="1" applyAlignment="1">
      <alignment horizontal="left" vertical="center" wrapText="1" shrinkToFit="1"/>
    </xf>
    <xf numFmtId="168" fontId="26" fillId="0" borderId="28" xfId="0" applyNumberFormat="1" applyFont="1" applyFill="1" applyBorder="1" applyAlignment="1">
      <alignment vertical="top" wrapText="1"/>
    </xf>
    <xf numFmtId="0" fontId="26" fillId="0" borderId="28" xfId="0" applyFont="1" applyFill="1" applyBorder="1" applyAlignment="1">
      <alignment horizontal="left" vertical="top" wrapText="1"/>
    </xf>
    <xf numFmtId="0" fontId="26" fillId="0" borderId="61" xfId="0" applyFont="1" applyFill="1" applyBorder="1" applyAlignment="1">
      <alignment horizontal="left" vertical="top" wrapText="1"/>
    </xf>
    <xf numFmtId="2" fontId="26" fillId="0" borderId="28" xfId="0" applyNumberFormat="1" applyFont="1" applyBorder="1" applyAlignment="1">
      <alignment horizontal="center" vertical="center" wrapText="1" shrinkToFit="1"/>
    </xf>
    <xf numFmtId="0" fontId="26" fillId="0" borderId="61" xfId="0" applyFont="1" applyFill="1" applyBorder="1" applyAlignment="1">
      <alignment horizontal="center" vertical="top"/>
    </xf>
    <xf numFmtId="1" fontId="26" fillId="0" borderId="28" xfId="0" applyNumberFormat="1" applyFont="1" applyBorder="1" applyAlignment="1">
      <alignment horizontal="center" vertical="center" wrapText="1" shrinkToFit="1"/>
    </xf>
    <xf numFmtId="1" fontId="25" fillId="0" borderId="28" xfId="0" applyNumberFormat="1" applyFont="1" applyFill="1" applyBorder="1" applyAlignment="1">
      <alignment horizontal="center" vertical="center" wrapText="1" shrinkToFit="1"/>
    </xf>
    <xf numFmtId="1" fontId="26" fillId="12" borderId="28" xfId="0" applyNumberFormat="1" applyFont="1" applyFill="1" applyBorder="1" applyAlignment="1">
      <alignment horizontal="center" vertical="center" wrapText="1" shrinkToFit="1"/>
    </xf>
    <xf numFmtId="1" fontId="26" fillId="0" borderId="28" xfId="0" applyNumberFormat="1" applyFont="1" applyFill="1" applyBorder="1" applyAlignment="1">
      <alignment horizontal="center" vertical="center" wrapText="1" shrinkToFit="1"/>
    </xf>
    <xf numFmtId="168" fontId="26" fillId="0" borderId="28" xfId="0" applyNumberFormat="1" applyFont="1" applyBorder="1" applyAlignment="1">
      <alignment horizontal="center" vertical="top"/>
    </xf>
    <xf numFmtId="168" fontId="26" fillId="0" borderId="28" xfId="0" applyNumberFormat="1" applyFont="1" applyFill="1" applyBorder="1" applyAlignment="1">
      <alignment horizontal="center" vertical="top"/>
    </xf>
    <xf numFmtId="170" fontId="26" fillId="0" borderId="28" xfId="0" applyNumberFormat="1" applyFont="1" applyFill="1" applyBorder="1" applyAlignment="1">
      <alignment horizontal="center" vertical="top" wrapText="1"/>
    </xf>
    <xf numFmtId="168" fontId="25" fillId="0" borderId="53" xfId="0" applyNumberFormat="1" applyFont="1" applyFill="1" applyBorder="1" applyAlignment="1">
      <alignment vertical="top" wrapText="1"/>
    </xf>
    <xf numFmtId="0" fontId="26" fillId="0" borderId="53" xfId="0" applyFont="1" applyFill="1" applyBorder="1" applyAlignment="1">
      <alignment horizontal="center" vertical="top" wrapText="1"/>
    </xf>
    <xf numFmtId="49" fontId="8" fillId="6" borderId="1" xfId="0" applyNumberFormat="1" applyFont="1" applyFill="1" applyBorder="1" applyAlignment="1">
      <alignment vertical="top"/>
    </xf>
    <xf numFmtId="9" fontId="8" fillId="7" borderId="1" xfId="7" applyFont="1" applyFill="1" applyBorder="1" applyAlignment="1">
      <alignment vertical="top"/>
    </xf>
    <xf numFmtId="49" fontId="8" fillId="0" borderId="0" xfId="0" applyNumberFormat="1" applyFont="1" applyFill="1" applyBorder="1" applyAlignment="1">
      <alignment horizontal="left" vertical="top"/>
    </xf>
    <xf numFmtId="167" fontId="10" fillId="0" borderId="60" xfId="0" applyNumberFormat="1" applyFont="1" applyFill="1" applyBorder="1" applyAlignment="1">
      <alignment vertical="top" wrapText="1"/>
    </xf>
    <xf numFmtId="0" fontId="10" fillId="0" borderId="28" xfId="0" applyFont="1" applyFill="1" applyBorder="1" applyAlignment="1">
      <alignment vertical="top" wrapText="1" shrinkToFit="1"/>
    </xf>
    <xf numFmtId="1" fontId="8" fillId="7" borderId="28" xfId="0" applyNumberFormat="1" applyFont="1" applyFill="1" applyBorder="1" applyAlignment="1">
      <alignment horizontal="center" vertical="top" wrapText="1" shrinkToFit="1"/>
    </xf>
    <xf numFmtId="0" fontId="8" fillId="0" borderId="28" xfId="9" applyFont="1" applyBorder="1" applyAlignment="1">
      <alignment horizontal="justify" vertical="center" wrapText="1"/>
    </xf>
    <xf numFmtId="0" fontId="8" fillId="0" borderId="28" xfId="0" applyFont="1" applyBorder="1" applyAlignment="1">
      <alignment horizontal="center" vertical="center" wrapText="1"/>
    </xf>
    <xf numFmtId="164" fontId="8" fillId="0" borderId="28" xfId="0" applyNumberFormat="1" applyFont="1" applyFill="1" applyBorder="1" applyAlignment="1">
      <alignment horizontal="left" vertical="center" wrapText="1" shrinkToFit="1"/>
    </xf>
    <xf numFmtId="49" fontId="8" fillId="0" borderId="28" xfId="0" applyNumberFormat="1" applyFont="1" applyBorder="1" applyAlignment="1">
      <alignment horizontal="left" vertical="center" wrapText="1"/>
    </xf>
    <xf numFmtId="49" fontId="8" fillId="0" borderId="28" xfId="0" applyNumberFormat="1" applyFont="1" applyBorder="1" applyAlignment="1">
      <alignment vertical="center" wrapText="1" shrinkToFit="1"/>
    </xf>
    <xf numFmtId="164" fontId="8" fillId="0" borderId="28" xfId="0" applyNumberFormat="1" applyFont="1" applyBorder="1" applyAlignment="1">
      <alignment horizontal="center" vertical="center"/>
    </xf>
    <xf numFmtId="2" fontId="8" fillId="0" borderId="28" xfId="9" applyNumberFormat="1" applyFont="1" applyBorder="1" applyAlignment="1">
      <alignment horizontal="center" vertical="center"/>
    </xf>
    <xf numFmtId="0" fontId="8" fillId="0" borderId="28" xfId="9" applyFont="1" applyBorder="1" applyAlignment="1">
      <alignment horizontal="justify" vertical="center"/>
    </xf>
    <xf numFmtId="0" fontId="8" fillId="0" borderId="28" xfId="9" applyFont="1" applyBorder="1" applyAlignment="1">
      <alignment horizontal="justify" wrapText="1"/>
    </xf>
    <xf numFmtId="171" fontId="8" fillId="0" borderId="28" xfId="8" applyNumberFormat="1" applyFont="1" applyBorder="1" applyAlignment="1">
      <alignment horizontal="center" vertical="center"/>
    </xf>
    <xf numFmtId="1" fontId="8" fillId="0" borderId="28" xfId="9" applyNumberFormat="1" applyFont="1" applyBorder="1" applyAlignment="1">
      <alignment horizontal="center" vertical="center"/>
    </xf>
    <xf numFmtId="0" fontId="8" fillId="0" borderId="28" xfId="0" applyFont="1" applyFill="1" applyBorder="1" applyAlignment="1">
      <alignment vertical="top" wrapText="1"/>
    </xf>
    <xf numFmtId="0" fontId="8" fillId="0" borderId="28" xfId="0" applyFont="1" applyBorder="1" applyAlignment="1">
      <alignment horizontal="center" vertical="center"/>
    </xf>
    <xf numFmtId="164" fontId="8" fillId="0" borderId="28" xfId="0" applyNumberFormat="1" applyFont="1" applyFill="1" applyBorder="1" applyAlignment="1">
      <alignment horizontal="left" vertical="top" wrapText="1" shrinkToFit="1"/>
    </xf>
    <xf numFmtId="49" fontId="8" fillId="0" borderId="28" xfId="0" applyNumberFormat="1" applyFont="1" applyBorder="1" applyAlignment="1">
      <alignment vertical="top" wrapText="1" shrinkToFit="1"/>
    </xf>
    <xf numFmtId="164" fontId="8" fillId="0" borderId="28" xfId="0" applyNumberFormat="1" applyFont="1" applyBorder="1" applyAlignment="1">
      <alignment horizontal="center" vertical="top"/>
    </xf>
    <xf numFmtId="0" fontId="10" fillId="0" borderId="53" xfId="9" applyFont="1" applyFill="1" applyBorder="1" applyAlignment="1">
      <alignment vertical="top" wrapText="1"/>
    </xf>
    <xf numFmtId="0" fontId="10" fillId="0" borderId="60" xfId="9" applyFont="1" applyFill="1" applyBorder="1" applyAlignment="1">
      <alignment horizontal="left" vertical="top" wrapText="1" shrinkToFit="1"/>
    </xf>
    <xf numFmtId="0" fontId="10" fillId="0" borderId="28" xfId="9" applyFont="1" applyFill="1" applyBorder="1" applyAlignment="1">
      <alignment vertical="top" wrapText="1" shrinkToFit="1"/>
    </xf>
    <xf numFmtId="0" fontId="10" fillId="0" borderId="28" xfId="9" applyFont="1" applyFill="1" applyBorder="1" applyAlignment="1">
      <alignment vertical="top" wrapText="1"/>
    </xf>
    <xf numFmtId="1" fontId="8" fillId="7" borderId="1" xfId="9" applyNumberFormat="1" applyFont="1" applyFill="1" applyBorder="1" applyAlignment="1">
      <alignment horizontal="center" vertical="top" wrapText="1" shrinkToFit="1"/>
    </xf>
    <xf numFmtId="0" fontId="8" fillId="0" borderId="0" xfId="9" applyFont="1" applyAlignment="1">
      <alignment wrapText="1"/>
    </xf>
    <xf numFmtId="0" fontId="8" fillId="0" borderId="28" xfId="9" applyFont="1" applyBorder="1" applyAlignment="1">
      <alignment horizontal="center" vertical="center"/>
    </xf>
    <xf numFmtId="0" fontId="8" fillId="0" borderId="28" xfId="9" applyFont="1" applyBorder="1" applyAlignment="1">
      <alignment vertical="center" wrapText="1" shrinkToFit="1"/>
    </xf>
    <xf numFmtId="1" fontId="8" fillId="0" borderId="28" xfId="9" applyNumberFormat="1" applyFont="1" applyFill="1" applyBorder="1" applyAlignment="1">
      <alignment horizontal="center" vertical="center" wrapText="1"/>
    </xf>
    <xf numFmtId="0" fontId="10" fillId="0" borderId="28" xfId="0" applyFont="1" applyFill="1" applyBorder="1" applyAlignment="1">
      <alignment vertical="top" wrapText="1"/>
    </xf>
    <xf numFmtId="1" fontId="8" fillId="7" borderId="1" xfId="0" applyNumberFormat="1" applyFont="1" applyFill="1" applyBorder="1" applyAlignment="1">
      <alignment horizontal="center" vertical="top" wrapText="1" shrinkToFit="1"/>
    </xf>
    <xf numFmtId="0" fontId="8" fillId="0" borderId="28" xfId="0" applyFont="1" applyBorder="1" applyAlignment="1">
      <alignment vertical="center" wrapText="1" shrinkToFit="1"/>
    </xf>
    <xf numFmtId="164" fontId="8" fillId="0" borderId="28" xfId="9" applyNumberFormat="1" applyFont="1" applyFill="1" applyBorder="1" applyAlignment="1">
      <alignment horizontal="center" vertical="center" wrapText="1"/>
    </xf>
    <xf numFmtId="49" fontId="8" fillId="0" borderId="28" xfId="0" applyNumberFormat="1" applyFont="1" applyBorder="1" applyAlignment="1">
      <alignment horizontal="left" vertical="top" shrinkToFit="1"/>
    </xf>
    <xf numFmtId="0" fontId="8" fillId="0" borderId="28" xfId="0" applyFont="1" applyBorder="1" applyAlignment="1">
      <alignment vertical="top" shrinkToFit="1"/>
    </xf>
    <xf numFmtId="0" fontId="8" fillId="0" borderId="28" xfId="0" applyFont="1" applyBorder="1" applyAlignment="1">
      <alignment vertical="top"/>
    </xf>
    <xf numFmtId="0" fontId="10" fillId="0" borderId="1" xfId="0" applyFont="1" applyFill="1" applyBorder="1" applyAlignment="1">
      <alignment vertical="top" wrapText="1"/>
    </xf>
    <xf numFmtId="0" fontId="8" fillId="0" borderId="1" xfId="0" applyFont="1" applyBorder="1" applyAlignment="1">
      <alignment horizontal="center" vertical="top"/>
    </xf>
    <xf numFmtId="1" fontId="8" fillId="7" borderId="28" xfId="9" applyNumberFormat="1" applyFont="1" applyFill="1" applyBorder="1" applyAlignment="1">
      <alignment horizontal="center" vertical="top" wrapText="1" shrinkToFit="1"/>
    </xf>
    <xf numFmtId="0" fontId="8" fillId="0" borderId="28" xfId="9" applyFont="1" applyFill="1" applyBorder="1" applyAlignment="1">
      <alignment vertical="top" wrapText="1"/>
    </xf>
    <xf numFmtId="164" fontId="8" fillId="0" borderId="28" xfId="9" applyNumberFormat="1" applyFont="1" applyFill="1" applyBorder="1" applyAlignment="1">
      <alignment horizontal="left" vertical="top" wrapText="1" shrinkToFit="1"/>
    </xf>
    <xf numFmtId="167" fontId="8" fillId="0" borderId="28" xfId="6" applyNumberFormat="1" applyFont="1" applyBorder="1" applyAlignment="1">
      <alignment vertical="center" wrapText="1" shrinkToFit="1"/>
    </xf>
    <xf numFmtId="167" fontId="8" fillId="0" borderId="28" xfId="0" applyNumberFormat="1" applyFont="1" applyBorder="1" applyAlignment="1">
      <alignment horizontal="center" vertical="top"/>
    </xf>
    <xf numFmtId="167" fontId="10" fillId="0" borderId="53" xfId="0" applyNumberFormat="1" applyFont="1" applyFill="1" applyBorder="1" applyAlignment="1">
      <alignment vertical="top" wrapText="1"/>
    </xf>
    <xf numFmtId="167" fontId="10" fillId="0" borderId="60" xfId="0" applyNumberFormat="1" applyFont="1" applyFill="1" applyBorder="1" applyAlignment="1">
      <alignment horizontal="left" vertical="top" wrapText="1" shrinkToFit="1"/>
    </xf>
    <xf numFmtId="167" fontId="10" fillId="0" borderId="28" xfId="0" applyNumberFormat="1" applyFont="1" applyFill="1" applyBorder="1" applyAlignment="1">
      <alignment vertical="top" wrapText="1" shrinkToFit="1"/>
    </xf>
    <xf numFmtId="167" fontId="10" fillId="0" borderId="28" xfId="0" applyNumberFormat="1" applyFont="1" applyFill="1" applyBorder="1" applyAlignment="1">
      <alignment vertical="top" wrapText="1"/>
    </xf>
    <xf numFmtId="167" fontId="8" fillId="0" borderId="53" xfId="0" applyNumberFormat="1" applyFont="1" applyFill="1" applyBorder="1" applyAlignment="1">
      <alignment horizontal="left" vertical="center" wrapText="1"/>
    </xf>
    <xf numFmtId="167" fontId="10" fillId="3" borderId="60" xfId="0" applyNumberFormat="1" applyFont="1" applyFill="1" applyBorder="1" applyAlignment="1">
      <alignment horizontal="left" vertical="top" shrinkToFit="1"/>
    </xf>
    <xf numFmtId="1" fontId="10" fillId="3" borderId="28" xfId="0" applyNumberFormat="1" applyFont="1" applyFill="1" applyBorder="1" applyAlignment="1">
      <alignment horizontal="center" vertical="top" wrapText="1" shrinkToFit="1"/>
    </xf>
    <xf numFmtId="164" fontId="8" fillId="0" borderId="28" xfId="9" applyNumberFormat="1" applyFont="1" applyBorder="1" applyAlignment="1">
      <alignment horizontal="center" vertical="center"/>
    </xf>
    <xf numFmtId="167" fontId="10" fillId="0" borderId="60" xfId="0" applyNumberFormat="1" applyFont="1" applyFill="1" applyBorder="1" applyAlignment="1">
      <alignment vertical="center" wrapText="1"/>
    </xf>
    <xf numFmtId="0" fontId="10" fillId="0" borderId="60" xfId="0" applyFont="1" applyFill="1" applyBorder="1" applyAlignment="1">
      <alignment horizontal="left" vertical="center" wrapText="1" shrinkToFit="1"/>
    </xf>
    <xf numFmtId="0" fontId="10" fillId="0" borderId="28" xfId="0" applyFont="1" applyFill="1" applyBorder="1" applyAlignment="1">
      <alignment vertical="center" wrapText="1" shrinkToFit="1"/>
    </xf>
    <xf numFmtId="0" fontId="10" fillId="0" borderId="28" xfId="0" applyFont="1" applyFill="1" applyBorder="1" applyAlignment="1">
      <alignment horizontal="center" vertical="center" wrapText="1"/>
    </xf>
    <xf numFmtId="0" fontId="10" fillId="0" borderId="53" xfId="0" applyFont="1" applyFill="1" applyBorder="1" applyAlignment="1">
      <alignment vertical="center" wrapText="1"/>
    </xf>
    <xf numFmtId="167" fontId="10" fillId="10" borderId="60" xfId="0" applyNumberFormat="1" applyFont="1" applyFill="1" applyBorder="1" applyAlignment="1">
      <alignment vertical="center"/>
    </xf>
    <xf numFmtId="167" fontId="10" fillId="15" borderId="60" xfId="0" applyNumberFormat="1" applyFont="1" applyFill="1" applyBorder="1" applyAlignment="1">
      <alignment vertical="center"/>
    </xf>
    <xf numFmtId="167" fontId="10" fillId="15" borderId="60" xfId="0" applyNumberFormat="1" applyFont="1" applyFill="1" applyBorder="1" applyAlignment="1">
      <alignment horizontal="left" vertical="top"/>
    </xf>
    <xf numFmtId="167" fontId="10" fillId="15" borderId="60" xfId="0" applyNumberFormat="1" applyFont="1" applyFill="1" applyBorder="1" applyAlignment="1">
      <alignment vertical="top"/>
    </xf>
    <xf numFmtId="167" fontId="8" fillId="0" borderId="28" xfId="0" applyNumberFormat="1" applyFont="1" applyBorder="1" applyAlignment="1">
      <alignment horizontal="center" vertical="center"/>
    </xf>
    <xf numFmtId="0" fontId="8" fillId="0" borderId="28" xfId="9" applyFont="1" applyBorder="1" applyAlignment="1">
      <alignment vertical="center" wrapText="1"/>
    </xf>
    <xf numFmtId="0" fontId="8" fillId="0" borderId="28" xfId="0" applyFont="1" applyFill="1" applyBorder="1" applyAlignment="1">
      <alignment vertical="center" wrapText="1"/>
    </xf>
    <xf numFmtId="167" fontId="8" fillId="0" borderId="28" xfId="0" applyNumberFormat="1" applyFont="1" applyFill="1" applyBorder="1" applyAlignment="1">
      <alignment horizontal="center" vertical="center"/>
    </xf>
    <xf numFmtId="0" fontId="10" fillId="0" borderId="53" xfId="9" applyFont="1" applyFill="1" applyBorder="1" applyAlignment="1">
      <alignment vertical="center" wrapText="1"/>
    </xf>
    <xf numFmtId="0" fontId="10" fillId="0" borderId="60" xfId="9" applyFont="1" applyFill="1" applyBorder="1" applyAlignment="1">
      <alignment horizontal="left" vertical="center" wrapText="1" shrinkToFit="1"/>
    </xf>
    <xf numFmtId="0" fontId="10" fillId="0" borderId="28" xfId="9" applyFont="1" applyFill="1" applyBorder="1" applyAlignment="1">
      <alignment vertical="center" wrapText="1" shrinkToFit="1"/>
    </xf>
    <xf numFmtId="0" fontId="10" fillId="0" borderId="28" xfId="9" applyFont="1" applyFill="1" applyBorder="1" applyAlignment="1">
      <alignment vertical="center" wrapText="1"/>
    </xf>
    <xf numFmtId="0" fontId="8" fillId="0" borderId="0" xfId="9" applyFont="1" applyAlignment="1">
      <alignment vertical="center" wrapText="1"/>
    </xf>
    <xf numFmtId="0" fontId="10" fillId="0" borderId="28" xfId="0" applyFont="1" applyFill="1" applyBorder="1" applyAlignment="1">
      <alignment vertical="center" wrapText="1"/>
    </xf>
    <xf numFmtId="164" fontId="8" fillId="0" borderId="28" xfId="0" applyNumberFormat="1" applyFont="1" applyFill="1" applyBorder="1" applyAlignment="1">
      <alignment horizontal="left" vertical="center" shrinkToFit="1"/>
    </xf>
    <xf numFmtId="49" fontId="8" fillId="0" borderId="28" xfId="0" applyNumberFormat="1" applyFont="1" applyBorder="1" applyAlignment="1">
      <alignment horizontal="left" vertical="center" shrinkToFit="1"/>
    </xf>
    <xf numFmtId="0" fontId="8" fillId="0" borderId="28" xfId="0" applyFont="1" applyBorder="1" applyAlignment="1">
      <alignment vertical="center" shrinkToFit="1"/>
    </xf>
    <xf numFmtId="0" fontId="8" fillId="0" borderId="28" xfId="0" applyFont="1" applyBorder="1" applyAlignment="1">
      <alignment vertical="center"/>
    </xf>
    <xf numFmtId="0" fontId="10" fillId="0" borderId="1" xfId="0" applyFont="1" applyFill="1" applyBorder="1" applyAlignment="1">
      <alignment vertical="center" wrapText="1"/>
    </xf>
    <xf numFmtId="0" fontId="8" fillId="0" borderId="1" xfId="0" applyFont="1" applyBorder="1" applyAlignment="1">
      <alignment horizontal="center" vertical="center"/>
    </xf>
    <xf numFmtId="0" fontId="8" fillId="0" borderId="28" xfId="9" applyFont="1" applyFill="1" applyBorder="1" applyAlignment="1">
      <alignment vertical="center" wrapText="1"/>
    </xf>
    <xf numFmtId="164" fontId="8" fillId="0" borderId="28" xfId="9" applyNumberFormat="1" applyFont="1" applyFill="1" applyBorder="1" applyAlignment="1">
      <alignment horizontal="left" vertical="center" wrapText="1" shrinkToFit="1"/>
    </xf>
    <xf numFmtId="2" fontId="8" fillId="0" borderId="28" xfId="9" applyNumberFormat="1" applyFont="1" applyFill="1" applyBorder="1" applyAlignment="1">
      <alignment horizontal="center" vertical="center"/>
    </xf>
    <xf numFmtId="0" fontId="8" fillId="0" borderId="28" xfId="9" applyFont="1" applyBorder="1" applyAlignment="1">
      <alignment vertical="center"/>
    </xf>
    <xf numFmtId="0" fontId="8" fillId="0" borderId="28" xfId="9" applyFont="1" applyBorder="1" applyAlignment="1">
      <alignment horizontal="center" vertical="center" wrapText="1"/>
    </xf>
    <xf numFmtId="1" fontId="8" fillId="0" borderId="28" xfId="9" applyNumberFormat="1" applyFont="1" applyBorder="1" applyAlignment="1">
      <alignment horizontal="center" vertical="center" wrapText="1"/>
    </xf>
    <xf numFmtId="49" fontId="8" fillId="0" borderId="28" xfId="9" applyNumberFormat="1" applyFont="1" applyBorder="1" applyAlignment="1">
      <alignment vertical="center" wrapText="1" shrinkToFit="1"/>
    </xf>
    <xf numFmtId="167" fontId="10" fillId="15" borderId="61" xfId="0" applyNumberFormat="1" applyFont="1" applyFill="1" applyBorder="1" applyAlignment="1">
      <alignment vertical="center"/>
    </xf>
    <xf numFmtId="0" fontId="8" fillId="0" borderId="0" xfId="0" applyFont="1" applyFill="1" applyAlignment="1">
      <alignment vertical="top"/>
    </xf>
    <xf numFmtId="167" fontId="10" fillId="0" borderId="53" xfId="0" applyNumberFormat="1" applyFont="1" applyFill="1" applyBorder="1" applyAlignment="1">
      <alignment vertical="center" wrapText="1"/>
    </xf>
    <xf numFmtId="167" fontId="10" fillId="0" borderId="60" xfId="0" applyNumberFormat="1" applyFont="1" applyFill="1" applyBorder="1" applyAlignment="1">
      <alignment horizontal="left" vertical="center" wrapText="1" shrinkToFit="1"/>
    </xf>
    <xf numFmtId="167" fontId="10" fillId="0" borderId="28" xfId="0" applyNumberFormat="1" applyFont="1" applyFill="1" applyBorder="1" applyAlignment="1">
      <alignment vertical="center" wrapText="1" shrinkToFit="1"/>
    </xf>
    <xf numFmtId="167" fontId="10" fillId="0" borderId="28" xfId="0" applyNumberFormat="1" applyFont="1" applyFill="1" applyBorder="1" applyAlignment="1">
      <alignment vertical="center" wrapText="1"/>
    </xf>
    <xf numFmtId="49" fontId="8" fillId="0" borderId="28" xfId="0" applyNumberFormat="1" applyFont="1" applyBorder="1" applyAlignment="1">
      <alignment horizontal="left" vertical="center" wrapText="1" shrinkToFit="1"/>
    </xf>
    <xf numFmtId="3" fontId="8" fillId="0" borderId="28" xfId="0" applyNumberFormat="1" applyFont="1" applyBorder="1" applyAlignment="1">
      <alignment horizontal="center" vertical="center"/>
    </xf>
    <xf numFmtId="167" fontId="10" fillId="0" borderId="60" xfId="0" applyNumberFormat="1" applyFont="1" applyFill="1" applyBorder="1" applyAlignment="1">
      <alignment vertical="center" wrapText="1" shrinkToFit="1"/>
    </xf>
    <xf numFmtId="167" fontId="10" fillId="0" borderId="61" xfId="0" applyNumberFormat="1" applyFont="1" applyFill="1" applyBorder="1" applyAlignment="1">
      <alignment horizontal="left" vertical="center" wrapText="1" shrinkToFit="1"/>
    </xf>
    <xf numFmtId="167" fontId="8" fillId="0" borderId="28" xfId="0" applyNumberFormat="1" applyFont="1" applyFill="1" applyBorder="1" applyAlignment="1">
      <alignment horizontal="center" vertical="center" wrapText="1"/>
    </xf>
    <xf numFmtId="167" fontId="8" fillId="0" borderId="28" xfId="0" applyNumberFormat="1" applyFont="1" applyFill="1" applyBorder="1" applyAlignment="1">
      <alignment horizontal="left" vertical="center" wrapText="1" shrinkToFit="1"/>
    </xf>
    <xf numFmtId="167" fontId="8" fillId="0" borderId="53" xfId="0" applyNumberFormat="1" applyFont="1" applyFill="1" applyBorder="1" applyAlignment="1">
      <alignment vertical="center" wrapText="1" shrinkToFit="1"/>
    </xf>
    <xf numFmtId="1" fontId="10" fillId="17" borderId="45" xfId="0" applyNumberFormat="1" applyFont="1" applyFill="1" applyBorder="1" applyAlignment="1">
      <alignment horizontal="center" vertical="top" wrapText="1" shrinkToFit="1"/>
    </xf>
    <xf numFmtId="1" fontId="8" fillId="17" borderId="56" xfId="0" applyNumberFormat="1" applyFont="1" applyFill="1" applyBorder="1" applyAlignment="1">
      <alignment horizontal="center" vertical="top" wrapText="1" shrinkToFit="1"/>
    </xf>
    <xf numFmtId="167" fontId="8" fillId="17" borderId="60" xfId="0" applyNumberFormat="1" applyFont="1" applyFill="1" applyBorder="1" applyAlignment="1">
      <alignment horizontal="right" vertical="center" wrapText="1"/>
    </xf>
    <xf numFmtId="167" fontId="8" fillId="17" borderId="60" xfId="0" applyNumberFormat="1" applyFont="1" applyFill="1" applyBorder="1" applyAlignment="1">
      <alignment horizontal="left" vertical="center" wrapText="1" shrinkToFit="1"/>
    </xf>
    <xf numFmtId="49" fontId="8" fillId="17" borderId="60" xfId="0" applyNumberFormat="1" applyFont="1" applyFill="1" applyBorder="1" applyAlignment="1">
      <alignment horizontal="left" vertical="center" wrapText="1" shrinkToFit="1"/>
    </xf>
    <xf numFmtId="167" fontId="8" fillId="17" borderId="28" xfId="6" applyNumberFormat="1" applyFont="1" applyFill="1" applyBorder="1" applyAlignment="1">
      <alignment vertical="center" wrapText="1" shrinkToFit="1"/>
    </xf>
    <xf numFmtId="167" fontId="8" fillId="17" borderId="28" xfId="0" applyNumberFormat="1" applyFont="1" applyFill="1" applyBorder="1" applyAlignment="1">
      <alignment horizontal="center" vertical="center"/>
    </xf>
    <xf numFmtId="3" fontId="8" fillId="17" borderId="28" xfId="0" applyNumberFormat="1" applyFont="1" applyFill="1" applyBorder="1" applyAlignment="1">
      <alignment horizontal="center" vertical="center"/>
    </xf>
    <xf numFmtId="167" fontId="8" fillId="0" borderId="28" xfId="0" applyNumberFormat="1" applyFont="1" applyBorder="1" applyAlignment="1">
      <alignment horizontal="center" vertical="center" wrapText="1"/>
    </xf>
    <xf numFmtId="1" fontId="10" fillId="17" borderId="55" xfId="0" applyNumberFormat="1" applyFont="1" applyFill="1" applyBorder="1" applyAlignment="1">
      <alignment horizontal="center" vertical="top" wrapText="1" shrinkToFit="1"/>
    </xf>
    <xf numFmtId="1" fontId="8" fillId="17" borderId="72" xfId="0" applyNumberFormat="1" applyFont="1" applyFill="1" applyBorder="1" applyAlignment="1">
      <alignment horizontal="center" vertical="top" wrapText="1" shrinkToFit="1"/>
    </xf>
    <xf numFmtId="167" fontId="8" fillId="17" borderId="60" xfId="0" applyNumberFormat="1" applyFont="1" applyFill="1" applyBorder="1" applyAlignment="1">
      <alignment horizontal="left" vertical="center" wrapText="1"/>
    </xf>
    <xf numFmtId="167" fontId="8" fillId="17" borderId="61" xfId="0" applyNumberFormat="1" applyFont="1" applyFill="1" applyBorder="1" applyAlignment="1">
      <alignment horizontal="center" vertical="center" wrapText="1"/>
    </xf>
    <xf numFmtId="167" fontId="8" fillId="17" borderId="53" xfId="0" applyNumberFormat="1" applyFont="1" applyFill="1" applyBorder="1" applyAlignment="1">
      <alignment horizontal="left" vertical="center" wrapText="1" shrinkToFit="1"/>
    </xf>
    <xf numFmtId="167" fontId="8" fillId="17" borderId="60" xfId="0" applyNumberFormat="1" applyFont="1" applyFill="1" applyBorder="1" applyAlignment="1">
      <alignment vertical="center" wrapText="1" shrinkToFit="1"/>
    </xf>
    <xf numFmtId="167" fontId="8" fillId="17" borderId="60" xfId="0" applyNumberFormat="1" applyFont="1" applyFill="1" applyBorder="1" applyAlignment="1">
      <alignment horizontal="center" vertical="center" wrapText="1"/>
    </xf>
    <xf numFmtId="3" fontId="8" fillId="17" borderId="61" xfId="0" applyNumberFormat="1" applyFont="1" applyFill="1" applyBorder="1" applyAlignment="1">
      <alignment horizontal="center" vertical="center"/>
    </xf>
    <xf numFmtId="167" fontId="10" fillId="3" borderId="60" xfId="0" applyNumberFormat="1" applyFont="1" applyFill="1" applyBorder="1" applyAlignment="1">
      <alignment horizontal="left" vertical="center" shrinkToFit="1"/>
    </xf>
    <xf numFmtId="167" fontId="8" fillId="0" borderId="28" xfId="6" applyNumberFormat="1" applyFont="1" applyFill="1" applyBorder="1" applyAlignment="1">
      <alignment vertical="center" wrapText="1" shrinkToFit="1"/>
    </xf>
    <xf numFmtId="3" fontId="8" fillId="0" borderId="28" xfId="0" applyNumberFormat="1" applyFont="1" applyFill="1" applyBorder="1" applyAlignment="1">
      <alignment horizontal="center" vertical="center"/>
    </xf>
    <xf numFmtId="167" fontId="10" fillId="0" borderId="60" xfId="0" applyNumberFormat="1" applyFont="1" applyFill="1" applyBorder="1" applyAlignment="1">
      <alignment vertical="top" wrapText="1" shrinkToFit="1"/>
    </xf>
    <xf numFmtId="167" fontId="10" fillId="0" borderId="61" xfId="0" applyNumberFormat="1" applyFont="1" applyFill="1" applyBorder="1" applyAlignment="1">
      <alignment horizontal="left" vertical="top" wrapText="1" shrinkToFit="1"/>
    </xf>
    <xf numFmtId="167" fontId="8" fillId="0" borderId="53" xfId="0" applyNumberFormat="1" applyFont="1" applyFill="1" applyBorder="1" applyAlignment="1">
      <alignment horizontal="left" vertical="top" wrapText="1"/>
    </xf>
    <xf numFmtId="167" fontId="8" fillId="17" borderId="60" xfId="0" applyNumberFormat="1" applyFont="1" applyFill="1" applyBorder="1" applyAlignment="1">
      <alignment horizontal="left" vertical="top" wrapText="1"/>
    </xf>
    <xf numFmtId="49" fontId="10" fillId="0" borderId="55" xfId="0" applyNumberFormat="1" applyFont="1" applyFill="1" applyBorder="1" applyAlignment="1">
      <alignment horizontal="center" vertical="top"/>
    </xf>
    <xf numFmtId="0" fontId="8" fillId="0" borderId="53" xfId="0" applyFont="1" applyFill="1" applyBorder="1" applyAlignment="1">
      <alignment vertical="top" wrapText="1"/>
    </xf>
    <xf numFmtId="0" fontId="10" fillId="0" borderId="28" xfId="0" applyFont="1" applyFill="1" applyBorder="1" applyAlignment="1">
      <alignment horizontal="left" vertical="top" wrapText="1" shrinkToFit="1"/>
    </xf>
    <xf numFmtId="0" fontId="8" fillId="0" borderId="28" xfId="0" applyFont="1" applyFill="1" applyBorder="1" applyAlignment="1">
      <alignment horizontal="left" vertical="top" wrapText="1"/>
    </xf>
    <xf numFmtId="0" fontId="8" fillId="0" borderId="28" xfId="0" applyFont="1" applyBorder="1" applyAlignment="1">
      <alignment horizontal="left" vertical="top" wrapText="1" shrinkToFit="1"/>
    </xf>
    <xf numFmtId="0" fontId="8" fillId="0" borderId="28" xfId="0" applyFont="1" applyBorder="1" applyAlignment="1">
      <alignment horizontal="left" vertical="center" wrapText="1" shrinkToFit="1"/>
    </xf>
    <xf numFmtId="0" fontId="8" fillId="0" borderId="28" xfId="0" applyFont="1" applyFill="1" applyBorder="1" applyAlignment="1">
      <alignment horizontal="center" vertical="top" wrapText="1"/>
    </xf>
    <xf numFmtId="0" fontId="8" fillId="0" borderId="28" xfId="0" applyFont="1" applyFill="1" applyBorder="1" applyAlignment="1">
      <alignment horizontal="left" vertical="top" wrapText="1" shrinkToFit="1"/>
    </xf>
    <xf numFmtId="0" fontId="8" fillId="0" borderId="28" xfId="0" applyFont="1" applyBorder="1" applyAlignment="1">
      <alignment horizontal="center" vertical="top" wrapText="1"/>
    </xf>
    <xf numFmtId="0" fontId="8" fillId="0" borderId="23" xfId="0" applyFont="1" applyFill="1" applyBorder="1" applyAlignment="1">
      <alignment horizontal="left" vertical="top" wrapText="1"/>
    </xf>
    <xf numFmtId="0" fontId="8" fillId="12" borderId="28" xfId="0" applyFont="1" applyFill="1" applyBorder="1" applyAlignment="1">
      <alignment horizontal="center" vertical="top"/>
    </xf>
    <xf numFmtId="0" fontId="8" fillId="0" borderId="1" xfId="0" applyFont="1" applyFill="1" applyBorder="1" applyAlignment="1">
      <alignment horizontal="left" vertical="top" wrapText="1"/>
    </xf>
    <xf numFmtId="0" fontId="30" fillId="0" borderId="0" xfId="0" applyFont="1" applyAlignment="1">
      <alignment vertical="top"/>
    </xf>
    <xf numFmtId="0" fontId="8" fillId="0" borderId="45" xfId="0" applyFont="1" applyFill="1" applyBorder="1" applyAlignment="1">
      <alignment horizontal="left" vertical="top" wrapText="1"/>
    </xf>
    <xf numFmtId="0" fontId="8" fillId="0" borderId="28" xfId="0" applyFont="1" applyBorder="1" applyAlignment="1">
      <alignment horizontal="left" vertical="top" shrinkToFit="1"/>
    </xf>
    <xf numFmtId="0" fontId="8" fillId="0" borderId="28" xfId="0" applyFont="1" applyFill="1" applyBorder="1" applyAlignment="1">
      <alignment horizontal="center" vertical="top"/>
    </xf>
    <xf numFmtId="0" fontId="8" fillId="0" borderId="61" xfId="0" applyFont="1" applyBorder="1" applyAlignment="1">
      <alignment horizontal="left" vertical="top" shrinkToFit="1"/>
    </xf>
    <xf numFmtId="0" fontId="8" fillId="0" borderId="0" xfId="0" applyFont="1" applyAlignment="1">
      <alignment vertical="top" wrapText="1"/>
    </xf>
    <xf numFmtId="0" fontId="26" fillId="0" borderId="28" xfId="0" applyNumberFormat="1" applyFont="1" applyBorder="1" applyAlignment="1">
      <alignment horizontal="center" vertical="center" wrapText="1" shrinkToFit="1"/>
    </xf>
    <xf numFmtId="165" fontId="10" fillId="4" borderId="28" xfId="0" applyNumberFormat="1" applyFont="1" applyFill="1" applyBorder="1" applyAlignment="1">
      <alignment horizontal="center" vertical="top"/>
    </xf>
    <xf numFmtId="165" fontId="10" fillId="2" borderId="28" xfId="0" applyNumberFormat="1" applyFont="1" applyFill="1" applyBorder="1" applyAlignment="1">
      <alignment horizontal="center" vertical="top"/>
    </xf>
    <xf numFmtId="165" fontId="8" fillId="12" borderId="28" xfId="0" applyNumberFormat="1" applyFont="1" applyFill="1" applyBorder="1" applyAlignment="1">
      <alignment horizontal="center" vertical="top"/>
    </xf>
    <xf numFmtId="165" fontId="10" fillId="3" borderId="28" xfId="0" applyNumberFormat="1" applyFont="1" applyFill="1" applyBorder="1" applyAlignment="1">
      <alignment horizontal="center" vertical="center" wrapText="1" shrinkToFit="1"/>
    </xf>
    <xf numFmtId="165" fontId="8" fillId="0" borderId="28" xfId="0" applyNumberFormat="1" applyFont="1" applyFill="1" applyBorder="1" applyAlignment="1">
      <alignment horizontal="center" vertical="top"/>
    </xf>
    <xf numFmtId="165" fontId="8" fillId="0" borderId="28" xfId="0" applyNumberFormat="1" applyFont="1" applyFill="1" applyBorder="1" applyAlignment="1">
      <alignment vertical="top" wrapText="1"/>
    </xf>
    <xf numFmtId="165" fontId="10" fillId="14" borderId="28" xfId="0" applyNumberFormat="1" applyFont="1" applyFill="1" applyBorder="1" applyAlignment="1">
      <alignment horizontal="center" vertical="top"/>
    </xf>
    <xf numFmtId="165" fontId="10" fillId="0" borderId="28" xfId="9" applyNumberFormat="1" applyFont="1" applyFill="1" applyBorder="1" applyAlignment="1">
      <alignment horizontal="center" vertical="top"/>
    </xf>
    <xf numFmtId="165" fontId="8" fillId="0" borderId="28" xfId="9" applyNumberFormat="1" applyFont="1" applyBorder="1" applyAlignment="1">
      <alignment horizontal="center" vertical="top"/>
    </xf>
    <xf numFmtId="165" fontId="10" fillId="0" borderId="28" xfId="9" applyNumberFormat="1" applyFont="1" applyBorder="1" applyAlignment="1">
      <alignment horizontal="center" vertical="top"/>
    </xf>
    <xf numFmtId="165" fontId="8" fillId="0" borderId="28" xfId="9" applyNumberFormat="1" applyFont="1" applyFill="1" applyBorder="1" applyAlignment="1">
      <alignment horizontal="center" vertical="top"/>
    </xf>
    <xf numFmtId="165" fontId="10" fillId="16" borderId="28" xfId="0" applyNumberFormat="1" applyFont="1" applyFill="1" applyBorder="1" applyAlignment="1">
      <alignment horizontal="center" vertical="top"/>
    </xf>
    <xf numFmtId="165" fontId="10" fillId="0" borderId="28" xfId="0" applyNumberFormat="1" applyFont="1" applyFill="1" applyBorder="1" applyAlignment="1">
      <alignment horizontal="center" vertical="top"/>
    </xf>
    <xf numFmtId="165" fontId="10" fillId="0" borderId="28" xfId="0" applyNumberFormat="1" applyFont="1" applyBorder="1" applyAlignment="1">
      <alignment horizontal="center" vertical="top"/>
    </xf>
    <xf numFmtId="165" fontId="10" fillId="17" borderId="28" xfId="0" applyNumberFormat="1" applyFont="1" applyFill="1" applyBorder="1" applyAlignment="1">
      <alignment horizontal="center" vertical="top"/>
    </xf>
    <xf numFmtId="165" fontId="10" fillId="0" borderId="60" xfId="9" applyNumberFormat="1" applyFont="1" applyFill="1" applyBorder="1" applyAlignment="1">
      <alignment vertical="top" wrapText="1"/>
    </xf>
    <xf numFmtId="165" fontId="10" fillId="0" borderId="28" xfId="9" applyNumberFormat="1" applyFont="1" applyFill="1" applyBorder="1" applyAlignment="1">
      <alignment horizontal="center" vertical="center"/>
    </xf>
    <xf numFmtId="165" fontId="10" fillId="0" borderId="28" xfId="9" applyNumberFormat="1" applyFont="1" applyBorder="1" applyAlignment="1">
      <alignment horizontal="center" vertical="center"/>
    </xf>
    <xf numFmtId="165" fontId="10" fillId="0" borderId="28" xfId="0" applyNumberFormat="1" applyFont="1" applyFill="1" applyBorder="1" applyAlignment="1">
      <alignment horizontal="center" vertical="center"/>
    </xf>
    <xf numFmtId="165" fontId="10" fillId="18" borderId="28" xfId="0" applyNumberFormat="1" applyFont="1" applyFill="1" applyBorder="1" applyAlignment="1">
      <alignment horizontal="center" vertical="top"/>
    </xf>
    <xf numFmtId="165" fontId="8" fillId="0" borderId="1" xfId="0" applyNumberFormat="1" applyFont="1" applyFill="1" applyBorder="1" applyAlignment="1">
      <alignment horizontal="center" vertical="top"/>
    </xf>
    <xf numFmtId="165" fontId="10" fillId="11" borderId="28" xfId="9" applyNumberFormat="1" applyFont="1" applyFill="1" applyBorder="1" applyAlignment="1">
      <alignment horizontal="center" vertical="top"/>
    </xf>
    <xf numFmtId="165" fontId="8" fillId="0" borderId="28" xfId="9" applyNumberFormat="1" applyFont="1" applyBorder="1" applyAlignment="1">
      <alignment horizontal="center" vertical="center"/>
    </xf>
    <xf numFmtId="165" fontId="8" fillId="0" borderId="28" xfId="9" applyNumberFormat="1" applyFont="1" applyFill="1" applyBorder="1" applyAlignment="1">
      <alignment horizontal="center" vertical="center"/>
    </xf>
    <xf numFmtId="165" fontId="10" fillId="4" borderId="28" xfId="0" applyNumberFormat="1" applyFont="1" applyFill="1" applyBorder="1" applyAlignment="1">
      <alignment horizontal="center" vertical="center" wrapText="1"/>
    </xf>
    <xf numFmtId="165" fontId="10" fillId="0" borderId="60" xfId="0" applyNumberFormat="1" applyFont="1" applyFill="1" applyBorder="1" applyAlignment="1">
      <alignment vertical="center" wrapText="1"/>
    </xf>
    <xf numFmtId="165" fontId="10" fillId="16" borderId="28" xfId="0" applyNumberFormat="1" applyFont="1" applyFill="1" applyBorder="1" applyAlignment="1">
      <alignment horizontal="center" vertical="center"/>
    </xf>
    <xf numFmtId="165" fontId="10" fillId="2" borderId="28" xfId="0" applyNumberFormat="1" applyFont="1" applyFill="1" applyBorder="1" applyAlignment="1">
      <alignment horizontal="center" vertical="center"/>
    </xf>
    <xf numFmtId="165" fontId="10" fillId="10" borderId="28" xfId="0" applyNumberFormat="1" applyFont="1" applyFill="1" applyBorder="1" applyAlignment="1">
      <alignment horizontal="center" vertical="center" wrapText="1"/>
    </xf>
    <xf numFmtId="165" fontId="8" fillId="0" borderId="28" xfId="0" applyNumberFormat="1" applyFont="1" applyBorder="1" applyAlignment="1">
      <alignment horizontal="center" vertical="center"/>
    </xf>
    <xf numFmtId="165" fontId="8" fillId="0" borderId="1" xfId="9" applyNumberFormat="1" applyFont="1" applyBorder="1" applyAlignment="1">
      <alignment horizontal="center" vertical="center"/>
    </xf>
    <xf numFmtId="165" fontId="8" fillId="0" borderId="1" xfId="9" applyNumberFormat="1" applyFont="1" applyFill="1" applyBorder="1" applyAlignment="1">
      <alignment horizontal="center" vertical="center"/>
    </xf>
    <xf numFmtId="165" fontId="8" fillId="0" borderId="1" xfId="0" applyNumberFormat="1" applyFont="1" applyBorder="1" applyAlignment="1">
      <alignment horizontal="center" vertical="center"/>
    </xf>
    <xf numFmtId="165" fontId="8" fillId="0" borderId="28" xfId="0" applyNumberFormat="1" applyFont="1" applyFill="1" applyBorder="1" applyAlignment="1">
      <alignment horizontal="center" vertical="center"/>
    </xf>
    <xf numFmtId="165" fontId="10" fillId="0" borderId="60" xfId="9" applyNumberFormat="1" applyFont="1" applyFill="1" applyBorder="1" applyAlignment="1">
      <alignment vertical="center" wrapText="1"/>
    </xf>
    <xf numFmtId="165" fontId="10" fillId="18" borderId="28" xfId="0" applyNumberFormat="1" applyFont="1" applyFill="1" applyBorder="1" applyAlignment="1">
      <alignment horizontal="center" vertical="center"/>
    </xf>
    <xf numFmtId="165" fontId="8" fillId="0" borderId="1" xfId="0" applyNumberFormat="1" applyFont="1" applyFill="1" applyBorder="1" applyAlignment="1">
      <alignment horizontal="center" vertical="center"/>
    </xf>
    <xf numFmtId="165" fontId="10" fillId="16" borderId="28" xfId="0" applyNumberFormat="1" applyFont="1" applyFill="1" applyBorder="1" applyAlignment="1">
      <alignment horizontal="center" vertical="center" wrapText="1"/>
    </xf>
    <xf numFmtId="165" fontId="10" fillId="15" borderId="28" xfId="0" applyNumberFormat="1" applyFont="1" applyFill="1" applyBorder="1" applyAlignment="1">
      <alignment horizontal="center" vertical="center"/>
    </xf>
    <xf numFmtId="165" fontId="10" fillId="15" borderId="60" xfId="0" applyNumberFormat="1" applyFont="1" applyFill="1" applyBorder="1" applyAlignment="1">
      <alignment vertical="center"/>
    </xf>
    <xf numFmtId="165" fontId="10" fillId="17" borderId="28" xfId="0" applyNumberFormat="1" applyFont="1" applyFill="1" applyBorder="1" applyAlignment="1">
      <alignment horizontal="center" vertical="center"/>
    </xf>
    <xf numFmtId="165" fontId="10" fillId="6" borderId="28" xfId="0" applyNumberFormat="1" applyFont="1" applyFill="1" applyBorder="1" applyAlignment="1">
      <alignment horizontal="center" vertical="top"/>
    </xf>
    <xf numFmtId="165" fontId="10" fillId="0" borderId="28" xfId="0" applyNumberFormat="1" applyFont="1" applyFill="1" applyBorder="1" applyAlignment="1">
      <alignment horizontal="center" vertical="top" wrapText="1"/>
    </xf>
    <xf numFmtId="165" fontId="8" fillId="0" borderId="28" xfId="0" applyNumberFormat="1" applyFont="1" applyFill="1" applyBorder="1" applyAlignment="1">
      <alignment horizontal="center" vertical="top" wrapText="1"/>
    </xf>
    <xf numFmtId="165" fontId="10" fillId="0" borderId="28" xfId="0" applyNumberFormat="1" applyFont="1" applyFill="1" applyBorder="1" applyAlignment="1">
      <alignment vertical="top" wrapText="1"/>
    </xf>
    <xf numFmtId="165" fontId="8" fillId="0" borderId="28" xfId="0" applyNumberFormat="1" applyFont="1" applyBorder="1" applyAlignment="1">
      <alignment vertical="top"/>
    </xf>
    <xf numFmtId="165" fontId="10" fillId="0" borderId="61" xfId="0" applyNumberFormat="1" applyFont="1" applyFill="1" applyBorder="1" applyAlignment="1">
      <alignment vertical="top" wrapText="1"/>
    </xf>
    <xf numFmtId="165" fontId="10" fillId="0" borderId="23" xfId="0" applyNumberFormat="1" applyFont="1" applyFill="1" applyBorder="1" applyAlignment="1">
      <alignment horizontal="center" vertical="top"/>
    </xf>
    <xf numFmtId="165" fontId="8" fillId="0" borderId="23" xfId="0" applyNumberFormat="1" applyFont="1" applyBorder="1" applyAlignment="1">
      <alignment horizontal="center" vertical="top"/>
    </xf>
    <xf numFmtId="165" fontId="10" fillId="2" borderId="60" xfId="0" applyNumberFormat="1" applyFont="1" applyFill="1" applyBorder="1" applyAlignment="1">
      <alignment horizontal="left" vertical="top"/>
    </xf>
    <xf numFmtId="0" fontId="8" fillId="0" borderId="28" xfId="9" applyFont="1" applyBorder="1" applyAlignment="1">
      <alignment horizontal="justify" vertical="top" wrapText="1"/>
    </xf>
    <xf numFmtId="1" fontId="8" fillId="0" borderId="28" xfId="9" applyNumberFormat="1" applyFont="1" applyFill="1" applyBorder="1" applyAlignment="1">
      <alignment horizontal="center" vertical="center"/>
    </xf>
    <xf numFmtId="0" fontId="25" fillId="0" borderId="0" xfId="0" applyFont="1" applyAlignment="1">
      <alignment horizontal="center" vertical="top" wrapText="1"/>
    </xf>
    <xf numFmtId="1" fontId="10" fillId="6" borderId="28" xfId="0" applyNumberFormat="1" applyFont="1" applyFill="1" applyBorder="1" applyAlignment="1">
      <alignment horizontal="center" vertical="top" wrapText="1" shrinkToFit="1"/>
    </xf>
    <xf numFmtId="167" fontId="10" fillId="2" borderId="28" xfId="0" applyNumberFormat="1" applyFont="1" applyFill="1" applyBorder="1" applyAlignment="1">
      <alignment horizontal="center" vertical="top" wrapText="1" shrinkToFit="1"/>
    </xf>
    <xf numFmtId="0" fontId="8" fillId="0" borderId="0" xfId="0" applyFont="1"/>
    <xf numFmtId="0" fontId="10" fillId="0" borderId="0" xfId="0" applyFont="1" applyAlignment="1">
      <alignment horizontal="center" vertical="top" wrapText="1"/>
    </xf>
    <xf numFmtId="0" fontId="8" fillId="13" borderId="0" xfId="0" applyFont="1" applyFill="1" applyAlignment="1">
      <alignment vertical="top"/>
    </xf>
    <xf numFmtId="0" fontId="26" fillId="13" borderId="0" xfId="0" applyFont="1" applyFill="1" applyAlignment="1">
      <alignment vertical="top"/>
    </xf>
    <xf numFmtId="165" fontId="8" fillId="13" borderId="0" xfId="0" applyNumberFormat="1" applyFont="1" applyFill="1" applyAlignment="1">
      <alignment vertical="top"/>
    </xf>
    <xf numFmtId="0" fontId="10" fillId="8" borderId="1" xfId="0" applyFont="1" applyFill="1" applyBorder="1" applyAlignment="1">
      <alignment horizontal="center" vertical="top" wrapText="1" shrinkToFit="1"/>
    </xf>
    <xf numFmtId="49" fontId="10" fillId="3" borderId="28" xfId="0" applyNumberFormat="1" applyFont="1" applyFill="1" applyBorder="1" applyAlignment="1">
      <alignment horizontal="center" vertical="top" wrapText="1" shrinkToFit="1"/>
    </xf>
    <xf numFmtId="49" fontId="10" fillId="2" borderId="28" xfId="0" applyNumberFormat="1" applyFont="1" applyFill="1" applyBorder="1" applyAlignment="1">
      <alignment horizontal="center" vertical="top" wrapText="1" shrinkToFit="1"/>
    </xf>
    <xf numFmtId="0" fontId="10" fillId="8" borderId="28" xfId="0" applyFont="1" applyFill="1" applyBorder="1" applyAlignment="1">
      <alignment horizontal="center" vertical="top" wrapText="1" shrinkToFit="1"/>
    </xf>
    <xf numFmtId="0" fontId="8" fillId="0" borderId="0" xfId="0" applyFont="1" applyAlignment="1">
      <alignment horizontal="left" vertical="top" shrinkToFit="1"/>
    </xf>
    <xf numFmtId="2" fontId="8" fillId="0" borderId="28" xfId="0" applyNumberFormat="1" applyFont="1" applyBorder="1" applyAlignment="1">
      <alignment horizontal="left" vertical="top" wrapText="1" shrinkToFit="1"/>
    </xf>
    <xf numFmtId="0" fontId="8" fillId="0" borderId="28" xfId="0" applyNumberFormat="1" applyFont="1" applyBorder="1" applyAlignment="1">
      <alignment horizontal="left" vertical="top" wrapText="1" shrinkToFit="1"/>
    </xf>
    <xf numFmtId="0" fontId="8" fillId="0" borderId="28" xfId="0" applyNumberFormat="1" applyFont="1" applyFill="1" applyBorder="1" applyAlignment="1">
      <alignment horizontal="left" vertical="top" wrapText="1" shrinkToFit="1"/>
    </xf>
    <xf numFmtId="0" fontId="8" fillId="0" borderId="28" xfId="0" applyNumberFormat="1" applyFont="1" applyFill="1" applyBorder="1" applyAlignment="1">
      <alignment horizontal="left" vertical="center" wrapText="1" shrinkToFit="1"/>
    </xf>
    <xf numFmtId="0" fontId="8" fillId="0" borderId="28" xfId="0" applyNumberFormat="1" applyFont="1" applyBorder="1" applyAlignment="1">
      <alignment horizontal="left" vertical="center" wrapText="1" shrinkToFit="1"/>
    </xf>
    <xf numFmtId="9" fontId="10" fillId="0" borderId="60" xfId="7" applyFont="1" applyFill="1" applyBorder="1" applyAlignment="1">
      <alignment horizontal="left" vertical="top" wrapText="1" shrinkToFit="1"/>
    </xf>
    <xf numFmtId="0" fontId="8" fillId="0" borderId="60" xfId="0" applyFont="1" applyFill="1" applyBorder="1" applyAlignment="1">
      <alignment horizontal="left" vertical="top" wrapText="1" shrinkToFit="1"/>
    </xf>
    <xf numFmtId="0" fontId="8" fillId="0" borderId="60" xfId="0" applyFont="1" applyFill="1" applyBorder="1" applyAlignment="1">
      <alignment horizontal="left" vertical="center" wrapText="1" shrinkToFit="1"/>
    </xf>
    <xf numFmtId="0" fontId="37" fillId="0" borderId="60" xfId="0" applyFont="1" applyFill="1" applyBorder="1" applyAlignment="1">
      <alignment horizontal="left" vertical="top" wrapText="1" shrinkToFit="1"/>
    </xf>
    <xf numFmtId="2" fontId="8" fillId="0" borderId="28" xfId="0" applyNumberFormat="1" applyFont="1" applyBorder="1" applyAlignment="1">
      <alignment horizontal="left" vertical="center" wrapText="1" shrinkToFit="1"/>
    </xf>
    <xf numFmtId="49" fontId="8" fillId="0" borderId="0" xfId="0" applyNumberFormat="1" applyFont="1" applyFill="1" applyBorder="1" applyAlignment="1">
      <alignment horizontal="left" vertical="top" shrinkToFit="1"/>
    </xf>
    <xf numFmtId="0" fontId="10" fillId="0" borderId="0" xfId="0" applyFont="1" applyAlignment="1">
      <alignment horizontal="center" vertical="top" wrapText="1" shrinkToFit="1"/>
    </xf>
    <xf numFmtId="0" fontId="8" fillId="0" borderId="0" xfId="0" applyFont="1" applyAlignment="1">
      <alignment horizontal="center" vertical="top" wrapText="1" shrinkToFit="1"/>
    </xf>
    <xf numFmtId="49" fontId="10" fillId="2" borderId="53" xfId="0" applyNumberFormat="1" applyFont="1" applyFill="1" applyBorder="1" applyAlignment="1">
      <alignment horizontal="center" vertical="top" wrapText="1" shrinkToFit="1"/>
    </xf>
    <xf numFmtId="49" fontId="10" fillId="0" borderId="4" xfId="0" applyNumberFormat="1" applyFont="1" applyFill="1" applyBorder="1" applyAlignment="1">
      <alignment horizontal="center" vertical="top"/>
    </xf>
    <xf numFmtId="49" fontId="10" fillId="13" borderId="45" xfId="0" applyNumberFormat="1" applyFont="1" applyFill="1" applyBorder="1" applyAlignment="1">
      <alignment horizontal="center" vertical="top" wrapText="1" shrinkToFit="1"/>
    </xf>
    <xf numFmtId="0" fontId="10" fillId="13" borderId="0" xfId="0" applyFont="1" applyFill="1" applyAlignment="1">
      <alignment vertical="top"/>
    </xf>
    <xf numFmtId="168" fontId="10" fillId="0" borderId="55" xfId="0" applyNumberFormat="1" applyFont="1" applyFill="1" applyBorder="1" applyAlignment="1">
      <alignment horizontal="center" vertical="top"/>
    </xf>
    <xf numFmtId="49" fontId="10" fillId="9" borderId="28" xfId="0" applyNumberFormat="1" applyFont="1" applyFill="1" applyBorder="1" applyAlignment="1">
      <alignment horizontal="center" vertical="top" wrapText="1" shrinkToFit="1"/>
    </xf>
    <xf numFmtId="0" fontId="10" fillId="0" borderId="0" xfId="0" applyFont="1" applyBorder="1" applyAlignment="1">
      <alignment horizontal="center" vertical="top" wrapText="1" shrinkToFit="1"/>
    </xf>
    <xf numFmtId="49" fontId="8" fillId="0" borderId="0" xfId="0" applyNumberFormat="1" applyFont="1" applyFill="1" applyBorder="1" applyAlignment="1">
      <alignment horizontal="center" vertical="top" wrapText="1" shrinkToFit="1"/>
    </xf>
    <xf numFmtId="168" fontId="10" fillId="0" borderId="28" xfId="0" applyNumberFormat="1" applyFont="1" applyFill="1" applyBorder="1" applyAlignment="1">
      <alignment vertical="top" wrapText="1"/>
    </xf>
    <xf numFmtId="168" fontId="8" fillId="0" borderId="28" xfId="0" applyNumberFormat="1" applyFont="1" applyBorder="1" applyAlignment="1">
      <alignment horizontal="center" vertical="top"/>
    </xf>
    <xf numFmtId="1" fontId="8" fillId="0" borderId="28" xfId="0" applyNumberFormat="1" applyFont="1" applyBorder="1" applyAlignment="1">
      <alignment horizontal="center" vertical="center" wrapText="1" shrinkToFit="1"/>
    </xf>
    <xf numFmtId="165" fontId="8" fillId="0" borderId="0" xfId="0" applyNumberFormat="1" applyFont="1" applyAlignment="1">
      <alignment vertical="top"/>
    </xf>
    <xf numFmtId="165" fontId="10" fillId="0" borderId="0" xfId="0" applyNumberFormat="1" applyFont="1" applyAlignment="1">
      <alignment horizontal="center" vertical="top" wrapText="1"/>
    </xf>
    <xf numFmtId="165" fontId="8" fillId="0" borderId="28" xfId="0" applyNumberFormat="1" applyFont="1" applyBorder="1" applyAlignment="1">
      <alignment horizontal="center" vertical="center" wrapText="1"/>
    </xf>
    <xf numFmtId="165" fontId="8" fillId="0" borderId="28" xfId="0" applyNumberFormat="1" applyFont="1" applyFill="1" applyBorder="1" applyAlignment="1">
      <alignment horizontal="center" vertical="center" wrapText="1"/>
    </xf>
    <xf numFmtId="165" fontId="8" fillId="0" borderId="28" xfId="0" applyNumberFormat="1" applyFont="1" applyBorder="1" applyAlignment="1">
      <alignment horizontal="center" vertical="center" shrinkToFit="1"/>
    </xf>
    <xf numFmtId="165" fontId="8" fillId="0" borderId="28" xfId="0" applyNumberFormat="1" applyFont="1" applyBorder="1" applyAlignment="1">
      <alignment horizontal="center" vertical="center" wrapText="1" shrinkToFit="1"/>
    </xf>
    <xf numFmtId="165" fontId="10" fillId="0" borderId="28" xfId="0" applyNumberFormat="1" applyFont="1" applyFill="1" applyBorder="1" applyAlignment="1">
      <alignment wrapText="1"/>
    </xf>
    <xf numFmtId="165" fontId="10" fillId="0" borderId="60" xfId="0" applyNumberFormat="1" applyFont="1" applyFill="1" applyBorder="1" applyAlignment="1">
      <alignment wrapText="1"/>
    </xf>
    <xf numFmtId="165" fontId="10" fillId="0" borderId="60" xfId="7" applyNumberFormat="1" applyFont="1" applyFill="1" applyBorder="1" applyAlignment="1">
      <alignment vertical="top" wrapText="1"/>
    </xf>
    <xf numFmtId="165" fontId="10" fillId="0" borderId="28" xfId="7" applyNumberFormat="1" applyFont="1" applyFill="1" applyBorder="1" applyAlignment="1">
      <alignment horizontal="center" vertical="top"/>
    </xf>
    <xf numFmtId="165" fontId="8" fillId="0" borderId="28" xfId="7" applyNumberFormat="1" applyFont="1" applyBorder="1" applyAlignment="1">
      <alignment horizontal="center" vertical="top"/>
    </xf>
    <xf numFmtId="165" fontId="8" fillId="0" borderId="28" xfId="7" applyNumberFormat="1" applyFont="1" applyBorder="1" applyAlignment="1">
      <alignment horizontal="center" vertical="center" shrinkToFit="1"/>
    </xf>
    <xf numFmtId="165" fontId="10" fillId="4" borderId="28" xfId="7" applyNumberFormat="1" applyFont="1" applyFill="1" applyBorder="1" applyAlignment="1">
      <alignment horizontal="center" vertical="top"/>
    </xf>
    <xf numFmtId="165" fontId="8" fillId="0" borderId="23" xfId="0" applyNumberFormat="1" applyFont="1" applyFill="1" applyBorder="1" applyAlignment="1">
      <alignment horizontal="center" vertical="top" wrapText="1"/>
    </xf>
    <xf numFmtId="165" fontId="8" fillId="0" borderId="0" xfId="0" applyNumberFormat="1" applyFont="1" applyBorder="1" applyAlignment="1">
      <alignment vertical="top"/>
    </xf>
    <xf numFmtId="165" fontId="8" fillId="0" borderId="28" xfId="0" applyNumberFormat="1" applyFont="1" applyBorder="1" applyAlignment="1">
      <alignment horizontal="center" vertical="top" wrapText="1" shrinkToFit="1"/>
    </xf>
    <xf numFmtId="165" fontId="10" fillId="10" borderId="28" xfId="0" applyNumberFormat="1" applyFont="1" applyFill="1" applyBorder="1" applyAlignment="1">
      <alignment horizontal="center" vertical="top"/>
    </xf>
    <xf numFmtId="165" fontId="10" fillId="12" borderId="28" xfId="0" applyNumberFormat="1" applyFont="1" applyFill="1" applyBorder="1" applyAlignment="1">
      <alignment horizontal="center" vertical="top"/>
    </xf>
    <xf numFmtId="165" fontId="10" fillId="11" borderId="28" xfId="0" applyNumberFormat="1" applyFont="1" applyFill="1" applyBorder="1" applyAlignment="1">
      <alignment horizontal="center" vertical="top" wrapText="1"/>
    </xf>
    <xf numFmtId="165" fontId="8" fillId="0" borderId="0" xfId="0" applyNumberFormat="1" applyFont="1" applyFill="1" applyBorder="1" applyAlignment="1">
      <alignment horizontal="left" vertical="top"/>
    </xf>
    <xf numFmtId="168" fontId="8" fillId="0" borderId="28" xfId="0" applyNumberFormat="1" applyFont="1" applyFill="1" applyBorder="1" applyAlignment="1">
      <alignment vertical="top" wrapText="1"/>
    </xf>
    <xf numFmtId="0" fontId="8" fillId="0" borderId="28" xfId="0" applyNumberFormat="1" applyFont="1" applyFill="1" applyBorder="1" applyAlignment="1">
      <alignment horizontal="center" vertical="top" wrapText="1" shrinkToFit="1"/>
    </xf>
    <xf numFmtId="0" fontId="10" fillId="0" borderId="60" xfId="0" applyNumberFormat="1" applyFont="1" applyFill="1" applyBorder="1" applyAlignment="1">
      <alignment horizontal="left" vertical="top" wrapText="1" shrinkToFit="1"/>
    </xf>
    <xf numFmtId="0" fontId="38" fillId="0" borderId="60" xfId="0" applyNumberFormat="1" applyFont="1" applyFill="1" applyBorder="1" applyAlignment="1">
      <alignment horizontal="left" vertical="top" wrapText="1" shrinkToFit="1"/>
    </xf>
    <xf numFmtId="0" fontId="10" fillId="3" borderId="60" xfId="0" applyNumberFormat="1" applyFont="1" applyFill="1" applyBorder="1" applyAlignment="1">
      <alignment horizontal="left" vertical="top" shrinkToFit="1"/>
    </xf>
    <xf numFmtId="165" fontId="10" fillId="4" borderId="60" xfId="0" applyNumberFormat="1" applyFont="1" applyFill="1" applyBorder="1" applyAlignment="1">
      <alignment horizontal="center" vertical="top" wrapText="1"/>
    </xf>
    <xf numFmtId="165" fontId="10" fillId="2" borderId="60" xfId="0" applyNumberFormat="1" applyFont="1" applyFill="1" applyBorder="1" applyAlignment="1">
      <alignment horizontal="center" vertical="top"/>
    </xf>
    <xf numFmtId="165" fontId="10" fillId="3" borderId="60" xfId="0" applyNumberFormat="1" applyFont="1" applyFill="1" applyBorder="1" applyAlignment="1">
      <alignment horizontal="center" vertical="center" wrapText="1" shrinkToFit="1"/>
    </xf>
    <xf numFmtId="165" fontId="10" fillId="6" borderId="60" xfId="0" applyNumberFormat="1" applyFont="1" applyFill="1" applyBorder="1" applyAlignment="1">
      <alignment horizontal="center" vertical="top"/>
    </xf>
    <xf numFmtId="0" fontId="8" fillId="0" borderId="28" xfId="0" applyFont="1" applyBorder="1" applyAlignment="1">
      <alignment horizontal="center" vertical="center" shrinkToFit="1"/>
    </xf>
    <xf numFmtId="0" fontId="8" fillId="0" borderId="28" xfId="0" applyFont="1" applyFill="1" applyBorder="1" applyAlignment="1">
      <alignment horizontal="left" vertical="top" shrinkToFit="1"/>
    </xf>
    <xf numFmtId="9" fontId="10" fillId="0" borderId="28" xfId="7" applyFont="1" applyFill="1" applyBorder="1" applyAlignment="1">
      <alignment horizontal="left" vertical="top" wrapText="1" shrinkToFit="1"/>
    </xf>
    <xf numFmtId="9" fontId="8" fillId="0" borderId="28" xfId="7" applyFont="1" applyBorder="1" applyAlignment="1">
      <alignment horizontal="left" vertical="top" wrapText="1" shrinkToFit="1"/>
    </xf>
    <xf numFmtId="0" fontId="8" fillId="0" borderId="28" xfId="0" applyFont="1" applyFill="1" applyBorder="1" applyAlignment="1">
      <alignment horizontal="left" vertical="center" wrapText="1" shrinkToFit="1"/>
    </xf>
    <xf numFmtId="168" fontId="10" fillId="0" borderId="28" xfId="0" applyNumberFormat="1" applyFont="1" applyFill="1" applyBorder="1" applyAlignment="1">
      <alignment horizontal="left" vertical="top" wrapText="1" shrinkToFit="1"/>
    </xf>
    <xf numFmtId="168" fontId="8" fillId="0" borderId="28" xfId="0" applyNumberFormat="1" applyFont="1" applyBorder="1" applyAlignment="1">
      <alignment horizontal="left" vertical="top" shrinkToFit="1"/>
    </xf>
    <xf numFmtId="0" fontId="8" fillId="12" borderId="28" xfId="0" applyFont="1" applyFill="1" applyBorder="1" applyAlignment="1">
      <alignment horizontal="left" vertical="top" shrinkToFit="1"/>
    </xf>
    <xf numFmtId="0" fontId="38" fillId="0" borderId="28" xfId="0" applyFont="1" applyFill="1" applyBorder="1" applyAlignment="1">
      <alignment horizontal="left" vertical="top" wrapText="1" shrinkToFit="1"/>
    </xf>
    <xf numFmtId="0" fontId="8" fillId="0" borderId="0" xfId="0" applyFont="1" applyFill="1" applyAlignment="1">
      <alignment horizontal="left" vertical="top" wrapText="1" shrinkToFit="1"/>
    </xf>
    <xf numFmtId="0" fontId="8" fillId="0" borderId="0" xfId="0" applyFont="1" applyBorder="1" applyAlignment="1">
      <alignment horizontal="left" vertical="top" shrinkToFit="1"/>
    </xf>
    <xf numFmtId="165" fontId="30" fillId="0" borderId="28" xfId="0" applyNumberFormat="1" applyFont="1" applyBorder="1" applyAlignment="1">
      <alignment horizontal="center" vertical="top"/>
    </xf>
    <xf numFmtId="165" fontId="30" fillId="0" borderId="28" xfId="0" applyNumberFormat="1" applyFont="1" applyFill="1" applyBorder="1" applyAlignment="1">
      <alignment horizontal="center" vertical="top"/>
    </xf>
    <xf numFmtId="4" fontId="10" fillId="0" borderId="28" xfId="0" applyNumberFormat="1" applyFont="1" applyFill="1" applyBorder="1" applyAlignment="1">
      <alignment horizontal="center" vertical="top"/>
    </xf>
    <xf numFmtId="164" fontId="8" fillId="0" borderId="28" xfId="0" applyNumberFormat="1" applyFont="1" applyFill="1" applyBorder="1" applyAlignment="1">
      <alignment horizontal="center" vertical="center" wrapText="1" shrinkToFit="1"/>
    </xf>
    <xf numFmtId="2" fontId="10" fillId="4" borderId="28" xfId="0" applyNumberFormat="1" applyFont="1" applyFill="1" applyBorder="1" applyAlignment="1">
      <alignment horizontal="center" vertical="top"/>
    </xf>
    <xf numFmtId="0" fontId="10" fillId="0" borderId="60" xfId="0" applyFont="1" applyFill="1" applyBorder="1" applyAlignment="1">
      <alignment horizontal="center" vertical="top" wrapText="1"/>
    </xf>
    <xf numFmtId="4" fontId="10" fillId="4" borderId="28" xfId="0" applyNumberFormat="1" applyFont="1" applyFill="1" applyBorder="1" applyAlignment="1">
      <alignment horizontal="center" vertical="top" wrapText="1"/>
    </xf>
    <xf numFmtId="165" fontId="30" fillId="0" borderId="28" xfId="9" applyNumberFormat="1" applyFont="1" applyBorder="1" applyAlignment="1">
      <alignment horizontal="center" vertical="top"/>
    </xf>
    <xf numFmtId="0" fontId="10" fillId="6" borderId="28" xfId="0" applyFont="1" applyFill="1" applyBorder="1" applyAlignment="1">
      <alignment vertical="center"/>
    </xf>
    <xf numFmtId="49" fontId="10" fillId="15" borderId="28" xfId="0" applyNumberFormat="1" applyFont="1" applyFill="1" applyBorder="1" applyAlignment="1">
      <alignment horizontal="center" vertical="center"/>
    </xf>
    <xf numFmtId="167" fontId="10" fillId="0" borderId="60" xfId="0" applyNumberFormat="1" applyFont="1" applyFill="1" applyBorder="1" applyAlignment="1">
      <alignment horizontal="center" vertical="top" wrapText="1" shrinkToFit="1"/>
    </xf>
    <xf numFmtId="167" fontId="10" fillId="0" borderId="28" xfId="0" applyNumberFormat="1" applyFont="1" applyFill="1" applyBorder="1" applyAlignment="1">
      <alignment horizontal="center" vertical="top" wrapText="1" shrinkToFit="1"/>
    </xf>
    <xf numFmtId="167" fontId="8" fillId="7" borderId="1" xfId="0" applyNumberFormat="1" applyFont="1" applyFill="1" applyBorder="1" applyAlignment="1">
      <alignment vertical="center"/>
    </xf>
    <xf numFmtId="167" fontId="10" fillId="0" borderId="28" xfId="0" applyNumberFormat="1" applyFont="1" applyFill="1" applyBorder="1" applyAlignment="1">
      <alignment horizontal="center" vertical="top"/>
    </xf>
    <xf numFmtId="167" fontId="8" fillId="0" borderId="28" xfId="9" applyNumberFormat="1" applyFont="1" applyBorder="1" applyAlignment="1">
      <alignment horizontal="center" vertical="top"/>
    </xf>
    <xf numFmtId="164" fontId="8" fillId="0" borderId="28" xfId="9" applyNumberFormat="1" applyFont="1" applyFill="1" applyBorder="1" applyAlignment="1">
      <alignment horizontal="center" vertical="top" wrapText="1" shrinkToFit="1"/>
    </xf>
    <xf numFmtId="167" fontId="8" fillId="0" borderId="28" xfId="6" applyNumberFormat="1" applyFont="1" applyBorder="1" applyAlignment="1">
      <alignment horizontal="left" vertical="center" wrapText="1" shrinkToFit="1"/>
    </xf>
    <xf numFmtId="167" fontId="10" fillId="4" borderId="28" xfId="0" applyNumberFormat="1" applyFont="1" applyFill="1" applyBorder="1" applyAlignment="1">
      <alignment horizontal="center" vertical="top" wrapText="1"/>
    </xf>
    <xf numFmtId="49" fontId="10" fillId="2" borderId="28" xfId="0" applyNumberFormat="1" applyFont="1" applyFill="1" applyBorder="1" applyAlignment="1">
      <alignment horizontal="center" vertical="center"/>
    </xf>
    <xf numFmtId="167" fontId="10" fillId="2" borderId="28" xfId="0" applyNumberFormat="1" applyFont="1" applyFill="1" applyBorder="1" applyAlignment="1">
      <alignment horizontal="center" vertical="top"/>
    </xf>
    <xf numFmtId="165" fontId="30" fillId="0" borderId="28" xfId="9" applyNumberFormat="1" applyFont="1" applyBorder="1" applyAlignment="1">
      <alignment horizontal="center" vertical="center"/>
    </xf>
    <xf numFmtId="165" fontId="10" fillId="15" borderId="28" xfId="0" applyNumberFormat="1" applyFont="1" applyFill="1" applyBorder="1" applyAlignment="1">
      <alignment horizontal="center" vertical="center" wrapText="1"/>
    </xf>
    <xf numFmtId="165" fontId="10" fillId="15" borderId="28" xfId="0" applyNumberFormat="1" applyFont="1" applyFill="1" applyBorder="1" applyAlignment="1">
      <alignment horizontal="center" vertical="top"/>
    </xf>
    <xf numFmtId="0" fontId="10" fillId="8" borderId="1" xfId="0" applyFont="1" applyFill="1" applyBorder="1" applyAlignment="1">
      <alignment horizontal="center" vertical="top" wrapText="1" shrinkToFit="1"/>
    </xf>
    <xf numFmtId="0" fontId="10" fillId="8" borderId="23" xfId="0" applyFont="1" applyFill="1" applyBorder="1" applyAlignment="1">
      <alignment horizontal="center" vertical="top" wrapText="1" shrinkToFit="1"/>
    </xf>
    <xf numFmtId="49" fontId="10" fillId="3" borderId="28" xfId="0" applyNumberFormat="1" applyFont="1" applyFill="1" applyBorder="1" applyAlignment="1">
      <alignment horizontal="center" vertical="top" wrapText="1" shrinkToFit="1"/>
    </xf>
    <xf numFmtId="49" fontId="10" fillId="2" borderId="28" xfId="0" applyNumberFormat="1" applyFont="1" applyFill="1" applyBorder="1" applyAlignment="1">
      <alignment horizontal="center" vertical="top" wrapText="1" shrinkToFit="1"/>
    </xf>
    <xf numFmtId="0" fontId="25" fillId="4" borderId="60" xfId="0" applyFont="1" applyFill="1" applyBorder="1" applyAlignment="1">
      <alignment horizontal="right" vertical="top" wrapText="1"/>
    </xf>
    <xf numFmtId="0" fontId="25" fillId="4" borderId="61" xfId="0" applyFont="1" applyFill="1" applyBorder="1" applyAlignment="1">
      <alignment horizontal="right" vertical="top" wrapText="1"/>
    </xf>
    <xf numFmtId="49" fontId="10" fillId="3" borderId="45" xfId="0" applyNumberFormat="1" applyFont="1" applyFill="1" applyBorder="1" applyAlignment="1">
      <alignment horizontal="center" vertical="top" wrapText="1" shrinkToFit="1"/>
    </xf>
    <xf numFmtId="49" fontId="10" fillId="9" borderId="23" xfId="0" applyNumberFormat="1" applyFont="1" applyFill="1" applyBorder="1" applyAlignment="1">
      <alignment horizontal="center" vertical="top" wrapText="1" shrinkToFit="1"/>
    </xf>
    <xf numFmtId="49" fontId="10" fillId="10" borderId="23" xfId="0" applyNumberFormat="1" applyFont="1" applyFill="1" applyBorder="1" applyAlignment="1">
      <alignment horizontal="center" vertical="top" wrapText="1" shrinkToFit="1"/>
    </xf>
    <xf numFmtId="0" fontId="10" fillId="8" borderId="28" xfId="0" applyFont="1" applyFill="1" applyBorder="1" applyAlignment="1">
      <alignment horizontal="center" vertical="top" wrapText="1" shrinkToFit="1"/>
    </xf>
    <xf numFmtId="49" fontId="10" fillId="10" borderId="28" xfId="0" applyNumberFormat="1" applyFont="1" applyFill="1" applyBorder="1" applyAlignment="1">
      <alignment horizontal="center" vertical="top" wrapText="1" shrinkToFit="1"/>
    </xf>
    <xf numFmtId="0" fontId="10" fillId="4" borderId="60" xfId="0" applyFont="1" applyFill="1" applyBorder="1" applyAlignment="1">
      <alignment horizontal="right" vertical="top" wrapText="1"/>
    </xf>
    <xf numFmtId="0" fontId="10" fillId="6" borderId="28" xfId="0" applyFont="1" applyFill="1" applyBorder="1" applyAlignment="1">
      <alignment horizontal="center" vertical="top" wrapText="1" shrinkToFit="1"/>
    </xf>
    <xf numFmtId="1" fontId="10" fillId="6" borderId="1" xfId="0" applyNumberFormat="1" applyFont="1" applyFill="1" applyBorder="1" applyAlignment="1">
      <alignment horizontal="center" vertical="top" wrapText="1" shrinkToFit="1"/>
    </xf>
    <xf numFmtId="1" fontId="10" fillId="6" borderId="45" xfId="0" applyNumberFormat="1" applyFont="1" applyFill="1" applyBorder="1" applyAlignment="1">
      <alignment horizontal="center" vertical="top" wrapText="1" shrinkToFit="1"/>
    </xf>
    <xf numFmtId="1" fontId="10" fillId="6" borderId="23" xfId="0" applyNumberFormat="1" applyFont="1" applyFill="1" applyBorder="1" applyAlignment="1">
      <alignment horizontal="center" vertical="top" wrapText="1" shrinkToFit="1"/>
    </xf>
    <xf numFmtId="1" fontId="10" fillId="15" borderId="1" xfId="0" applyNumberFormat="1" applyFont="1" applyFill="1" applyBorder="1" applyAlignment="1">
      <alignment horizontal="center" vertical="top" wrapText="1" shrinkToFit="1"/>
    </xf>
    <xf numFmtId="1" fontId="10" fillId="15" borderId="45" xfId="0" applyNumberFormat="1" applyFont="1" applyFill="1" applyBorder="1" applyAlignment="1">
      <alignment horizontal="center" vertical="top" wrapText="1" shrinkToFit="1"/>
    </xf>
    <xf numFmtId="1" fontId="10" fillId="15" borderId="23" xfId="0" applyNumberFormat="1" applyFont="1" applyFill="1" applyBorder="1" applyAlignment="1">
      <alignment horizontal="center" vertical="top" wrapText="1" shrinkToFit="1"/>
    </xf>
    <xf numFmtId="1" fontId="10" fillId="2" borderId="1" xfId="0" applyNumberFormat="1" applyFont="1" applyFill="1" applyBorder="1" applyAlignment="1">
      <alignment horizontal="center" vertical="top" wrapText="1" shrinkToFit="1"/>
    </xf>
    <xf numFmtId="1" fontId="10" fillId="2" borderId="45" xfId="0" applyNumberFormat="1" applyFont="1" applyFill="1" applyBorder="1" applyAlignment="1">
      <alignment horizontal="center" vertical="top" wrapText="1" shrinkToFit="1"/>
    </xf>
    <xf numFmtId="1" fontId="10" fillId="2" borderId="23" xfId="0" applyNumberFormat="1" applyFont="1" applyFill="1" applyBorder="1" applyAlignment="1">
      <alignment horizontal="center" vertical="top" wrapText="1" shrinkToFit="1"/>
    </xf>
    <xf numFmtId="1" fontId="10" fillId="0" borderId="1" xfId="0" applyNumberFormat="1" applyFont="1" applyFill="1" applyBorder="1" applyAlignment="1">
      <alignment horizontal="center" vertical="top" wrapText="1" shrinkToFit="1"/>
    </xf>
    <xf numFmtId="1" fontId="10" fillId="0" borderId="23" xfId="0" applyNumberFormat="1" applyFont="1" applyFill="1" applyBorder="1" applyAlignment="1">
      <alignment horizontal="center" vertical="top" wrapText="1" shrinkToFit="1"/>
    </xf>
    <xf numFmtId="1" fontId="10" fillId="15" borderId="28" xfId="0" applyNumberFormat="1" applyFont="1" applyFill="1" applyBorder="1" applyAlignment="1">
      <alignment horizontal="center" vertical="top" wrapText="1" shrinkToFit="1"/>
    </xf>
    <xf numFmtId="1" fontId="10" fillId="2" borderId="28" xfId="0" applyNumberFormat="1" applyFont="1" applyFill="1" applyBorder="1" applyAlignment="1">
      <alignment horizontal="center" vertical="top" wrapText="1" shrinkToFit="1"/>
    </xf>
    <xf numFmtId="1" fontId="10" fillId="0" borderId="45" xfId="0" applyNumberFormat="1" applyFont="1" applyFill="1" applyBorder="1" applyAlignment="1">
      <alignment horizontal="center" vertical="top" wrapText="1" shrinkToFit="1"/>
    </xf>
    <xf numFmtId="1" fontId="10" fillId="8" borderId="28" xfId="0" applyNumberFormat="1" applyFont="1" applyFill="1" applyBorder="1" applyAlignment="1">
      <alignment horizontal="center" vertical="top" wrapText="1" shrinkToFit="1"/>
    </xf>
    <xf numFmtId="0" fontId="10" fillId="6" borderId="1" xfId="0" applyFont="1" applyFill="1" applyBorder="1" applyAlignment="1">
      <alignment horizontal="center" vertical="top" wrapText="1" shrinkToFit="1"/>
    </xf>
    <xf numFmtId="167" fontId="10" fillId="15" borderId="60" xfId="0" applyNumberFormat="1" applyFont="1" applyFill="1" applyBorder="1" applyAlignment="1">
      <alignment horizontal="center" vertical="top"/>
    </xf>
    <xf numFmtId="167" fontId="10" fillId="15" borderId="61" xfId="0" applyNumberFormat="1" applyFont="1" applyFill="1" applyBorder="1" applyAlignment="1">
      <alignment horizontal="center" vertical="top"/>
    </xf>
    <xf numFmtId="167" fontId="10" fillId="2" borderId="53" xfId="0" applyNumberFormat="1" applyFont="1" applyFill="1" applyBorder="1" applyAlignment="1">
      <alignment horizontal="center" vertical="center"/>
    </xf>
    <xf numFmtId="167" fontId="10" fillId="10" borderId="60" xfId="0" applyNumberFormat="1" applyFont="1" applyFill="1" applyBorder="1" applyAlignment="1">
      <alignment horizontal="center" vertical="center"/>
    </xf>
    <xf numFmtId="167" fontId="10" fillId="10" borderId="61" xfId="0" applyNumberFormat="1" applyFont="1" applyFill="1" applyBorder="1" applyAlignment="1">
      <alignment horizontal="center" vertical="center"/>
    </xf>
    <xf numFmtId="167" fontId="10" fillId="15" borderId="60" xfId="0" applyNumberFormat="1" applyFont="1" applyFill="1" applyBorder="1" applyAlignment="1">
      <alignment horizontal="left" vertical="center"/>
    </xf>
    <xf numFmtId="167" fontId="10" fillId="15" borderId="60" xfId="0" applyNumberFormat="1" applyFont="1" applyFill="1" applyBorder="1" applyAlignment="1">
      <alignment horizontal="center" vertical="center"/>
    </xf>
    <xf numFmtId="167" fontId="10" fillId="15" borderId="61" xfId="0" applyNumberFormat="1" applyFont="1" applyFill="1" applyBorder="1" applyAlignment="1">
      <alignment horizontal="center" vertical="center"/>
    </xf>
    <xf numFmtId="167" fontId="10" fillId="10" borderId="60" xfId="0" applyNumberFormat="1" applyFont="1" applyFill="1" applyBorder="1" applyAlignment="1">
      <alignment horizontal="left" vertical="center"/>
    </xf>
    <xf numFmtId="1" fontId="10" fillId="3" borderId="45" xfId="0" applyNumberFormat="1" applyFont="1" applyFill="1" applyBorder="1" applyAlignment="1">
      <alignment horizontal="center" vertical="top" wrapText="1" shrinkToFit="1"/>
    </xf>
    <xf numFmtId="165" fontId="10" fillId="4" borderId="60" xfId="0" applyNumberFormat="1" applyFont="1" applyFill="1" applyBorder="1" applyAlignment="1">
      <alignment horizontal="center" vertical="top"/>
    </xf>
    <xf numFmtId="0" fontId="10" fillId="8" borderId="1" xfId="0" applyFont="1" applyFill="1" applyBorder="1" applyAlignment="1">
      <alignment horizontal="center" vertical="top" wrapText="1" shrinkToFit="1"/>
    </xf>
    <xf numFmtId="49" fontId="10" fillId="3" borderId="28" xfId="0" applyNumberFormat="1" applyFont="1" applyFill="1" applyBorder="1" applyAlignment="1">
      <alignment horizontal="center" vertical="top" wrapText="1" shrinkToFit="1"/>
    </xf>
    <xf numFmtId="49" fontId="10" fillId="2" borderId="28" xfId="0" applyNumberFormat="1" applyFont="1" applyFill="1" applyBorder="1" applyAlignment="1">
      <alignment horizontal="center" vertical="top" wrapText="1" shrinkToFit="1"/>
    </xf>
    <xf numFmtId="0" fontId="10" fillId="8" borderId="28" xfId="0" applyFont="1" applyFill="1" applyBorder="1" applyAlignment="1">
      <alignment horizontal="center" vertical="top" wrapText="1" shrinkToFit="1"/>
    </xf>
    <xf numFmtId="49" fontId="30" fillId="7" borderId="1" xfId="0" applyNumberFormat="1" applyFont="1" applyFill="1" applyBorder="1" applyAlignment="1">
      <alignment vertical="top"/>
    </xf>
    <xf numFmtId="49" fontId="26" fillId="7" borderId="1" xfId="0" applyNumberFormat="1" applyFont="1" applyFill="1" applyBorder="1" applyAlignment="1">
      <alignment vertical="top"/>
    </xf>
    <xf numFmtId="165" fontId="25" fillId="0" borderId="60" xfId="0" applyNumberFormat="1" applyFont="1" applyFill="1" applyBorder="1" applyAlignment="1">
      <alignment vertical="top" wrapText="1"/>
    </xf>
    <xf numFmtId="0" fontId="25" fillId="0" borderId="60" xfId="0" applyFont="1" applyFill="1" applyBorder="1" applyAlignment="1">
      <alignment horizontal="left" vertical="top" wrapText="1" shrinkToFit="1"/>
    </xf>
    <xf numFmtId="0" fontId="25" fillId="0" borderId="28" xfId="0" applyFont="1" applyFill="1" applyBorder="1" applyAlignment="1">
      <alignment horizontal="left" vertical="top" wrapText="1" shrinkToFit="1"/>
    </xf>
    <xf numFmtId="49" fontId="26" fillId="7" borderId="28" xfId="0" applyNumberFormat="1" applyFont="1" applyFill="1" applyBorder="1" applyAlignment="1">
      <alignment vertical="top"/>
    </xf>
    <xf numFmtId="165" fontId="25" fillId="0" borderId="28" xfId="0" applyNumberFormat="1" applyFont="1" applyFill="1" applyBorder="1" applyAlignment="1">
      <alignment horizontal="center" vertical="top"/>
    </xf>
    <xf numFmtId="165" fontId="26" fillId="0" borderId="28" xfId="0" applyNumberFormat="1" applyFont="1" applyBorder="1" applyAlignment="1">
      <alignment horizontal="center" vertical="top"/>
    </xf>
    <xf numFmtId="0" fontId="26" fillId="0" borderId="28" xfId="0" applyNumberFormat="1" applyFont="1" applyFill="1" applyBorder="1" applyAlignment="1">
      <alignment horizontal="left" vertical="top" wrapText="1" shrinkToFit="1"/>
    </xf>
    <xf numFmtId="0" fontId="26" fillId="0" borderId="28" xfId="0" applyNumberFormat="1" applyFont="1" applyBorder="1" applyAlignment="1">
      <alignment horizontal="left" vertical="center" wrapText="1" shrinkToFit="1"/>
    </xf>
    <xf numFmtId="0" fontId="26" fillId="0" borderId="28" xfId="0" applyFont="1" applyBorder="1" applyAlignment="1">
      <alignment horizontal="left" vertical="center" wrapText="1" shrinkToFit="1"/>
    </xf>
    <xf numFmtId="165" fontId="25" fillId="4" borderId="28" xfId="0" applyNumberFormat="1" applyFont="1" applyFill="1" applyBorder="1" applyAlignment="1">
      <alignment horizontal="center" vertical="top"/>
    </xf>
    <xf numFmtId="165" fontId="26" fillId="0" borderId="28" xfId="0" applyNumberFormat="1" applyFont="1" applyBorder="1" applyAlignment="1">
      <alignment horizontal="center" vertical="center" shrinkToFit="1"/>
    </xf>
    <xf numFmtId="165" fontId="30" fillId="12" borderId="28" xfId="0" applyNumberFormat="1" applyFont="1" applyFill="1" applyBorder="1" applyAlignment="1">
      <alignment horizontal="center" vertical="center" wrapText="1"/>
    </xf>
    <xf numFmtId="0" fontId="10" fillId="8" borderId="1" xfId="0" applyFont="1" applyFill="1" applyBorder="1" applyAlignment="1">
      <alignment horizontal="center" vertical="top" wrapText="1" shrinkToFit="1"/>
    </xf>
    <xf numFmtId="49" fontId="10" fillId="3" borderId="28" xfId="0" applyNumberFormat="1" applyFont="1" applyFill="1" applyBorder="1" applyAlignment="1">
      <alignment horizontal="center" vertical="top" wrapText="1" shrinkToFit="1"/>
    </xf>
    <xf numFmtId="49" fontId="10" fillId="2" borderId="28" xfId="0" applyNumberFormat="1" applyFont="1" applyFill="1" applyBorder="1" applyAlignment="1">
      <alignment horizontal="center" vertical="top" wrapText="1" shrinkToFit="1"/>
    </xf>
    <xf numFmtId="0" fontId="10" fillId="8" borderId="28" xfId="0" applyFont="1" applyFill="1" applyBorder="1" applyAlignment="1">
      <alignment horizontal="center" vertical="top" wrapText="1" shrinkToFit="1"/>
    </xf>
    <xf numFmtId="0" fontId="8" fillId="0" borderId="0" xfId="0" applyFont="1" applyAlignment="1">
      <alignment horizontal="left" vertical="top" wrapText="1" shrinkToFit="1"/>
    </xf>
    <xf numFmtId="49" fontId="10" fillId="2" borderId="53" xfId="0" applyNumberFormat="1" applyFont="1" applyFill="1" applyBorder="1" applyAlignment="1">
      <alignment horizontal="left" vertical="top"/>
    </xf>
    <xf numFmtId="49" fontId="10" fillId="2" borderId="60" xfId="0" applyNumberFormat="1" applyFont="1" applyFill="1" applyBorder="1" applyAlignment="1">
      <alignment horizontal="left" vertical="top"/>
    </xf>
    <xf numFmtId="49" fontId="10" fillId="2" borderId="61" xfId="0" applyNumberFormat="1" applyFont="1" applyFill="1" applyBorder="1" applyAlignment="1">
      <alignment horizontal="left" vertical="top"/>
    </xf>
    <xf numFmtId="49" fontId="8" fillId="0" borderId="1" xfId="0" applyNumberFormat="1" applyFont="1" applyBorder="1" applyAlignment="1">
      <alignment horizontal="left" vertical="top" wrapText="1" shrinkToFit="1"/>
    </xf>
    <xf numFmtId="0" fontId="8" fillId="0" borderId="1" xfId="0" applyFont="1" applyBorder="1" applyAlignment="1">
      <alignment horizontal="center" vertical="top" shrinkToFit="1"/>
    </xf>
    <xf numFmtId="0" fontId="8" fillId="0" borderId="23" xfId="0" applyFont="1" applyBorder="1" applyAlignment="1">
      <alignment horizontal="center" vertical="top" shrinkToFit="1"/>
    </xf>
    <xf numFmtId="0" fontId="26" fillId="0" borderId="1" xfId="0" applyFont="1" applyBorder="1" applyAlignment="1">
      <alignment horizontal="center" vertical="top"/>
    </xf>
    <xf numFmtId="0" fontId="26" fillId="0" borderId="23" xfId="0" applyFont="1" applyBorder="1" applyAlignment="1">
      <alignment horizontal="center" vertical="top"/>
    </xf>
    <xf numFmtId="165" fontId="8" fillId="12" borderId="28" xfId="0" applyNumberFormat="1" applyFont="1" applyFill="1" applyBorder="1" applyAlignment="1">
      <alignment horizontal="center" vertical="center" wrapText="1"/>
    </xf>
    <xf numFmtId="0" fontId="10" fillId="0" borderId="1" xfId="0" applyFont="1" applyBorder="1" applyAlignment="1">
      <alignment horizontal="center" vertical="top"/>
    </xf>
    <xf numFmtId="0" fontId="10" fillId="0" borderId="45" xfId="0" applyFont="1" applyBorder="1" applyAlignment="1">
      <alignment horizontal="center" vertical="top"/>
    </xf>
    <xf numFmtId="0" fontId="10" fillId="0" borderId="23" xfId="0" applyFont="1" applyBorder="1" applyAlignment="1">
      <alignment horizontal="center" vertical="top"/>
    </xf>
    <xf numFmtId="49" fontId="10" fillId="3" borderId="28" xfId="0" applyNumberFormat="1" applyFont="1" applyFill="1" applyBorder="1" applyAlignment="1">
      <alignment horizontal="center" vertical="top"/>
    </xf>
    <xf numFmtId="49" fontId="10" fillId="2" borderId="28" xfId="0" applyNumberFormat="1" applyFont="1" applyFill="1" applyBorder="1" applyAlignment="1">
      <alignment horizontal="center" vertical="top"/>
    </xf>
    <xf numFmtId="49" fontId="31" fillId="0" borderId="1" xfId="0" applyNumberFormat="1" applyFont="1" applyFill="1" applyBorder="1" applyAlignment="1">
      <alignment horizontal="center" vertical="top"/>
    </xf>
    <xf numFmtId="49" fontId="31" fillId="0" borderId="45" xfId="0" applyNumberFormat="1" applyFont="1" applyFill="1" applyBorder="1" applyAlignment="1">
      <alignment horizontal="center" vertical="top"/>
    </xf>
    <xf numFmtId="0" fontId="10" fillId="0" borderId="53" xfId="0" applyFont="1" applyFill="1" applyBorder="1" applyAlignment="1">
      <alignment horizontal="left" vertical="top" wrapText="1"/>
    </xf>
    <xf numFmtId="0" fontId="10" fillId="0" borderId="61" xfId="0" applyFont="1" applyFill="1" applyBorder="1" applyAlignment="1">
      <alignment horizontal="left" vertical="top" wrapText="1"/>
    </xf>
    <xf numFmtId="0" fontId="10" fillId="4" borderId="53" xfId="0" applyFont="1" applyFill="1" applyBorder="1" applyAlignment="1">
      <alignment horizontal="right" vertical="top" wrapText="1"/>
    </xf>
    <xf numFmtId="0" fontId="10" fillId="4" borderId="60" xfId="0" applyFont="1" applyFill="1" applyBorder="1" applyAlignment="1">
      <alignment horizontal="right" vertical="top" wrapText="1"/>
    </xf>
    <xf numFmtId="0" fontId="10" fillId="4" borderId="61" xfId="0" applyFont="1" applyFill="1" applyBorder="1" applyAlignment="1">
      <alignment horizontal="right" vertical="top" wrapText="1"/>
    </xf>
    <xf numFmtId="165" fontId="10" fillId="4" borderId="60" xfId="0" applyNumberFormat="1" applyFont="1" applyFill="1" applyBorder="1" applyAlignment="1">
      <alignment horizontal="center" vertical="top"/>
    </xf>
    <xf numFmtId="165" fontId="10" fillId="4" borderId="61" xfId="0" applyNumberFormat="1" applyFont="1" applyFill="1" applyBorder="1" applyAlignment="1">
      <alignment horizontal="center" vertical="top"/>
    </xf>
    <xf numFmtId="49" fontId="25" fillId="2" borderId="53" xfId="0" applyNumberFormat="1" applyFont="1" applyFill="1" applyBorder="1" applyAlignment="1">
      <alignment horizontal="right" vertical="top"/>
    </xf>
    <xf numFmtId="49" fontId="25" fillId="2" borderId="60" xfId="0" applyNumberFormat="1" applyFont="1" applyFill="1" applyBorder="1" applyAlignment="1">
      <alignment horizontal="right" vertical="top"/>
    </xf>
    <xf numFmtId="49" fontId="25" fillId="2" borderId="61" xfId="0" applyNumberFormat="1" applyFont="1" applyFill="1" applyBorder="1" applyAlignment="1">
      <alignment horizontal="right" vertical="top"/>
    </xf>
    <xf numFmtId="49" fontId="31" fillId="2" borderId="60" xfId="0" applyNumberFormat="1" applyFont="1" applyFill="1" applyBorder="1" applyAlignment="1">
      <alignment horizontal="center" vertical="top"/>
    </xf>
    <xf numFmtId="49" fontId="31" fillId="2" borderId="61" xfId="0" applyNumberFormat="1" applyFont="1" applyFill="1" applyBorder="1" applyAlignment="1">
      <alignment horizontal="center" vertical="top"/>
    </xf>
    <xf numFmtId="49" fontId="25" fillId="3" borderId="53" xfId="0" applyNumberFormat="1" applyFont="1" applyFill="1" applyBorder="1" applyAlignment="1">
      <alignment horizontal="right" vertical="top"/>
    </xf>
    <xf numFmtId="49" fontId="25" fillId="3" borderId="60" xfId="0" applyNumberFormat="1" applyFont="1" applyFill="1" applyBorder="1" applyAlignment="1">
      <alignment horizontal="right" vertical="top"/>
    </xf>
    <xf numFmtId="49" fontId="25" fillId="3" borderId="61" xfId="0" applyNumberFormat="1" applyFont="1" applyFill="1" applyBorder="1" applyAlignment="1">
      <alignment horizontal="right" vertical="top"/>
    </xf>
    <xf numFmtId="49" fontId="25" fillId="3" borderId="60" xfId="0" applyNumberFormat="1" applyFont="1" applyFill="1" applyBorder="1" applyAlignment="1">
      <alignment horizontal="center" vertical="top"/>
    </xf>
    <xf numFmtId="49" fontId="25" fillId="3" borderId="61" xfId="0" applyNumberFormat="1" applyFont="1" applyFill="1" applyBorder="1" applyAlignment="1">
      <alignment horizontal="center" vertical="top"/>
    </xf>
    <xf numFmtId="49" fontId="10" fillId="6" borderId="53" xfId="0" applyNumberFormat="1" applyFont="1" applyFill="1" applyBorder="1" applyAlignment="1">
      <alignment horizontal="right" vertical="top"/>
    </xf>
    <xf numFmtId="49" fontId="10" fillId="6" borderId="60" xfId="0" applyNumberFormat="1" applyFont="1" applyFill="1" applyBorder="1" applyAlignment="1">
      <alignment horizontal="right" vertical="top"/>
    </xf>
    <xf numFmtId="49" fontId="10" fillId="6" borderId="61" xfId="0" applyNumberFormat="1" applyFont="1" applyFill="1" applyBorder="1" applyAlignment="1">
      <alignment horizontal="right" vertical="top"/>
    </xf>
    <xf numFmtId="49" fontId="10" fillId="6" borderId="60" xfId="0" applyNumberFormat="1" applyFont="1" applyFill="1" applyBorder="1" applyAlignment="1">
      <alignment horizontal="center" vertical="top"/>
    </xf>
    <xf numFmtId="49" fontId="10" fillId="6" borderId="61" xfId="0" applyNumberFormat="1" applyFont="1" applyFill="1" applyBorder="1" applyAlignment="1">
      <alignment horizontal="center" vertical="top"/>
    </xf>
    <xf numFmtId="49" fontId="10" fillId="2" borderId="53" xfId="0" applyNumberFormat="1" applyFont="1" applyFill="1" applyBorder="1" applyAlignment="1">
      <alignment horizontal="right" vertical="top"/>
    </xf>
    <xf numFmtId="49" fontId="10" fillId="2" borderId="60" xfId="0" applyNumberFormat="1" applyFont="1" applyFill="1" applyBorder="1" applyAlignment="1">
      <alignment horizontal="right" vertical="top"/>
    </xf>
    <xf numFmtId="49" fontId="10" fillId="2" borderId="61" xfId="0" applyNumberFormat="1" applyFont="1" applyFill="1" applyBorder="1" applyAlignment="1">
      <alignment horizontal="right" vertical="top"/>
    </xf>
    <xf numFmtId="49" fontId="25" fillId="2" borderId="60" xfId="0" applyNumberFormat="1" applyFont="1" applyFill="1" applyBorder="1" applyAlignment="1">
      <alignment horizontal="center" vertical="top"/>
    </xf>
    <xf numFmtId="49" fontId="25" fillId="2" borderId="61" xfId="0" applyNumberFormat="1" applyFont="1" applyFill="1" applyBorder="1" applyAlignment="1">
      <alignment horizontal="center" vertical="top"/>
    </xf>
    <xf numFmtId="0" fontId="10" fillId="2" borderId="53" xfId="0" applyFont="1" applyFill="1" applyBorder="1" applyAlignment="1">
      <alignment horizontal="left" vertical="top" wrapText="1"/>
    </xf>
    <xf numFmtId="0" fontId="10" fillId="2" borderId="60" xfId="0" applyFont="1" applyFill="1" applyBorder="1" applyAlignment="1">
      <alignment horizontal="left" vertical="top" wrapText="1"/>
    </xf>
    <xf numFmtId="0" fontId="10" fillId="2" borderId="61" xfId="0" applyFont="1" applyFill="1" applyBorder="1" applyAlignment="1">
      <alignment horizontal="left" vertical="top" wrapText="1"/>
    </xf>
    <xf numFmtId="0" fontId="10" fillId="8" borderId="1" xfId="0" applyFont="1" applyFill="1" applyBorder="1" applyAlignment="1">
      <alignment horizontal="center" vertical="top" wrapText="1" shrinkToFit="1"/>
    </xf>
    <xf numFmtId="0" fontId="10" fillId="8" borderId="45" xfId="0" applyFont="1" applyFill="1" applyBorder="1" applyAlignment="1">
      <alignment horizontal="center" vertical="top" wrapText="1" shrinkToFit="1"/>
    </xf>
    <xf numFmtId="0" fontId="10" fillId="8" borderId="23" xfId="0" applyFont="1" applyFill="1" applyBorder="1" applyAlignment="1">
      <alignment horizontal="center" vertical="top" wrapText="1" shrinkToFit="1"/>
    </xf>
    <xf numFmtId="49" fontId="10" fillId="3" borderId="1" xfId="0" applyNumberFormat="1" applyFont="1" applyFill="1" applyBorder="1" applyAlignment="1">
      <alignment horizontal="center" vertical="top" wrapText="1" shrinkToFit="1"/>
    </xf>
    <xf numFmtId="49" fontId="10" fillId="3" borderId="45" xfId="0" applyNumberFormat="1" applyFont="1" applyFill="1" applyBorder="1" applyAlignment="1">
      <alignment horizontal="center" vertical="top" wrapText="1" shrinkToFit="1"/>
    </xf>
    <xf numFmtId="49" fontId="10" fillId="3" borderId="23" xfId="0" applyNumberFormat="1" applyFont="1" applyFill="1" applyBorder="1" applyAlignment="1">
      <alignment horizontal="center" vertical="top" wrapText="1" shrinkToFit="1"/>
    </xf>
    <xf numFmtId="49" fontId="10" fillId="2" borderId="1" xfId="0" applyNumberFormat="1" applyFont="1" applyFill="1" applyBorder="1" applyAlignment="1">
      <alignment horizontal="center" vertical="top" wrapText="1" shrinkToFit="1"/>
    </xf>
    <xf numFmtId="49" fontId="10" fillId="2" borderId="45" xfId="0" applyNumberFormat="1" applyFont="1" applyFill="1" applyBorder="1" applyAlignment="1">
      <alignment horizontal="center" vertical="top" wrapText="1" shrinkToFit="1"/>
    </xf>
    <xf numFmtId="49" fontId="10" fillId="2" borderId="23" xfId="0" applyNumberFormat="1" applyFont="1" applyFill="1" applyBorder="1" applyAlignment="1">
      <alignment horizontal="center" vertical="top" wrapText="1" shrinkToFit="1"/>
    </xf>
    <xf numFmtId="49" fontId="10" fillId="0" borderId="1" xfId="0" applyNumberFormat="1" applyFont="1" applyFill="1" applyBorder="1" applyAlignment="1">
      <alignment horizontal="center" vertical="top"/>
    </xf>
    <xf numFmtId="49" fontId="10" fillId="0" borderId="45" xfId="0" applyNumberFormat="1" applyFont="1" applyFill="1" applyBorder="1" applyAlignment="1">
      <alignment horizontal="center" vertical="top"/>
    </xf>
    <xf numFmtId="49" fontId="10" fillId="0" borderId="23" xfId="0" applyNumberFormat="1" applyFont="1" applyFill="1" applyBorder="1" applyAlignment="1">
      <alignment horizontal="center" vertical="top"/>
    </xf>
    <xf numFmtId="0" fontId="25" fillId="0" borderId="53" xfId="0" applyFont="1" applyFill="1" applyBorder="1" applyAlignment="1">
      <alignment horizontal="left" vertical="top" wrapText="1"/>
    </xf>
    <xf numFmtId="0" fontId="25" fillId="0" borderId="61" xfId="0" applyFont="1" applyFill="1" applyBorder="1" applyAlignment="1">
      <alignment horizontal="left" vertical="top" wrapText="1"/>
    </xf>
    <xf numFmtId="0" fontId="25" fillId="4" borderId="53" xfId="0" applyFont="1" applyFill="1" applyBorder="1" applyAlignment="1">
      <alignment horizontal="right" vertical="top" wrapText="1"/>
    </xf>
    <xf numFmtId="0" fontId="25" fillId="4" borderId="60" xfId="0" applyFont="1" applyFill="1" applyBorder="1" applyAlignment="1">
      <alignment horizontal="right" vertical="top" wrapText="1"/>
    </xf>
    <xf numFmtId="0" fontId="25" fillId="4" borderId="61" xfId="0" applyFont="1" applyFill="1" applyBorder="1" applyAlignment="1">
      <alignment horizontal="right" vertical="top" wrapText="1"/>
    </xf>
    <xf numFmtId="164" fontId="25" fillId="4" borderId="60" xfId="0" applyNumberFormat="1" applyFont="1" applyFill="1" applyBorder="1" applyAlignment="1">
      <alignment horizontal="center" vertical="top"/>
    </xf>
    <xf numFmtId="164" fontId="25" fillId="4" borderId="61" xfId="0" applyNumberFormat="1" applyFont="1" applyFill="1" applyBorder="1" applyAlignment="1">
      <alignment horizontal="center" vertical="top"/>
    </xf>
    <xf numFmtId="0" fontId="10" fillId="4" borderId="28" xfId="0" applyFont="1" applyFill="1" applyBorder="1" applyAlignment="1">
      <alignment horizontal="right" vertical="top" wrapText="1"/>
    </xf>
    <xf numFmtId="164" fontId="10" fillId="4" borderId="53" xfId="0" applyNumberFormat="1" applyFont="1" applyFill="1" applyBorder="1" applyAlignment="1">
      <alignment horizontal="center" vertical="top"/>
    </xf>
    <xf numFmtId="164" fontId="10" fillId="4" borderId="60" xfId="0" applyNumberFormat="1" applyFont="1" applyFill="1" applyBorder="1" applyAlignment="1">
      <alignment horizontal="center" vertical="top"/>
    </xf>
    <xf numFmtId="164" fontId="10" fillId="4" borderId="61" xfId="0" applyNumberFormat="1" applyFont="1" applyFill="1" applyBorder="1" applyAlignment="1">
      <alignment horizontal="center" vertical="top"/>
    </xf>
    <xf numFmtId="165" fontId="25" fillId="4" borderId="60" xfId="0" applyNumberFormat="1" applyFont="1" applyFill="1" applyBorder="1" applyAlignment="1">
      <alignment horizontal="center" vertical="top"/>
    </xf>
    <xf numFmtId="165" fontId="25" fillId="4" borderId="61" xfId="0" applyNumberFormat="1" applyFont="1" applyFill="1" applyBorder="1" applyAlignment="1">
      <alignment horizontal="center" vertical="top"/>
    </xf>
    <xf numFmtId="49" fontId="10" fillId="2" borderId="53" xfId="0" applyNumberFormat="1" applyFont="1" applyFill="1" applyBorder="1" applyAlignment="1">
      <alignment horizontal="left" vertical="top"/>
    </xf>
    <xf numFmtId="49" fontId="10" fillId="2" borderId="60" xfId="0" applyNumberFormat="1" applyFont="1" applyFill="1" applyBorder="1" applyAlignment="1">
      <alignment horizontal="left" vertical="top"/>
    </xf>
    <xf numFmtId="49" fontId="10" fillId="2" borderId="61" xfId="0" applyNumberFormat="1" applyFont="1" applyFill="1" applyBorder="1" applyAlignment="1">
      <alignment horizontal="left" vertical="top"/>
    </xf>
    <xf numFmtId="1" fontId="10" fillId="2" borderId="1" xfId="0" applyNumberFormat="1" applyFont="1" applyFill="1" applyBorder="1" applyAlignment="1">
      <alignment horizontal="center" vertical="top" wrapText="1" shrinkToFit="1"/>
    </xf>
    <xf numFmtId="1" fontId="10" fillId="2" borderId="45" xfId="0" applyNumberFormat="1" applyFont="1" applyFill="1" applyBorder="1" applyAlignment="1">
      <alignment horizontal="center" vertical="top" wrapText="1" shrinkToFit="1"/>
    </xf>
    <xf numFmtId="1" fontId="10" fillId="2" borderId="23" xfId="0" applyNumberFormat="1" applyFont="1" applyFill="1" applyBorder="1" applyAlignment="1">
      <alignment horizontal="center" vertical="top" wrapText="1" shrinkToFit="1"/>
    </xf>
    <xf numFmtId="49" fontId="25" fillId="10" borderId="53" xfId="0" applyNumberFormat="1" applyFont="1" applyFill="1" applyBorder="1" applyAlignment="1">
      <alignment horizontal="center" vertical="top"/>
    </xf>
    <xf numFmtId="49" fontId="25" fillId="10" borderId="60" xfId="0" applyNumberFormat="1" applyFont="1" applyFill="1" applyBorder="1" applyAlignment="1">
      <alignment horizontal="center" vertical="top"/>
    </xf>
    <xf numFmtId="49" fontId="25" fillId="10" borderId="61" xfId="0" applyNumberFormat="1" applyFont="1" applyFill="1" applyBorder="1" applyAlignment="1">
      <alignment horizontal="center" vertical="top"/>
    </xf>
    <xf numFmtId="49" fontId="10" fillId="6" borderId="53" xfId="0" applyNumberFormat="1" applyFont="1" applyFill="1" applyBorder="1" applyAlignment="1">
      <alignment horizontal="center" vertical="top"/>
    </xf>
    <xf numFmtId="0" fontId="10" fillId="6" borderId="53" xfId="0" applyFont="1" applyFill="1" applyBorder="1" applyAlignment="1">
      <alignment horizontal="left" vertical="top" wrapText="1"/>
    </xf>
    <xf numFmtId="0" fontId="10" fillId="6" borderId="60" xfId="0" applyFont="1" applyFill="1" applyBorder="1" applyAlignment="1">
      <alignment horizontal="left" vertical="top" wrapText="1"/>
    </xf>
    <xf numFmtId="0" fontId="10" fillId="6" borderId="61" xfId="0" applyFont="1" applyFill="1" applyBorder="1" applyAlignment="1">
      <alignment horizontal="left" vertical="top" wrapText="1"/>
    </xf>
    <xf numFmtId="0" fontId="10" fillId="3" borderId="53" xfId="0" applyFont="1" applyFill="1" applyBorder="1" applyAlignment="1">
      <alignment horizontal="left" vertical="top" wrapText="1"/>
    </xf>
    <xf numFmtId="0" fontId="10" fillId="3" borderId="60" xfId="0" applyFont="1" applyFill="1" applyBorder="1" applyAlignment="1">
      <alignment horizontal="left" vertical="top" wrapText="1"/>
    </xf>
    <xf numFmtId="0" fontId="10" fillId="3" borderId="61" xfId="0" applyFont="1" applyFill="1" applyBorder="1" applyAlignment="1">
      <alignment horizontal="left" vertical="top" wrapText="1"/>
    </xf>
    <xf numFmtId="1" fontId="10" fillId="6" borderId="1" xfId="0" applyNumberFormat="1" applyFont="1" applyFill="1" applyBorder="1" applyAlignment="1">
      <alignment horizontal="center" vertical="top" wrapText="1" shrinkToFit="1"/>
    </xf>
    <xf numFmtId="1" fontId="10" fillId="6" borderId="45" xfId="0" applyNumberFormat="1" applyFont="1" applyFill="1" applyBorder="1" applyAlignment="1">
      <alignment horizontal="center" vertical="top" wrapText="1" shrinkToFit="1"/>
    </xf>
    <xf numFmtId="1" fontId="10" fillId="6" borderId="23" xfId="0" applyNumberFormat="1" applyFont="1" applyFill="1" applyBorder="1" applyAlignment="1">
      <alignment horizontal="center" vertical="top" wrapText="1" shrinkToFit="1"/>
    </xf>
    <xf numFmtId="1" fontId="10" fillId="15" borderId="1" xfId="0" applyNumberFormat="1" applyFont="1" applyFill="1" applyBorder="1" applyAlignment="1">
      <alignment horizontal="center" vertical="top" wrapText="1" shrinkToFit="1"/>
    </xf>
    <xf numFmtId="1" fontId="10" fillId="15" borderId="45" xfId="0" applyNumberFormat="1" applyFont="1" applyFill="1" applyBorder="1" applyAlignment="1">
      <alignment horizontal="center" vertical="top" wrapText="1" shrinkToFit="1"/>
    </xf>
    <xf numFmtId="1" fontId="10" fillId="15" borderId="23" xfId="0" applyNumberFormat="1" applyFont="1" applyFill="1" applyBorder="1" applyAlignment="1">
      <alignment horizontal="center" vertical="top" wrapText="1" shrinkToFit="1"/>
    </xf>
    <xf numFmtId="1" fontId="10" fillId="0" borderId="1" xfId="0" applyNumberFormat="1" applyFont="1" applyFill="1" applyBorder="1" applyAlignment="1">
      <alignment horizontal="center" vertical="top" wrapText="1" shrinkToFit="1"/>
    </xf>
    <xf numFmtId="1" fontId="10" fillId="0" borderId="23" xfId="0" applyNumberFormat="1" applyFont="1" applyFill="1" applyBorder="1" applyAlignment="1">
      <alignment horizontal="center" vertical="top" wrapText="1" shrinkToFit="1"/>
    </xf>
    <xf numFmtId="0" fontId="31" fillId="8" borderId="1" xfId="0" applyFont="1" applyFill="1" applyBorder="1" applyAlignment="1">
      <alignment horizontal="center" vertical="top" wrapText="1" shrinkToFit="1"/>
    </xf>
    <xf numFmtId="0" fontId="31" fillId="8" borderId="45" xfId="0" applyFont="1" applyFill="1" applyBorder="1" applyAlignment="1">
      <alignment horizontal="center" vertical="top" wrapText="1" shrinkToFit="1"/>
    </xf>
    <xf numFmtId="0" fontId="31" fillId="8" borderId="23" xfId="0" applyFont="1" applyFill="1" applyBorder="1" applyAlignment="1">
      <alignment horizontal="center" vertical="top" wrapText="1" shrinkToFit="1"/>
    </xf>
    <xf numFmtId="49" fontId="31" fillId="3" borderId="1" xfId="0" applyNumberFormat="1" applyFont="1" applyFill="1" applyBorder="1" applyAlignment="1">
      <alignment horizontal="center" vertical="top" wrapText="1" shrinkToFit="1"/>
    </xf>
    <xf numFmtId="49" fontId="31" fillId="3" borderId="45" xfId="0" applyNumberFormat="1" applyFont="1" applyFill="1" applyBorder="1" applyAlignment="1">
      <alignment horizontal="center" vertical="top" wrapText="1" shrinkToFit="1"/>
    </xf>
    <xf numFmtId="49" fontId="31" fillId="3" borderId="23" xfId="0" applyNumberFormat="1" applyFont="1" applyFill="1" applyBorder="1" applyAlignment="1">
      <alignment horizontal="center" vertical="top" wrapText="1" shrinkToFit="1"/>
    </xf>
    <xf numFmtId="49" fontId="31" fillId="2" borderId="1" xfId="0" applyNumberFormat="1" applyFont="1" applyFill="1" applyBorder="1" applyAlignment="1">
      <alignment horizontal="center" vertical="top" wrapText="1" shrinkToFit="1"/>
    </xf>
    <xf numFmtId="49" fontId="31" fillId="2" borderId="45" xfId="0" applyNumberFormat="1" applyFont="1" applyFill="1" applyBorder="1" applyAlignment="1">
      <alignment horizontal="center" vertical="top" wrapText="1" shrinkToFit="1"/>
    </xf>
    <xf numFmtId="49" fontId="31" fillId="2" borderId="23" xfId="0" applyNumberFormat="1" applyFont="1" applyFill="1" applyBorder="1" applyAlignment="1">
      <alignment horizontal="center" vertical="top" wrapText="1" shrinkToFit="1"/>
    </xf>
    <xf numFmtId="164" fontId="25" fillId="4" borderId="53" xfId="0" applyNumberFormat="1" applyFont="1" applyFill="1" applyBorder="1" applyAlignment="1">
      <alignment horizontal="center" vertical="top"/>
    </xf>
    <xf numFmtId="0" fontId="25" fillId="2" borderId="28" xfId="0" applyFont="1" applyFill="1" applyBorder="1" applyAlignment="1">
      <alignment horizontal="left" vertical="top" wrapText="1"/>
    </xf>
    <xf numFmtId="0" fontId="25" fillId="2" borderId="28" xfId="0" applyFont="1" applyFill="1" applyBorder="1" applyAlignment="1">
      <alignment horizontal="left" vertical="top"/>
    </xf>
    <xf numFmtId="0" fontId="25" fillId="3" borderId="28" xfId="0" applyFont="1" applyFill="1" applyBorder="1" applyAlignment="1">
      <alignment horizontal="left" vertical="top" wrapText="1"/>
    </xf>
    <xf numFmtId="49" fontId="10" fillId="9" borderId="1" xfId="0" applyNumberFormat="1" applyFont="1" applyFill="1" applyBorder="1" applyAlignment="1">
      <alignment horizontal="center" vertical="top" wrapText="1" shrinkToFit="1"/>
    </xf>
    <xf numFmtId="49" fontId="10" fillId="9" borderId="45" xfId="0" applyNumberFormat="1" applyFont="1" applyFill="1" applyBorder="1" applyAlignment="1">
      <alignment horizontal="center" vertical="top" wrapText="1" shrinkToFit="1"/>
    </xf>
    <xf numFmtId="49" fontId="10" fillId="9" borderId="23" xfId="0" applyNumberFormat="1" applyFont="1" applyFill="1" applyBorder="1" applyAlignment="1">
      <alignment horizontal="center" vertical="top" wrapText="1" shrinkToFit="1"/>
    </xf>
    <xf numFmtId="49" fontId="10" fillId="10" borderId="1" xfId="0" applyNumberFormat="1" applyFont="1" applyFill="1" applyBorder="1" applyAlignment="1">
      <alignment horizontal="center" vertical="top" wrapText="1" shrinkToFit="1"/>
    </xf>
    <xf numFmtId="49" fontId="10" fillId="10" borderId="45" xfId="0" applyNumberFormat="1" applyFont="1" applyFill="1" applyBorder="1" applyAlignment="1">
      <alignment horizontal="center" vertical="top" wrapText="1" shrinkToFit="1"/>
    </xf>
    <xf numFmtId="49" fontId="10" fillId="10" borderId="23" xfId="0" applyNumberFormat="1" applyFont="1" applyFill="1" applyBorder="1" applyAlignment="1">
      <alignment horizontal="center" vertical="top" wrapText="1" shrinkToFit="1"/>
    </xf>
    <xf numFmtId="0" fontId="10" fillId="8" borderId="28" xfId="0" applyFont="1" applyFill="1" applyBorder="1" applyAlignment="1">
      <alignment horizontal="center" vertical="top" wrapText="1" shrinkToFit="1"/>
    </xf>
    <xf numFmtId="49" fontId="10" fillId="10" borderId="28" xfId="0" applyNumberFormat="1" applyFont="1" applyFill="1" applyBorder="1" applyAlignment="1">
      <alignment horizontal="center" vertical="top" wrapText="1" shrinkToFit="1"/>
    </xf>
    <xf numFmtId="164" fontId="25" fillId="12" borderId="53" xfId="0" applyNumberFormat="1" applyFont="1" applyFill="1" applyBorder="1" applyAlignment="1">
      <alignment horizontal="center" vertical="top"/>
    </xf>
    <xf numFmtId="164" fontId="25" fillId="12" borderId="60" xfId="0" applyNumberFormat="1" applyFont="1" applyFill="1" applyBorder="1" applyAlignment="1">
      <alignment horizontal="center" vertical="top"/>
    </xf>
    <xf numFmtId="164" fontId="25" fillId="12" borderId="61" xfId="0" applyNumberFormat="1" applyFont="1" applyFill="1" applyBorder="1" applyAlignment="1">
      <alignment horizontal="center" vertical="top"/>
    </xf>
    <xf numFmtId="0" fontId="25" fillId="11" borderId="53" xfId="0" applyFont="1" applyFill="1" applyBorder="1" applyAlignment="1">
      <alignment horizontal="right" vertical="top" wrapText="1"/>
    </xf>
    <xf numFmtId="0" fontId="25" fillId="11" borderId="60" xfId="0" applyFont="1" applyFill="1" applyBorder="1" applyAlignment="1">
      <alignment horizontal="right" vertical="top" wrapText="1"/>
    </xf>
    <xf numFmtId="0" fontId="25" fillId="11" borderId="61" xfId="0" applyFont="1" applyFill="1" applyBorder="1" applyAlignment="1">
      <alignment horizontal="right" vertical="top" wrapText="1"/>
    </xf>
    <xf numFmtId="165" fontId="25" fillId="11" borderId="53" xfId="0" applyNumberFormat="1" applyFont="1" applyFill="1" applyBorder="1" applyAlignment="1">
      <alignment horizontal="center" vertical="top"/>
    </xf>
    <xf numFmtId="165" fontId="25" fillId="11" borderId="60" xfId="0" applyNumberFormat="1" applyFont="1" applyFill="1" applyBorder="1" applyAlignment="1">
      <alignment horizontal="center" vertical="top"/>
    </xf>
    <xf numFmtId="165" fontId="25" fillId="11" borderId="61" xfId="0" applyNumberFormat="1" applyFont="1" applyFill="1" applyBorder="1" applyAlignment="1">
      <alignment horizontal="center" vertical="top"/>
    </xf>
    <xf numFmtId="49" fontId="25" fillId="10" borderId="53" xfId="0" applyNumberFormat="1" applyFont="1" applyFill="1" applyBorder="1" applyAlignment="1">
      <alignment horizontal="right" vertical="top"/>
    </xf>
    <xf numFmtId="49" fontId="25" fillId="10" borderId="60" xfId="0" applyNumberFormat="1" applyFont="1" applyFill="1" applyBorder="1" applyAlignment="1">
      <alignment horizontal="right" vertical="top"/>
    </xf>
    <xf numFmtId="49" fontId="25" fillId="10" borderId="61" xfId="0" applyNumberFormat="1" applyFont="1" applyFill="1" applyBorder="1" applyAlignment="1">
      <alignment horizontal="right" vertical="top"/>
    </xf>
    <xf numFmtId="49" fontId="25" fillId="10" borderId="53" xfId="0" applyNumberFormat="1" applyFont="1" applyFill="1" applyBorder="1" applyAlignment="1">
      <alignment horizontal="left" vertical="top"/>
    </xf>
    <xf numFmtId="49" fontId="25" fillId="10" borderId="60" xfId="0" applyNumberFormat="1" applyFont="1" applyFill="1" applyBorder="1" applyAlignment="1">
      <alignment horizontal="left" vertical="top"/>
    </xf>
    <xf numFmtId="49" fontId="25" fillId="10" borderId="61" xfId="0" applyNumberFormat="1" applyFont="1" applyFill="1" applyBorder="1" applyAlignment="1">
      <alignment horizontal="left" vertical="top"/>
    </xf>
    <xf numFmtId="49" fontId="10" fillId="2" borderId="53" xfId="0" applyNumberFormat="1" applyFont="1" applyFill="1" applyBorder="1" applyAlignment="1">
      <alignment horizontal="center" vertical="top"/>
    </xf>
    <xf numFmtId="49" fontId="10" fillId="2" borderId="60" xfId="0" applyNumberFormat="1" applyFont="1" applyFill="1" applyBorder="1" applyAlignment="1">
      <alignment horizontal="center" vertical="top"/>
    </xf>
    <xf numFmtId="49" fontId="10" fillId="2" borderId="61" xfId="0" applyNumberFormat="1" applyFont="1" applyFill="1" applyBorder="1" applyAlignment="1">
      <alignment horizontal="center" vertical="top"/>
    </xf>
    <xf numFmtId="4" fontId="25" fillId="0" borderId="53" xfId="0" applyNumberFormat="1" applyFont="1" applyFill="1" applyBorder="1" applyAlignment="1">
      <alignment horizontal="center" vertical="top"/>
    </xf>
    <xf numFmtId="4" fontId="25" fillId="0" borderId="60" xfId="0" applyNumberFormat="1" applyFont="1" applyFill="1" applyBorder="1" applyAlignment="1">
      <alignment horizontal="center" vertical="top"/>
    </xf>
    <xf numFmtId="4" fontId="25" fillId="0" borderId="61" xfId="0" applyNumberFormat="1" applyFont="1" applyFill="1" applyBorder="1" applyAlignment="1">
      <alignment horizontal="center" vertical="top"/>
    </xf>
    <xf numFmtId="0" fontId="25" fillId="4" borderId="53" xfId="0" applyFont="1" applyFill="1" applyBorder="1" applyAlignment="1">
      <alignment horizontal="center" vertical="top" wrapText="1"/>
    </xf>
    <xf numFmtId="0" fontId="25" fillId="4" borderId="60" xfId="0" applyFont="1" applyFill="1" applyBorder="1" applyAlignment="1">
      <alignment horizontal="center" vertical="top" wrapText="1"/>
    </xf>
    <xf numFmtId="0" fontId="25" fillId="4" borderId="61" xfId="0" applyFont="1" applyFill="1" applyBorder="1" applyAlignment="1">
      <alignment horizontal="center" vertical="top" wrapText="1"/>
    </xf>
    <xf numFmtId="49" fontId="10" fillId="3" borderId="53" xfId="0" applyNumberFormat="1" applyFont="1" applyFill="1" applyBorder="1" applyAlignment="1">
      <alignment horizontal="right" vertical="top"/>
    </xf>
    <xf numFmtId="49" fontId="10" fillId="3" borderId="60" xfId="0" applyNumberFormat="1" applyFont="1" applyFill="1" applyBorder="1" applyAlignment="1">
      <alignment horizontal="right" vertical="top"/>
    </xf>
    <xf numFmtId="49" fontId="10" fillId="3" borderId="61" xfId="0" applyNumberFormat="1" applyFont="1" applyFill="1" applyBorder="1" applyAlignment="1">
      <alignment horizontal="right" vertical="top"/>
    </xf>
    <xf numFmtId="49" fontId="31" fillId="3" borderId="60" xfId="0" applyNumberFormat="1" applyFont="1" applyFill="1" applyBorder="1" applyAlignment="1">
      <alignment horizontal="center" vertical="top"/>
    </xf>
    <xf numFmtId="49" fontId="31" fillId="3" borderId="61" xfId="0" applyNumberFormat="1" applyFont="1" applyFill="1" applyBorder="1" applyAlignment="1">
      <alignment horizontal="center" vertical="top"/>
    </xf>
    <xf numFmtId="0" fontId="10" fillId="8" borderId="73" xfId="0" applyFont="1" applyFill="1" applyBorder="1" applyAlignment="1">
      <alignment horizontal="center" vertical="top" wrapText="1" shrinkToFit="1"/>
    </xf>
    <xf numFmtId="0" fontId="10" fillId="8" borderId="74" xfId="0" applyFont="1" applyFill="1" applyBorder="1" applyAlignment="1">
      <alignment horizontal="center" vertical="top" wrapText="1" shrinkToFit="1"/>
    </xf>
    <xf numFmtId="0" fontId="10" fillId="8" borderId="48" xfId="0" applyFont="1" applyFill="1" applyBorder="1" applyAlignment="1">
      <alignment horizontal="center" vertical="top" wrapText="1" shrinkToFit="1"/>
    </xf>
    <xf numFmtId="168" fontId="31" fillId="0" borderId="1" xfId="0" applyNumberFormat="1" applyFont="1" applyFill="1" applyBorder="1" applyAlignment="1">
      <alignment horizontal="center" vertical="top"/>
    </xf>
    <xf numFmtId="168" fontId="31" fillId="0" borderId="23" xfId="0" applyNumberFormat="1" applyFont="1" applyFill="1" applyBorder="1" applyAlignment="1">
      <alignment horizontal="center" vertical="top"/>
    </xf>
    <xf numFmtId="168" fontId="10" fillId="0" borderId="53" xfId="0" applyNumberFormat="1" applyFont="1" applyFill="1" applyBorder="1" applyAlignment="1">
      <alignment horizontal="left" vertical="top" wrapText="1"/>
    </xf>
    <xf numFmtId="168" fontId="10" fillId="0" borderId="61" xfId="0" applyNumberFormat="1" applyFont="1" applyFill="1" applyBorder="1" applyAlignment="1">
      <alignment horizontal="left" vertical="top" wrapText="1"/>
    </xf>
    <xf numFmtId="169" fontId="10" fillId="0" borderId="1" xfId="0" applyNumberFormat="1" applyFont="1" applyFill="1" applyBorder="1" applyAlignment="1">
      <alignment horizontal="center" vertical="top"/>
    </xf>
    <xf numFmtId="169" fontId="10" fillId="0" borderId="23" xfId="0" applyNumberFormat="1" applyFont="1" applyFill="1" applyBorder="1" applyAlignment="1">
      <alignment horizontal="center" vertical="top"/>
    </xf>
    <xf numFmtId="168" fontId="10" fillId="4" borderId="53" xfId="0" applyNumberFormat="1" applyFont="1" applyFill="1" applyBorder="1" applyAlignment="1">
      <alignment horizontal="right" vertical="top" wrapText="1"/>
    </xf>
    <xf numFmtId="168" fontId="10" fillId="4" borderId="60" xfId="0" applyNumberFormat="1" applyFont="1" applyFill="1" applyBorder="1" applyAlignment="1">
      <alignment horizontal="right" vertical="top" wrapText="1"/>
    </xf>
    <xf numFmtId="168" fontId="10" fillId="4" borderId="61" xfId="0" applyNumberFormat="1" applyFont="1" applyFill="1" applyBorder="1" applyAlignment="1">
      <alignment horizontal="right" vertical="top" wrapText="1"/>
    </xf>
    <xf numFmtId="168" fontId="10" fillId="4" borderId="53" xfId="0" applyNumberFormat="1" applyFont="1" applyFill="1" applyBorder="1" applyAlignment="1">
      <alignment horizontal="center" vertical="top"/>
    </xf>
    <xf numFmtId="168" fontId="10" fillId="4" borderId="60" xfId="0" applyNumberFormat="1" applyFont="1" applyFill="1" applyBorder="1" applyAlignment="1">
      <alignment horizontal="center" vertical="top"/>
    </xf>
    <xf numFmtId="168" fontId="10" fillId="4" borderId="61" xfId="0" applyNumberFormat="1" applyFont="1" applyFill="1" applyBorder="1" applyAlignment="1">
      <alignment horizontal="center" vertical="top"/>
    </xf>
    <xf numFmtId="168" fontId="10" fillId="2" borderId="53" xfId="0" applyNumberFormat="1" applyFont="1" applyFill="1" applyBorder="1" applyAlignment="1">
      <alignment horizontal="left" vertical="top"/>
    </xf>
    <xf numFmtId="168" fontId="10" fillId="2" borderId="60" xfId="0" applyNumberFormat="1" applyFont="1" applyFill="1" applyBorder="1" applyAlignment="1">
      <alignment horizontal="left" vertical="top"/>
    </xf>
    <xf numFmtId="168" fontId="10" fillId="2" borderId="61" xfId="0" applyNumberFormat="1" applyFont="1" applyFill="1" applyBorder="1" applyAlignment="1">
      <alignment horizontal="left" vertical="top"/>
    </xf>
    <xf numFmtId="0" fontId="8" fillId="0" borderId="0" xfId="0" applyFont="1" applyAlignment="1">
      <alignment horizontal="left" vertical="top" wrapText="1" shrinkToFit="1"/>
    </xf>
    <xf numFmtId="0" fontId="26" fillId="0" borderId="0" xfId="0" applyFont="1" applyAlignment="1">
      <alignment horizontal="left" vertical="top" wrapText="1"/>
    </xf>
    <xf numFmtId="0" fontId="10" fillId="0" borderId="0" xfId="0" applyFont="1" applyAlignment="1">
      <alignment horizontal="center" vertical="top" wrapText="1"/>
    </xf>
    <xf numFmtId="165" fontId="8" fillId="0" borderId="56" xfId="0" applyNumberFormat="1" applyFont="1" applyBorder="1" applyAlignment="1">
      <alignment horizontal="center" vertical="center" wrapText="1"/>
    </xf>
    <xf numFmtId="165" fontId="8" fillId="0" borderId="72" xfId="0" applyNumberFormat="1" applyFont="1" applyBorder="1" applyAlignment="1">
      <alignment horizontal="center" vertical="center" wrapText="1"/>
    </xf>
    <xf numFmtId="165" fontId="8" fillId="0" borderId="73" xfId="0" applyNumberFormat="1" applyFont="1" applyBorder="1" applyAlignment="1">
      <alignment horizontal="center" vertical="center" wrapText="1"/>
    </xf>
    <xf numFmtId="165" fontId="8" fillId="0" borderId="55" xfId="0" applyNumberFormat="1" applyFont="1" applyBorder="1" applyAlignment="1">
      <alignment horizontal="center" vertical="center" wrapText="1"/>
    </xf>
    <xf numFmtId="165" fontId="8" fillId="0" borderId="62" xfId="0" applyNumberFormat="1" applyFont="1" applyBorder="1" applyAlignment="1">
      <alignment horizontal="center" vertical="center" wrapText="1"/>
    </xf>
    <xf numFmtId="165" fontId="8" fillId="0" borderId="48" xfId="0" applyNumberFormat="1" applyFont="1" applyBorder="1" applyAlignment="1">
      <alignment horizontal="center" vertical="center" wrapText="1"/>
    </xf>
    <xf numFmtId="165" fontId="8" fillId="0" borderId="1" xfId="0" applyNumberFormat="1" applyFont="1" applyBorder="1" applyAlignment="1">
      <alignment horizontal="center" vertical="center" textRotation="90" wrapText="1"/>
    </xf>
    <xf numFmtId="165" fontId="8" fillId="0" borderId="45" xfId="0" applyNumberFormat="1" applyFont="1" applyBorder="1" applyAlignment="1">
      <alignment horizontal="center" vertical="center" textRotation="90" wrapText="1"/>
    </xf>
    <xf numFmtId="165" fontId="8" fillId="0" borderId="23" xfId="0" applyNumberFormat="1" applyFont="1" applyBorder="1" applyAlignment="1">
      <alignment horizontal="center" vertical="center" textRotation="90" wrapText="1"/>
    </xf>
    <xf numFmtId="49" fontId="30" fillId="0" borderId="0" xfId="0" applyNumberFormat="1" applyFont="1" applyFill="1" applyBorder="1" applyAlignment="1">
      <alignment horizontal="left" vertical="top"/>
    </xf>
    <xf numFmtId="0" fontId="8" fillId="0" borderId="45" xfId="0" applyFont="1" applyBorder="1"/>
    <xf numFmtId="0" fontId="26" fillId="0" borderId="60" xfId="0" applyFont="1" applyBorder="1"/>
    <xf numFmtId="0" fontId="26" fillId="0" borderId="61" xfId="0" applyFont="1" applyBorder="1"/>
    <xf numFmtId="165" fontId="25" fillId="4" borderId="53" xfId="0" applyNumberFormat="1" applyFont="1" applyFill="1" applyBorder="1" applyAlignment="1">
      <alignment horizontal="center" vertical="top"/>
    </xf>
    <xf numFmtId="0" fontId="25" fillId="0" borderId="0" xfId="0" applyFont="1" applyAlignment="1">
      <alignment horizontal="justify" vertical="justify" wrapText="1"/>
    </xf>
    <xf numFmtId="0" fontId="26" fillId="0" borderId="0" xfId="0" applyFont="1" applyAlignment="1">
      <alignment horizontal="justify" vertical="justify" wrapText="1"/>
    </xf>
    <xf numFmtId="0" fontId="29" fillId="0" borderId="0" xfId="0" applyFont="1" applyAlignment="1">
      <alignment horizontal="justify" vertical="top" wrapText="1"/>
    </xf>
    <xf numFmtId="0" fontId="26" fillId="0" borderId="0" xfId="0" applyFont="1" applyAlignment="1">
      <alignment horizontal="justify" vertical="top" wrapText="1"/>
    </xf>
    <xf numFmtId="0" fontId="8" fillId="0" borderId="28" xfId="0" applyFont="1" applyBorder="1" applyAlignment="1">
      <alignment horizontal="center" vertical="top" textRotation="90" wrapText="1" shrinkToFit="1"/>
    </xf>
    <xf numFmtId="0" fontId="8" fillId="0" borderId="28" xfId="0" applyNumberFormat="1" applyFont="1" applyBorder="1" applyAlignment="1">
      <alignment horizontal="center" vertical="center" wrapText="1" shrinkToFit="1"/>
    </xf>
    <xf numFmtId="0" fontId="26" fillId="0" borderId="28" xfId="0" applyFont="1" applyBorder="1" applyAlignment="1">
      <alignment horizontal="center" vertical="center" shrinkToFit="1"/>
    </xf>
    <xf numFmtId="0" fontId="26" fillId="0" borderId="28" xfId="0" applyFont="1" applyBorder="1" applyAlignment="1">
      <alignment horizontal="center" vertical="center" wrapText="1"/>
    </xf>
    <xf numFmtId="0" fontId="26" fillId="0" borderId="1" xfId="0" applyFont="1" applyBorder="1" applyAlignment="1">
      <alignment horizontal="center" vertical="center" textRotation="90" wrapText="1" shrinkToFit="1"/>
    </xf>
    <xf numFmtId="0" fontId="26" fillId="0" borderId="45" xfId="0" applyFont="1" applyBorder="1" applyAlignment="1">
      <alignment horizontal="center" vertical="center" textRotation="90" wrapText="1" shrinkToFit="1"/>
    </xf>
    <xf numFmtId="0" fontId="26" fillId="0" borderId="23" xfId="0" applyFont="1" applyBorder="1" applyAlignment="1">
      <alignment horizontal="center" vertical="center" textRotation="90" wrapText="1" shrinkToFit="1"/>
    </xf>
    <xf numFmtId="0" fontId="8" fillId="0" borderId="28" xfId="0" applyFont="1" applyBorder="1" applyAlignment="1">
      <alignment horizontal="center" vertical="center" textRotation="90" wrapText="1" shrinkToFit="1"/>
    </xf>
    <xf numFmtId="0" fontId="8" fillId="0" borderId="28" xfId="0" applyFont="1" applyBorder="1" applyAlignment="1">
      <alignment horizontal="center" vertical="center" textRotation="90" wrapText="1"/>
    </xf>
    <xf numFmtId="0" fontId="26" fillId="0" borderId="0" xfId="0" applyFont="1" applyAlignment="1">
      <alignment horizontal="left" vertical="top"/>
    </xf>
    <xf numFmtId="0" fontId="26" fillId="0" borderId="62" xfId="0" applyFont="1" applyBorder="1" applyAlignment="1">
      <alignment horizontal="center" vertical="top" wrapText="1"/>
    </xf>
    <xf numFmtId="0" fontId="8" fillId="0" borderId="60" xfId="0" applyFont="1" applyBorder="1"/>
    <xf numFmtId="0" fontId="8" fillId="0" borderId="61" xfId="0" applyFont="1" applyBorder="1"/>
    <xf numFmtId="0" fontId="10" fillId="0" borderId="53" xfId="0" applyFont="1" applyFill="1" applyBorder="1" applyAlignment="1">
      <alignment horizontal="left" vertical="center" wrapText="1"/>
    </xf>
    <xf numFmtId="0" fontId="10" fillId="0" borderId="61" xfId="0" applyFont="1" applyFill="1" applyBorder="1" applyAlignment="1">
      <alignment horizontal="left" vertical="center" wrapText="1"/>
    </xf>
    <xf numFmtId="165" fontId="10" fillId="4" borderId="53" xfId="0" applyNumberFormat="1" applyFont="1" applyFill="1" applyBorder="1" applyAlignment="1">
      <alignment horizontal="center" vertical="top"/>
    </xf>
    <xf numFmtId="49" fontId="32" fillId="2" borderId="53" xfId="0" applyNumberFormat="1" applyFont="1" applyFill="1" applyBorder="1" applyAlignment="1">
      <alignment horizontal="right" vertical="top"/>
    </xf>
    <xf numFmtId="49" fontId="32" fillId="2" borderId="60" xfId="0" applyNumberFormat="1" applyFont="1" applyFill="1" applyBorder="1" applyAlignment="1">
      <alignment horizontal="right" vertical="top"/>
    </xf>
    <xf numFmtId="49" fontId="32" fillId="2" borderId="61" xfId="0" applyNumberFormat="1" applyFont="1" applyFill="1" applyBorder="1" applyAlignment="1">
      <alignment horizontal="right" vertical="top"/>
    </xf>
    <xf numFmtId="49" fontId="25" fillId="2" borderId="53" xfId="0" applyNumberFormat="1" applyFont="1" applyFill="1" applyBorder="1" applyAlignment="1">
      <alignment horizontal="center" vertical="top"/>
    </xf>
    <xf numFmtId="1" fontId="10" fillId="0" borderId="45" xfId="0" applyNumberFormat="1" applyFont="1" applyFill="1" applyBorder="1" applyAlignment="1">
      <alignment horizontal="center" vertical="top" wrapText="1" shrinkToFit="1"/>
    </xf>
    <xf numFmtId="0" fontId="10" fillId="6" borderId="28" xfId="0" applyFont="1" applyFill="1" applyBorder="1" applyAlignment="1">
      <alignment horizontal="left" vertical="top" wrapText="1"/>
    </xf>
    <xf numFmtId="0" fontId="33" fillId="6" borderId="28" xfId="0" applyFont="1" applyFill="1" applyBorder="1" applyAlignment="1">
      <alignment horizontal="left" vertical="top" wrapText="1"/>
    </xf>
    <xf numFmtId="167" fontId="10" fillId="2" borderId="53" xfId="0" applyNumberFormat="1" applyFont="1" applyFill="1" applyBorder="1" applyAlignment="1">
      <alignment horizontal="right" vertical="top"/>
    </xf>
    <xf numFmtId="167" fontId="10" fillId="2" borderId="60" xfId="0" applyNumberFormat="1" applyFont="1" applyFill="1" applyBorder="1" applyAlignment="1">
      <alignment horizontal="right" vertical="top"/>
    </xf>
    <xf numFmtId="167" fontId="10" fillId="2" borderId="61" xfId="0" applyNumberFormat="1" applyFont="1" applyFill="1" applyBorder="1" applyAlignment="1">
      <alignment horizontal="right" vertical="top"/>
    </xf>
    <xf numFmtId="167" fontId="10" fillId="2" borderId="53" xfId="0" applyNumberFormat="1" applyFont="1" applyFill="1" applyBorder="1" applyAlignment="1">
      <alignment horizontal="center" vertical="top"/>
    </xf>
    <xf numFmtId="167" fontId="10" fillId="2" borderId="60" xfId="0" applyNumberFormat="1" applyFont="1" applyFill="1" applyBorder="1" applyAlignment="1">
      <alignment horizontal="center" vertical="top"/>
    </xf>
    <xf numFmtId="167" fontId="10" fillId="2" borderId="61" xfId="0" applyNumberFormat="1" applyFont="1" applyFill="1" applyBorder="1" applyAlignment="1">
      <alignment horizontal="center" vertical="top"/>
    </xf>
    <xf numFmtId="1" fontId="10" fillId="8" borderId="28" xfId="0" applyNumberFormat="1" applyFont="1" applyFill="1" applyBorder="1" applyAlignment="1">
      <alignment horizontal="center" vertical="top" wrapText="1" shrinkToFit="1"/>
    </xf>
    <xf numFmtId="1" fontId="10" fillId="15" borderId="28" xfId="0" applyNumberFormat="1" applyFont="1" applyFill="1" applyBorder="1" applyAlignment="1">
      <alignment horizontal="center" vertical="top" wrapText="1" shrinkToFit="1"/>
    </xf>
    <xf numFmtId="167" fontId="10" fillId="2" borderId="53" xfId="0" applyNumberFormat="1" applyFont="1" applyFill="1" applyBorder="1" applyAlignment="1">
      <alignment horizontal="left" vertical="top"/>
    </xf>
    <xf numFmtId="167" fontId="10" fillId="2" borderId="60" xfId="0" applyNumberFormat="1" applyFont="1" applyFill="1" applyBorder="1" applyAlignment="1">
      <alignment horizontal="left" vertical="top"/>
    </xf>
    <xf numFmtId="167" fontId="10" fillId="2" borderId="61" xfId="0" applyNumberFormat="1" applyFont="1" applyFill="1" applyBorder="1" applyAlignment="1">
      <alignment horizontal="left" vertical="top"/>
    </xf>
    <xf numFmtId="1" fontId="10" fillId="0" borderId="1" xfId="9" applyNumberFormat="1" applyFont="1" applyFill="1" applyBorder="1" applyAlignment="1">
      <alignment horizontal="center" vertical="top" wrapText="1" shrinkToFit="1"/>
    </xf>
    <xf numFmtId="1" fontId="10" fillId="0" borderId="23" xfId="9" applyNumberFormat="1" applyFont="1" applyFill="1" applyBorder="1" applyAlignment="1">
      <alignment horizontal="center" vertical="top" wrapText="1" shrinkToFit="1"/>
    </xf>
    <xf numFmtId="0" fontId="10" fillId="0" borderId="53" xfId="9" applyFont="1" applyFill="1" applyBorder="1" applyAlignment="1">
      <alignment horizontal="left" vertical="top" wrapText="1"/>
    </xf>
    <xf numFmtId="0" fontId="10" fillId="0" borderId="61" xfId="9" applyFont="1" applyFill="1" applyBorder="1" applyAlignment="1">
      <alignment horizontal="left" vertical="top" wrapText="1"/>
    </xf>
    <xf numFmtId="1" fontId="10" fillId="2" borderId="28" xfId="0" applyNumberFormat="1" applyFont="1" applyFill="1" applyBorder="1" applyAlignment="1">
      <alignment horizontal="center" vertical="top" wrapText="1" shrinkToFit="1"/>
    </xf>
    <xf numFmtId="0" fontId="10" fillId="17" borderId="28" xfId="0" applyFont="1" applyFill="1" applyBorder="1" applyAlignment="1">
      <alignment horizontal="right" vertical="top" wrapText="1"/>
    </xf>
    <xf numFmtId="0" fontId="10" fillId="6" borderId="1" xfId="0" applyFont="1" applyFill="1" applyBorder="1" applyAlignment="1">
      <alignment horizontal="center" vertical="top"/>
    </xf>
    <xf numFmtId="0" fontId="10" fillId="6" borderId="45" xfId="0" applyFont="1" applyFill="1" applyBorder="1" applyAlignment="1">
      <alignment horizontal="center" vertical="top"/>
    </xf>
    <xf numFmtId="0" fontId="10" fillId="6" borderId="23" xfId="0" applyFont="1" applyFill="1" applyBorder="1" applyAlignment="1">
      <alignment horizontal="center" vertical="top"/>
    </xf>
    <xf numFmtId="49" fontId="10" fillId="3" borderId="1" xfId="0" applyNumberFormat="1" applyFont="1" applyFill="1" applyBorder="1" applyAlignment="1">
      <alignment horizontal="center" vertical="top"/>
    </xf>
    <xf numFmtId="49" fontId="10" fillId="3" borderId="45" xfId="0" applyNumberFormat="1" applyFont="1" applyFill="1" applyBorder="1" applyAlignment="1">
      <alignment horizontal="center" vertical="top"/>
    </xf>
    <xf numFmtId="49" fontId="10" fillId="3" borderId="23" xfId="0" applyNumberFormat="1" applyFont="1" applyFill="1" applyBorder="1" applyAlignment="1">
      <alignment horizontal="center" vertical="top"/>
    </xf>
    <xf numFmtId="49" fontId="10" fillId="2" borderId="1" xfId="0" applyNumberFormat="1" applyFont="1" applyFill="1" applyBorder="1" applyAlignment="1">
      <alignment horizontal="center" vertical="top"/>
    </xf>
    <xf numFmtId="49" fontId="10" fillId="2" borderId="45" xfId="0" applyNumberFormat="1" applyFont="1" applyFill="1" applyBorder="1" applyAlignment="1">
      <alignment horizontal="center" vertical="top"/>
    </xf>
    <xf numFmtId="49" fontId="10" fillId="2" borderId="23" xfId="0" applyNumberFormat="1" applyFont="1" applyFill="1" applyBorder="1" applyAlignment="1">
      <alignment horizontal="center" vertical="top"/>
    </xf>
    <xf numFmtId="167" fontId="10" fillId="0" borderId="53" xfId="0" applyNumberFormat="1" applyFont="1" applyFill="1" applyBorder="1" applyAlignment="1">
      <alignment horizontal="left" vertical="top" wrapText="1"/>
    </xf>
    <xf numFmtId="167" fontId="10" fillId="0" borderId="61" xfId="0" applyNumberFormat="1" applyFont="1" applyFill="1" applyBorder="1" applyAlignment="1">
      <alignment horizontal="left" vertical="top" wrapText="1"/>
    </xf>
    <xf numFmtId="167" fontId="10" fillId="4" borderId="53" xfId="0" applyNumberFormat="1" applyFont="1" applyFill="1" applyBorder="1" applyAlignment="1">
      <alignment horizontal="right" vertical="top" wrapText="1"/>
    </xf>
    <xf numFmtId="167" fontId="10" fillId="4" borderId="60" xfId="0" applyNumberFormat="1" applyFont="1" applyFill="1" applyBorder="1" applyAlignment="1">
      <alignment horizontal="right" vertical="top" wrapText="1"/>
    </xf>
    <xf numFmtId="167" fontId="10" fillId="4" borderId="61" xfId="0" applyNumberFormat="1" applyFont="1" applyFill="1" applyBorder="1" applyAlignment="1">
      <alignment horizontal="right" vertical="top" wrapText="1"/>
    </xf>
    <xf numFmtId="167" fontId="10" fillId="4" borderId="53" xfId="0" applyNumberFormat="1" applyFont="1" applyFill="1" applyBorder="1" applyAlignment="1">
      <alignment horizontal="center" vertical="top"/>
    </xf>
    <xf numFmtId="167" fontId="10" fillId="4" borderId="60" xfId="0" applyNumberFormat="1" applyFont="1" applyFill="1" applyBorder="1" applyAlignment="1">
      <alignment horizontal="center" vertical="top"/>
    </xf>
    <xf numFmtId="167" fontId="10" fillId="4" borderId="61" xfId="0" applyNumberFormat="1" applyFont="1" applyFill="1" applyBorder="1" applyAlignment="1">
      <alignment horizontal="center" vertical="top"/>
    </xf>
    <xf numFmtId="167" fontId="10" fillId="4" borderId="53" xfId="0" applyNumberFormat="1" applyFont="1" applyFill="1" applyBorder="1" applyAlignment="1">
      <alignment horizontal="center" vertical="top" wrapText="1"/>
    </xf>
    <xf numFmtId="167" fontId="10" fillId="4" borderId="60" xfId="0" applyNumberFormat="1" applyFont="1" applyFill="1" applyBorder="1" applyAlignment="1">
      <alignment horizontal="center" vertical="top" wrapText="1"/>
    </xf>
    <xf numFmtId="167" fontId="10" fillId="4" borderId="61" xfId="0" applyNumberFormat="1" applyFont="1" applyFill="1" applyBorder="1" applyAlignment="1">
      <alignment horizontal="center" vertical="top" wrapText="1"/>
    </xf>
    <xf numFmtId="0" fontId="25" fillId="6" borderId="28" xfId="0" applyFont="1" applyFill="1" applyBorder="1" applyAlignment="1">
      <alignment horizontal="left" vertical="top" wrapText="1"/>
    </xf>
    <xf numFmtId="0" fontId="27" fillId="6" borderId="28" xfId="0" applyFont="1" applyFill="1" applyBorder="1" applyAlignment="1">
      <alignment horizontal="left" vertical="top" wrapText="1"/>
    </xf>
    <xf numFmtId="0" fontId="25" fillId="3" borderId="53" xfId="0" applyFont="1" applyFill="1" applyBorder="1" applyAlignment="1">
      <alignment horizontal="left" vertical="top" wrapText="1"/>
    </xf>
    <xf numFmtId="0" fontId="25" fillId="3" borderId="60" xfId="0" applyFont="1" applyFill="1" applyBorder="1" applyAlignment="1">
      <alignment horizontal="left" vertical="top" wrapText="1"/>
    </xf>
    <xf numFmtId="0" fontId="25" fillId="3" borderId="61" xfId="0" applyFont="1" applyFill="1" applyBorder="1" applyAlignment="1">
      <alignment horizontal="left" vertical="top" wrapText="1"/>
    </xf>
    <xf numFmtId="49" fontId="25" fillId="2" borderId="28" xfId="0" applyNumberFormat="1" applyFont="1" applyFill="1" applyBorder="1" applyAlignment="1">
      <alignment horizontal="left" vertical="top"/>
    </xf>
    <xf numFmtId="49" fontId="10" fillId="3" borderId="28" xfId="0" applyNumberFormat="1" applyFont="1" applyFill="1" applyBorder="1" applyAlignment="1">
      <alignment horizontal="center" vertical="top" wrapText="1" shrinkToFit="1"/>
    </xf>
    <xf numFmtId="49" fontId="10" fillId="2" borderId="28" xfId="0" applyNumberFormat="1" applyFont="1" applyFill="1" applyBorder="1" applyAlignment="1">
      <alignment horizontal="center" vertical="top" wrapText="1" shrinkToFit="1"/>
    </xf>
    <xf numFmtId="0" fontId="25" fillId="4" borderId="28" xfId="0" applyFont="1" applyFill="1" applyBorder="1" applyAlignment="1">
      <alignment horizontal="right" vertical="top" wrapText="1"/>
    </xf>
    <xf numFmtId="0" fontId="10" fillId="6" borderId="28" xfId="0" applyFont="1" applyFill="1" applyBorder="1" applyAlignment="1">
      <alignment horizontal="center" vertical="top" wrapText="1" shrinkToFit="1"/>
    </xf>
    <xf numFmtId="49" fontId="25" fillId="2" borderId="28" xfId="0" applyNumberFormat="1" applyFont="1" applyFill="1" applyBorder="1" applyAlignment="1">
      <alignment horizontal="right" vertical="top"/>
    </xf>
    <xf numFmtId="49" fontId="25" fillId="2" borderId="53" xfId="0" applyNumberFormat="1" applyFont="1" applyFill="1" applyBorder="1" applyAlignment="1">
      <alignment horizontal="left" vertical="top"/>
    </xf>
    <xf numFmtId="49" fontId="25" fillId="2" borderId="60" xfId="0" applyNumberFormat="1" applyFont="1" applyFill="1" applyBorder="1" applyAlignment="1">
      <alignment horizontal="left" vertical="top"/>
    </xf>
    <xf numFmtId="49" fontId="25" fillId="2" borderId="61" xfId="0" applyNumberFormat="1" applyFont="1" applyFill="1" applyBorder="1" applyAlignment="1">
      <alignment horizontal="left" vertical="top"/>
    </xf>
    <xf numFmtId="0" fontId="25" fillId="2" borderId="53" xfId="0" applyFont="1" applyFill="1" applyBorder="1" applyAlignment="1">
      <alignment horizontal="left" vertical="top" wrapText="1"/>
    </xf>
    <xf numFmtId="0" fontId="25" fillId="2" borderId="60" xfId="0" applyFont="1" applyFill="1" applyBorder="1" applyAlignment="1">
      <alignment horizontal="left" vertical="top" wrapText="1"/>
    </xf>
    <xf numFmtId="0" fontId="25" fillId="2" borderId="61" xfId="0" applyFont="1" applyFill="1" applyBorder="1" applyAlignment="1">
      <alignment horizontal="left" vertical="top" wrapText="1"/>
    </xf>
    <xf numFmtId="0" fontId="10" fillId="6" borderId="1" xfId="0" applyFont="1" applyFill="1" applyBorder="1" applyAlignment="1">
      <alignment horizontal="center" vertical="top" wrapText="1" shrinkToFit="1"/>
    </xf>
    <xf numFmtId="0" fontId="10" fillId="6" borderId="45" xfId="0" applyFont="1" applyFill="1" applyBorder="1" applyAlignment="1">
      <alignment horizontal="center" vertical="top" wrapText="1" shrinkToFit="1"/>
    </xf>
    <xf numFmtId="0" fontId="10" fillId="6" borderId="23" xfId="0" applyFont="1" applyFill="1" applyBorder="1" applyAlignment="1">
      <alignment horizontal="center" vertical="top" wrapText="1" shrinkToFit="1"/>
    </xf>
    <xf numFmtId="0" fontId="34" fillId="0" borderId="53" xfId="0" applyFont="1" applyFill="1" applyBorder="1" applyAlignment="1">
      <alignment horizontal="left" vertical="top" wrapText="1"/>
    </xf>
    <xf numFmtId="0" fontId="34" fillId="0" borderId="61" xfId="0" applyFont="1" applyFill="1" applyBorder="1" applyAlignment="1">
      <alignment horizontal="left" vertical="top" wrapText="1"/>
    </xf>
    <xf numFmtId="0" fontId="34" fillId="0" borderId="60" xfId="0" applyFont="1" applyFill="1" applyBorder="1" applyAlignment="1">
      <alignment horizontal="left" vertical="top" wrapText="1"/>
    </xf>
    <xf numFmtId="9" fontId="10" fillId="8" borderId="1" xfId="7" applyFont="1" applyFill="1" applyBorder="1" applyAlignment="1">
      <alignment horizontal="center" vertical="top" wrapText="1" shrinkToFit="1"/>
    </xf>
    <xf numFmtId="9" fontId="10" fillId="8" borderId="45" xfId="7" applyFont="1" applyFill="1" applyBorder="1" applyAlignment="1">
      <alignment horizontal="center" vertical="top" wrapText="1" shrinkToFit="1"/>
    </xf>
    <xf numFmtId="9" fontId="10" fillId="8" borderId="23" xfId="7" applyFont="1" applyFill="1" applyBorder="1" applyAlignment="1">
      <alignment horizontal="center" vertical="top" wrapText="1" shrinkToFit="1"/>
    </xf>
    <xf numFmtId="9" fontId="10" fillId="3" borderId="28" xfId="7" applyFont="1" applyFill="1" applyBorder="1" applyAlignment="1">
      <alignment horizontal="center" vertical="top" wrapText="1" shrinkToFit="1"/>
    </xf>
    <xf numFmtId="9" fontId="10" fillId="2" borderId="28" xfId="7" applyFont="1" applyFill="1" applyBorder="1" applyAlignment="1">
      <alignment horizontal="center" vertical="top" wrapText="1" shrinkToFit="1"/>
    </xf>
    <xf numFmtId="9" fontId="10" fillId="0" borderId="1" xfId="7" applyFont="1" applyFill="1" applyBorder="1" applyAlignment="1">
      <alignment horizontal="center" vertical="top"/>
    </xf>
    <xf numFmtId="9" fontId="10" fillId="0" borderId="45" xfId="7" applyFont="1" applyFill="1" applyBorder="1" applyAlignment="1">
      <alignment horizontal="center" vertical="top"/>
    </xf>
    <xf numFmtId="9" fontId="10" fillId="0" borderId="53" xfId="7" applyFont="1" applyFill="1" applyBorder="1" applyAlignment="1">
      <alignment horizontal="left" vertical="top" wrapText="1"/>
    </xf>
    <xf numFmtId="9" fontId="10" fillId="0" borderId="61" xfId="7" applyFont="1" applyFill="1" applyBorder="1" applyAlignment="1">
      <alignment horizontal="left" vertical="top" wrapText="1"/>
    </xf>
    <xf numFmtId="9" fontId="25" fillId="4" borderId="28" xfId="7" applyFont="1" applyFill="1" applyBorder="1" applyAlignment="1">
      <alignment horizontal="right" vertical="top" wrapText="1"/>
    </xf>
    <xf numFmtId="9" fontId="25" fillId="4" borderId="53" xfId="7" applyFont="1" applyFill="1" applyBorder="1" applyAlignment="1">
      <alignment horizontal="center" vertical="top"/>
    </xf>
    <xf numFmtId="9" fontId="25" fillId="4" borderId="60" xfId="7" applyFont="1" applyFill="1" applyBorder="1" applyAlignment="1">
      <alignment horizontal="center" vertical="top"/>
    </xf>
    <xf numFmtId="9" fontId="25" fillId="4" borderId="61" xfId="7" applyFont="1" applyFill="1" applyBorder="1" applyAlignment="1">
      <alignment horizontal="center" vertical="top"/>
    </xf>
    <xf numFmtId="0" fontId="25" fillId="8" borderId="1" xfId="0" applyFont="1" applyFill="1" applyBorder="1" applyAlignment="1">
      <alignment horizontal="center" vertical="top" wrapText="1" shrinkToFit="1"/>
    </xf>
    <xf numFmtId="0" fontId="25" fillId="8" borderId="45" xfId="0" applyFont="1" applyFill="1" applyBorder="1" applyAlignment="1">
      <alignment horizontal="center" vertical="top" wrapText="1" shrinkToFit="1"/>
    </xf>
    <xf numFmtId="0" fontId="25" fillId="8" borderId="23" xfId="0" applyFont="1" applyFill="1" applyBorder="1" applyAlignment="1">
      <alignment horizontal="center" vertical="top" wrapText="1" shrinkToFit="1"/>
    </xf>
    <xf numFmtId="49" fontId="25" fillId="3" borderId="1" xfId="0" applyNumberFormat="1" applyFont="1" applyFill="1" applyBorder="1" applyAlignment="1">
      <alignment horizontal="center" vertical="top" wrapText="1" shrinkToFit="1"/>
    </xf>
    <xf numFmtId="49" fontId="25" fillId="3" borderId="45" xfId="0" applyNumberFormat="1" applyFont="1" applyFill="1" applyBorder="1" applyAlignment="1">
      <alignment horizontal="center" vertical="top" wrapText="1" shrinkToFit="1"/>
    </xf>
    <xf numFmtId="49" fontId="25" fillId="3" borderId="23" xfId="0" applyNumberFormat="1" applyFont="1" applyFill="1" applyBorder="1" applyAlignment="1">
      <alignment horizontal="center" vertical="top" wrapText="1" shrinkToFit="1"/>
    </xf>
    <xf numFmtId="49" fontId="25" fillId="2" borderId="1" xfId="0" applyNumberFormat="1" applyFont="1" applyFill="1" applyBorder="1" applyAlignment="1">
      <alignment horizontal="center" vertical="top" wrapText="1" shrinkToFit="1"/>
    </xf>
    <xf numFmtId="49" fontId="25" fillId="2" borderId="45" xfId="0" applyNumberFormat="1" applyFont="1" applyFill="1" applyBorder="1" applyAlignment="1">
      <alignment horizontal="center" vertical="top" wrapText="1" shrinkToFit="1"/>
    </xf>
    <xf numFmtId="49" fontId="25" fillId="2" borderId="23" xfId="0" applyNumberFormat="1" applyFont="1" applyFill="1" applyBorder="1" applyAlignment="1">
      <alignment horizontal="center" vertical="top" wrapText="1" shrinkToFit="1"/>
    </xf>
    <xf numFmtId="49" fontId="25" fillId="0" borderId="1" xfId="0" applyNumberFormat="1" applyFont="1" applyFill="1" applyBorder="1" applyAlignment="1">
      <alignment horizontal="center" vertical="top"/>
    </xf>
    <xf numFmtId="49" fontId="25" fillId="0" borderId="45" xfId="0" applyNumberFormat="1" applyFont="1" applyFill="1" applyBorder="1" applyAlignment="1">
      <alignment horizontal="center" vertical="top"/>
    </xf>
    <xf numFmtId="0" fontId="10" fillId="2" borderId="28" xfId="0" applyFont="1" applyFill="1" applyBorder="1" applyAlignment="1">
      <alignment horizontal="left" vertical="top" wrapText="1"/>
    </xf>
    <xf numFmtId="49" fontId="25" fillId="6" borderId="53" xfId="0" applyNumberFormat="1" applyFont="1" applyFill="1" applyBorder="1" applyAlignment="1">
      <alignment horizontal="right" vertical="center" wrapText="1" shrinkToFit="1"/>
    </xf>
    <xf numFmtId="49" fontId="25" fillId="6" borderId="60" xfId="0" applyNumberFormat="1" applyFont="1" applyFill="1" applyBorder="1" applyAlignment="1">
      <alignment horizontal="right" vertical="center" wrapText="1" shrinkToFit="1"/>
    </xf>
    <xf numFmtId="49" fontId="25" fillId="6" borderId="61" xfId="0" applyNumberFormat="1" applyFont="1" applyFill="1" applyBorder="1" applyAlignment="1">
      <alignment horizontal="right" vertical="center" wrapText="1" shrinkToFit="1"/>
    </xf>
    <xf numFmtId="49" fontId="25" fillId="6" borderId="53" xfId="0" applyNumberFormat="1" applyFont="1" applyFill="1" applyBorder="1" applyAlignment="1">
      <alignment horizontal="center" vertical="top"/>
    </xf>
    <xf numFmtId="49" fontId="25" fillId="6" borderId="60" xfId="0" applyNumberFormat="1" applyFont="1" applyFill="1" applyBorder="1" applyAlignment="1">
      <alignment horizontal="center" vertical="top"/>
    </xf>
    <xf numFmtId="49" fontId="25" fillId="6" borderId="61" xfId="0" applyNumberFormat="1" applyFont="1" applyFill="1" applyBorder="1" applyAlignment="1">
      <alignment horizontal="center" vertical="top"/>
    </xf>
    <xf numFmtId="168" fontId="10" fillId="0" borderId="1" xfId="0" applyNumberFormat="1" applyFont="1" applyFill="1" applyBorder="1" applyAlignment="1">
      <alignment horizontal="center" vertical="top"/>
    </xf>
    <xf numFmtId="168" fontId="10" fillId="0" borderId="45" xfId="0" applyNumberFormat="1" applyFont="1" applyFill="1" applyBorder="1" applyAlignment="1">
      <alignment horizontal="center" vertical="top"/>
    </xf>
    <xf numFmtId="168" fontId="10" fillId="0" borderId="23" xfId="0" applyNumberFormat="1" applyFont="1" applyFill="1" applyBorder="1" applyAlignment="1">
      <alignment horizontal="center" vertical="top"/>
    </xf>
    <xf numFmtId="0" fontId="25" fillId="13" borderId="53" xfId="0" applyFont="1" applyFill="1" applyBorder="1" applyAlignment="1">
      <alignment horizontal="left" vertical="top"/>
    </xf>
    <xf numFmtId="0" fontId="25" fillId="13" borderId="60" xfId="0" applyFont="1" applyFill="1" applyBorder="1" applyAlignment="1">
      <alignment horizontal="left" vertical="top"/>
    </xf>
    <xf numFmtId="0" fontId="25" fillId="13" borderId="61" xfId="0" applyFont="1" applyFill="1" applyBorder="1" applyAlignment="1">
      <alignment horizontal="left" vertical="top"/>
    </xf>
    <xf numFmtId="49" fontId="10" fillId="3" borderId="60" xfId="0" applyNumberFormat="1" applyFont="1" applyFill="1" applyBorder="1" applyAlignment="1">
      <alignment horizontal="center" vertical="top"/>
    </xf>
    <xf numFmtId="49" fontId="10" fillId="3" borderId="61" xfId="0" applyNumberFormat="1" applyFont="1" applyFill="1" applyBorder="1" applyAlignment="1">
      <alignment horizontal="center" vertical="top"/>
    </xf>
    <xf numFmtId="0" fontId="10" fillId="4" borderId="53" xfId="0" applyFont="1" applyFill="1" applyBorder="1" applyAlignment="1">
      <alignment horizontal="center" vertical="top" wrapText="1"/>
    </xf>
    <xf numFmtId="0" fontId="10" fillId="4" borderId="60" xfId="0" applyFont="1" applyFill="1" applyBorder="1" applyAlignment="1">
      <alignment horizontal="center" vertical="top" wrapText="1"/>
    </xf>
    <xf numFmtId="0" fontId="10" fillId="4" borderId="61" xfId="0" applyFont="1" applyFill="1" applyBorder="1" applyAlignment="1">
      <alignment horizontal="center" vertical="top" wrapText="1"/>
    </xf>
    <xf numFmtId="167" fontId="10" fillId="3" borderId="53" xfId="0" applyNumberFormat="1" applyFont="1" applyFill="1" applyBorder="1" applyAlignment="1">
      <alignment horizontal="right" vertical="top"/>
    </xf>
    <xf numFmtId="167" fontId="10" fillId="3" borderId="60" xfId="0" applyNumberFormat="1" applyFont="1" applyFill="1" applyBorder="1" applyAlignment="1">
      <alignment horizontal="right" vertical="top"/>
    </xf>
    <xf numFmtId="167" fontId="10" fillId="3" borderId="61" xfId="0" applyNumberFormat="1" applyFont="1" applyFill="1" applyBorder="1" applyAlignment="1">
      <alignment horizontal="right" vertical="top"/>
    </xf>
    <xf numFmtId="167" fontId="10" fillId="15" borderId="60" xfId="0" applyNumberFormat="1" applyFont="1" applyFill="1" applyBorder="1" applyAlignment="1">
      <alignment horizontal="center" vertical="top"/>
    </xf>
    <xf numFmtId="167" fontId="10" fillId="15" borderId="61" xfId="0" applyNumberFormat="1" applyFont="1" applyFill="1" applyBorder="1" applyAlignment="1">
      <alignment horizontal="center" vertical="top"/>
    </xf>
    <xf numFmtId="1" fontId="31" fillId="0" borderId="1" xfId="0" applyNumberFormat="1" applyFont="1" applyFill="1" applyBorder="1" applyAlignment="1">
      <alignment horizontal="center" vertical="top" wrapText="1" shrinkToFit="1"/>
    </xf>
    <xf numFmtId="1" fontId="31" fillId="0" borderId="23" xfId="0" applyNumberFormat="1" applyFont="1" applyFill="1" applyBorder="1" applyAlignment="1">
      <alignment horizontal="center" vertical="top" wrapText="1" shrinkToFit="1"/>
    </xf>
    <xf numFmtId="167" fontId="10" fillId="4" borderId="53" xfId="0" applyNumberFormat="1" applyFont="1" applyFill="1" applyBorder="1" applyAlignment="1">
      <alignment horizontal="center" vertical="center"/>
    </xf>
    <xf numFmtId="167" fontId="10" fillId="4" borderId="60" xfId="0" applyNumberFormat="1" applyFont="1" applyFill="1" applyBorder="1" applyAlignment="1">
      <alignment horizontal="center" vertical="center"/>
    </xf>
    <xf numFmtId="167" fontId="10" fillId="4" borderId="61" xfId="0" applyNumberFormat="1" applyFont="1" applyFill="1" applyBorder="1" applyAlignment="1">
      <alignment horizontal="center" vertical="center"/>
    </xf>
    <xf numFmtId="167" fontId="10" fillId="4" borderId="53" xfId="0" applyNumberFormat="1" applyFont="1" applyFill="1" applyBorder="1" applyAlignment="1">
      <alignment horizontal="right" vertical="center" wrapText="1"/>
    </xf>
    <xf numFmtId="167" fontId="10" fillId="4" borderId="60" xfId="0" applyNumberFormat="1" applyFont="1" applyFill="1" applyBorder="1" applyAlignment="1">
      <alignment horizontal="right" vertical="center" wrapText="1"/>
    </xf>
    <xf numFmtId="167" fontId="10" fillId="4" borderId="61" xfId="0" applyNumberFormat="1" applyFont="1" applyFill="1" applyBorder="1" applyAlignment="1">
      <alignment horizontal="right" vertical="center" wrapText="1"/>
    </xf>
    <xf numFmtId="0" fontId="10" fillId="4" borderId="53" xfId="0" applyFont="1" applyFill="1" applyBorder="1" applyAlignment="1">
      <alignment horizontal="right" vertical="center" wrapText="1"/>
    </xf>
    <xf numFmtId="0" fontId="10" fillId="4" borderId="60" xfId="0" applyFont="1" applyFill="1" applyBorder="1" applyAlignment="1">
      <alignment horizontal="right" vertical="center" wrapText="1"/>
    </xf>
    <xf numFmtId="0" fontId="10" fillId="4" borderId="61" xfId="0" applyFont="1" applyFill="1" applyBorder="1" applyAlignment="1">
      <alignment horizontal="right" vertical="center" wrapText="1"/>
    </xf>
    <xf numFmtId="164" fontId="10" fillId="4" borderId="53" xfId="0" applyNumberFormat="1" applyFont="1" applyFill="1" applyBorder="1" applyAlignment="1">
      <alignment horizontal="center" vertical="center"/>
    </xf>
    <xf numFmtId="164" fontId="10" fillId="4" borderId="60" xfId="0" applyNumberFormat="1" applyFont="1" applyFill="1" applyBorder="1" applyAlignment="1">
      <alignment horizontal="center" vertical="center"/>
    </xf>
    <xf numFmtId="164" fontId="10" fillId="4" borderId="61" xfId="0" applyNumberFormat="1" applyFont="1" applyFill="1" applyBorder="1" applyAlignment="1">
      <alignment horizontal="center" vertical="center"/>
    </xf>
    <xf numFmtId="167" fontId="10" fillId="2" borderId="53" xfId="0" applyNumberFormat="1" applyFont="1" applyFill="1" applyBorder="1" applyAlignment="1">
      <alignment horizontal="right" vertical="center"/>
    </xf>
    <xf numFmtId="167" fontId="10" fillId="2" borderId="60" xfId="0" applyNumberFormat="1" applyFont="1" applyFill="1" applyBorder="1" applyAlignment="1">
      <alignment horizontal="right" vertical="center"/>
    </xf>
    <xf numFmtId="167" fontId="10" fillId="2" borderId="61" xfId="0" applyNumberFormat="1" applyFont="1" applyFill="1" applyBorder="1" applyAlignment="1">
      <alignment horizontal="right" vertical="center"/>
    </xf>
    <xf numFmtId="167" fontId="10" fillId="2" borderId="53" xfId="0" applyNumberFormat="1" applyFont="1" applyFill="1" applyBorder="1" applyAlignment="1">
      <alignment horizontal="center" vertical="center"/>
    </xf>
    <xf numFmtId="167" fontId="10" fillId="10" borderId="60" xfId="0" applyNumberFormat="1" applyFont="1" applyFill="1" applyBorder="1" applyAlignment="1">
      <alignment horizontal="center" vertical="center"/>
    </xf>
    <xf numFmtId="167" fontId="10" fillId="10" borderId="61" xfId="0" applyNumberFormat="1" applyFont="1" applyFill="1" applyBorder="1" applyAlignment="1">
      <alignment horizontal="center" vertical="center"/>
    </xf>
    <xf numFmtId="0" fontId="10" fillId="2" borderId="53" xfId="0" applyFont="1" applyFill="1" applyBorder="1" applyAlignment="1">
      <alignment horizontal="left" vertical="center" wrapText="1"/>
    </xf>
    <xf numFmtId="0" fontId="10" fillId="2" borderId="60" xfId="0" applyFont="1" applyFill="1" applyBorder="1" applyAlignment="1">
      <alignment horizontal="left" vertical="center" wrapText="1"/>
    </xf>
    <xf numFmtId="0" fontId="10" fillId="2" borderId="61" xfId="0" applyFont="1" applyFill="1" applyBorder="1" applyAlignment="1">
      <alignment horizontal="left" vertical="center" wrapText="1"/>
    </xf>
    <xf numFmtId="167" fontId="10" fillId="15" borderId="53" xfId="0" applyNumberFormat="1" applyFont="1" applyFill="1" applyBorder="1" applyAlignment="1">
      <alignment horizontal="right" vertical="top"/>
    </xf>
    <xf numFmtId="167" fontId="10" fillId="15" borderId="60" xfId="0" applyNumberFormat="1" applyFont="1" applyFill="1" applyBorder="1" applyAlignment="1">
      <alignment horizontal="right" vertical="top"/>
    </xf>
    <xf numFmtId="167" fontId="10" fillId="15" borderId="61" xfId="0" applyNumberFormat="1" applyFont="1" applyFill="1" applyBorder="1" applyAlignment="1">
      <alignment horizontal="right" vertical="top"/>
    </xf>
    <xf numFmtId="0" fontId="10" fillId="3" borderId="53" xfId="0" applyFont="1" applyFill="1" applyBorder="1" applyAlignment="1">
      <alignment horizontal="left" vertical="center" wrapText="1"/>
    </xf>
    <xf numFmtId="0" fontId="10" fillId="3" borderId="60" xfId="0" applyFont="1" applyFill="1" applyBorder="1" applyAlignment="1">
      <alignment horizontal="left" vertical="center" wrapText="1"/>
    </xf>
    <xf numFmtId="0" fontId="10" fillId="3" borderId="61" xfId="0" applyFont="1" applyFill="1" applyBorder="1" applyAlignment="1">
      <alignment horizontal="left" vertical="center" wrapText="1"/>
    </xf>
    <xf numFmtId="0" fontId="10" fillId="17" borderId="28" xfId="0" applyFont="1" applyFill="1" applyBorder="1" applyAlignment="1">
      <alignment horizontal="right" vertical="center" wrapText="1"/>
    </xf>
    <xf numFmtId="0" fontId="10" fillId="0" borderId="53" xfId="9" applyFont="1" applyFill="1" applyBorder="1" applyAlignment="1">
      <alignment horizontal="left" vertical="center" wrapText="1"/>
    </xf>
    <xf numFmtId="0" fontId="10" fillId="0" borderId="61" xfId="9" applyFont="1" applyFill="1" applyBorder="1" applyAlignment="1">
      <alignment horizontal="left" vertical="center" wrapText="1"/>
    </xf>
    <xf numFmtId="165" fontId="10" fillId="4" borderId="60" xfId="0" applyNumberFormat="1" applyFont="1" applyFill="1" applyBorder="1" applyAlignment="1">
      <alignment horizontal="center" vertical="center"/>
    </xf>
    <xf numFmtId="165" fontId="10" fillId="4" borderId="61" xfId="0" applyNumberFormat="1" applyFont="1" applyFill="1" applyBorder="1" applyAlignment="1">
      <alignment horizontal="center" vertical="center"/>
    </xf>
    <xf numFmtId="167" fontId="10" fillId="15" borderId="53" xfId="0" applyNumberFormat="1" applyFont="1" applyFill="1" applyBorder="1" applyAlignment="1">
      <alignment horizontal="left" vertical="center"/>
    </xf>
    <xf numFmtId="167" fontId="10" fillId="15" borderId="60" xfId="0" applyNumberFormat="1" applyFont="1" applyFill="1" applyBorder="1" applyAlignment="1">
      <alignment horizontal="left" vertical="center"/>
    </xf>
    <xf numFmtId="167" fontId="10" fillId="2" borderId="28" xfId="0" applyNumberFormat="1" applyFont="1" applyFill="1" applyBorder="1" applyAlignment="1">
      <alignment horizontal="left" vertical="center"/>
    </xf>
    <xf numFmtId="167" fontId="10" fillId="0" borderId="53" xfId="0" applyNumberFormat="1" applyFont="1" applyFill="1" applyBorder="1" applyAlignment="1">
      <alignment horizontal="left" vertical="center" wrapText="1"/>
    </xf>
    <xf numFmtId="167" fontId="10" fillId="0" borderId="61" xfId="0" applyNumberFormat="1" applyFont="1" applyFill="1" applyBorder="1" applyAlignment="1">
      <alignment horizontal="left" vertical="center" wrapText="1"/>
    </xf>
    <xf numFmtId="167" fontId="10" fillId="2" borderId="28" xfId="0" applyNumberFormat="1" applyFont="1" applyFill="1" applyBorder="1" applyAlignment="1">
      <alignment horizontal="right" vertical="center"/>
    </xf>
    <xf numFmtId="167" fontId="10" fillId="0" borderId="28" xfId="0" applyNumberFormat="1" applyFont="1" applyFill="1" applyBorder="1" applyAlignment="1">
      <alignment horizontal="left" vertical="center" wrapText="1"/>
    </xf>
    <xf numFmtId="167" fontId="10" fillId="3" borderId="53" xfId="0" applyNumberFormat="1" applyFont="1" applyFill="1" applyBorder="1" applyAlignment="1">
      <alignment horizontal="right" vertical="center"/>
    </xf>
    <xf numFmtId="167" fontId="10" fillId="3" borderId="60" xfId="0" applyNumberFormat="1" applyFont="1" applyFill="1" applyBorder="1" applyAlignment="1">
      <alignment horizontal="right" vertical="center"/>
    </xf>
    <xf numFmtId="167" fontId="10" fillId="3" borderId="61" xfId="0" applyNumberFormat="1" applyFont="1" applyFill="1" applyBorder="1" applyAlignment="1">
      <alignment horizontal="right" vertical="center"/>
    </xf>
    <xf numFmtId="167" fontId="10" fillId="15" borderId="60" xfId="0" applyNumberFormat="1" applyFont="1" applyFill="1" applyBorder="1" applyAlignment="1">
      <alignment horizontal="center" vertical="center"/>
    </xf>
    <xf numFmtId="167" fontId="10" fillId="15" borderId="61" xfId="0" applyNumberFormat="1" applyFont="1" applyFill="1" applyBorder="1" applyAlignment="1">
      <alignment horizontal="center" vertical="center"/>
    </xf>
    <xf numFmtId="49" fontId="10" fillId="3" borderId="53" xfId="0" applyNumberFormat="1" applyFont="1" applyFill="1" applyBorder="1" applyAlignment="1">
      <alignment horizontal="left" vertical="center"/>
    </xf>
    <xf numFmtId="49" fontId="10" fillId="3" borderId="60" xfId="0" applyNumberFormat="1" applyFont="1" applyFill="1" applyBorder="1" applyAlignment="1">
      <alignment horizontal="left" vertical="center"/>
    </xf>
    <xf numFmtId="49" fontId="10" fillId="3" borderId="61" xfId="0" applyNumberFormat="1" applyFont="1" applyFill="1" applyBorder="1" applyAlignment="1">
      <alignment horizontal="left" vertical="center"/>
    </xf>
    <xf numFmtId="167" fontId="10" fillId="2" borderId="53" xfId="0" applyNumberFormat="1" applyFont="1" applyFill="1" applyBorder="1" applyAlignment="1">
      <alignment horizontal="left" vertical="center"/>
    </xf>
    <xf numFmtId="167" fontId="10" fillId="10" borderId="60" xfId="0" applyNumberFormat="1" applyFont="1" applyFill="1" applyBorder="1" applyAlignment="1">
      <alignment horizontal="left" vertical="center"/>
    </xf>
    <xf numFmtId="167" fontId="10" fillId="2" borderId="61" xfId="0" applyNumberFormat="1" applyFont="1" applyFill="1" applyBorder="1" applyAlignment="1">
      <alignment horizontal="left" vertical="center"/>
    </xf>
    <xf numFmtId="167" fontId="10" fillId="17" borderId="53" xfId="0" applyNumberFormat="1" applyFont="1" applyFill="1" applyBorder="1" applyAlignment="1">
      <alignment horizontal="center" vertical="center"/>
    </xf>
    <xf numFmtId="167" fontId="10" fillId="17" borderId="60" xfId="0" applyNumberFormat="1" applyFont="1" applyFill="1" applyBorder="1" applyAlignment="1">
      <alignment horizontal="center" vertical="center"/>
    </xf>
    <xf numFmtId="167" fontId="10" fillId="17" borderId="61" xfId="0" applyNumberFormat="1" applyFont="1" applyFill="1" applyBorder="1" applyAlignment="1">
      <alignment horizontal="center" vertical="center"/>
    </xf>
    <xf numFmtId="167" fontId="8" fillId="17" borderId="60" xfId="0" applyNumberFormat="1" applyFont="1" applyFill="1" applyBorder="1" applyAlignment="1">
      <alignment horizontal="center" vertical="center" wrapText="1" shrinkToFit="1"/>
    </xf>
    <xf numFmtId="167" fontId="8" fillId="17" borderId="61" xfId="0" applyNumberFormat="1" applyFont="1" applyFill="1" applyBorder="1" applyAlignment="1">
      <alignment horizontal="center" vertical="center" wrapText="1" shrinkToFit="1"/>
    </xf>
    <xf numFmtId="1" fontId="10" fillId="3" borderId="1" xfId="0" applyNumberFormat="1" applyFont="1" applyFill="1" applyBorder="1" applyAlignment="1">
      <alignment horizontal="center" vertical="top" wrapText="1" shrinkToFit="1"/>
    </xf>
    <xf numFmtId="1" fontId="10" fillId="3" borderId="45" xfId="0" applyNumberFormat="1" applyFont="1" applyFill="1" applyBorder="1" applyAlignment="1">
      <alignment horizontal="center" vertical="top" wrapText="1" shrinkToFit="1"/>
    </xf>
    <xf numFmtId="1" fontId="10" fillId="3" borderId="23" xfId="0" applyNumberFormat="1" applyFont="1" applyFill="1" applyBorder="1" applyAlignment="1">
      <alignment horizontal="center" vertical="top" wrapText="1" shrinkToFit="1"/>
    </xf>
    <xf numFmtId="167" fontId="10" fillId="0" borderId="28" xfId="0" applyNumberFormat="1" applyFont="1" applyFill="1" applyBorder="1" applyAlignment="1">
      <alignment horizontal="left" vertical="top" wrapText="1"/>
    </xf>
    <xf numFmtId="167" fontId="10" fillId="6" borderId="53" xfId="0" applyNumberFormat="1" applyFont="1" applyFill="1" applyBorder="1" applyAlignment="1">
      <alignment horizontal="right" vertical="top"/>
    </xf>
    <xf numFmtId="167" fontId="10" fillId="6" borderId="60" xfId="0" applyNumberFormat="1" applyFont="1" applyFill="1" applyBorder="1" applyAlignment="1">
      <alignment horizontal="right" vertical="top"/>
    </xf>
    <xf numFmtId="167" fontId="10" fillId="6" borderId="61" xfId="0" applyNumberFormat="1" applyFont="1" applyFill="1" applyBorder="1" applyAlignment="1">
      <alignment horizontal="right" vertical="top"/>
    </xf>
    <xf numFmtId="167" fontId="10" fillId="6" borderId="53" xfId="0" applyNumberFormat="1" applyFont="1" applyFill="1" applyBorder="1" applyAlignment="1">
      <alignment horizontal="center" vertical="top"/>
    </xf>
    <xf numFmtId="167" fontId="10" fillId="6" borderId="60" xfId="0" applyNumberFormat="1" applyFont="1" applyFill="1" applyBorder="1" applyAlignment="1">
      <alignment horizontal="center" vertical="top"/>
    </xf>
    <xf numFmtId="167" fontId="10" fillId="6" borderId="61" xfId="0" applyNumberFormat="1" applyFont="1" applyFill="1" applyBorder="1" applyAlignment="1">
      <alignment horizontal="center" vertical="top"/>
    </xf>
    <xf numFmtId="49" fontId="10" fillId="3" borderId="53" xfId="0" applyNumberFormat="1" applyFont="1" applyFill="1" applyBorder="1" applyAlignment="1">
      <alignment horizontal="left" vertical="top" wrapText="1" shrinkToFit="1"/>
    </xf>
    <xf numFmtId="49" fontId="10" fillId="3" borderId="60" xfId="0" applyNumberFormat="1" applyFont="1" applyFill="1" applyBorder="1" applyAlignment="1">
      <alignment horizontal="left" vertical="top" wrapText="1" shrinkToFit="1"/>
    </xf>
    <xf numFmtId="49" fontId="10" fillId="3" borderId="61" xfId="0" applyNumberFormat="1" applyFont="1" applyFill="1" applyBorder="1" applyAlignment="1">
      <alignment horizontal="left" vertical="top" wrapText="1" shrinkToFit="1"/>
    </xf>
    <xf numFmtId="167" fontId="10" fillId="2" borderId="60" xfId="0" applyNumberFormat="1" applyFont="1" applyFill="1" applyBorder="1" applyAlignment="1">
      <alignment horizontal="left" vertical="center"/>
    </xf>
    <xf numFmtId="0" fontId="10" fillId="3" borderId="28" xfId="0" applyFont="1" applyFill="1" applyBorder="1" applyAlignment="1">
      <alignment horizontal="left" vertical="top" wrapText="1"/>
    </xf>
    <xf numFmtId="0" fontId="10" fillId="0" borderId="53" xfId="0" applyFont="1" applyBorder="1" applyAlignment="1">
      <alignment horizontal="left" vertical="top" wrapText="1"/>
    </xf>
    <xf numFmtId="0" fontId="10" fillId="0" borderId="61" xfId="0" applyFont="1" applyBorder="1" applyAlignment="1">
      <alignment horizontal="left" vertical="top" wrapText="1"/>
    </xf>
    <xf numFmtId="49" fontId="10" fillId="2" borderId="28" xfId="0" applyNumberFormat="1" applyFont="1" applyFill="1" applyBorder="1" applyAlignment="1">
      <alignment horizontal="right" vertical="top"/>
    </xf>
    <xf numFmtId="49" fontId="10" fillId="2" borderId="72" xfId="0" applyNumberFormat="1" applyFont="1" applyFill="1" applyBorder="1" applyAlignment="1">
      <alignment horizontal="left" vertical="top"/>
    </xf>
    <xf numFmtId="49" fontId="1" fillId="3" borderId="5" xfId="0" applyNumberFormat="1" applyFont="1" applyFill="1" applyBorder="1" applyAlignment="1">
      <alignment horizontal="center" vertical="top" wrapText="1"/>
    </xf>
    <xf numFmtId="0" fontId="0" fillId="0" borderId="6" xfId="0" applyBorder="1" applyAlignment="1">
      <alignment horizontal="center" vertical="top" wrapText="1"/>
    </xf>
    <xf numFmtId="49" fontId="1" fillId="3" borderId="13" xfId="0" applyNumberFormat="1" applyFont="1" applyFill="1" applyBorder="1" applyAlignment="1">
      <alignment horizontal="center" vertical="top"/>
    </xf>
    <xf numFmtId="49" fontId="1" fillId="3" borderId="18" xfId="0" applyNumberFormat="1" applyFont="1" applyFill="1" applyBorder="1" applyAlignment="1">
      <alignment horizontal="center" vertical="top"/>
    </xf>
    <xf numFmtId="49" fontId="1" fillId="2" borderId="32" xfId="0" applyNumberFormat="1" applyFont="1" applyFill="1" applyBorder="1" applyAlignment="1">
      <alignment horizontal="center" vertical="top" wrapText="1"/>
    </xf>
    <xf numFmtId="0" fontId="0" fillId="0" borderId="19" xfId="0" applyBorder="1" applyAlignment="1">
      <alignment horizontal="center" vertical="top" wrapText="1"/>
    </xf>
    <xf numFmtId="49" fontId="1" fillId="0" borderId="32" xfId="0" applyNumberFormat="1" applyFont="1" applyBorder="1" applyAlignment="1">
      <alignment horizontal="center" vertical="top" wrapText="1"/>
    </xf>
    <xf numFmtId="49" fontId="1" fillId="3" borderId="6" xfId="0" applyNumberFormat="1" applyFont="1" applyFill="1" applyBorder="1" applyAlignment="1">
      <alignment horizontal="center" vertical="top" wrapText="1"/>
    </xf>
    <xf numFmtId="49" fontId="1" fillId="2" borderId="19" xfId="0" applyNumberFormat="1" applyFont="1" applyFill="1" applyBorder="1" applyAlignment="1">
      <alignment horizontal="center" vertical="top" wrapText="1"/>
    </xf>
    <xf numFmtId="49" fontId="1" fillId="0" borderId="19" xfId="0" applyNumberFormat="1" applyFont="1" applyBorder="1" applyAlignment="1">
      <alignment horizontal="center" vertical="top" wrapText="1"/>
    </xf>
    <xf numFmtId="0" fontId="3" fillId="5" borderId="33" xfId="0" applyFont="1" applyFill="1" applyBorder="1" applyAlignment="1">
      <alignment horizontal="left" vertical="top" wrapText="1"/>
    </xf>
    <xf numFmtId="0" fontId="3" fillId="5" borderId="20" xfId="0" applyFont="1" applyFill="1" applyBorder="1" applyAlignment="1">
      <alignment horizontal="left" vertical="top" wrapText="1"/>
    </xf>
    <xf numFmtId="0" fontId="17" fillId="5" borderId="20" xfId="0" applyFont="1" applyFill="1" applyBorder="1" applyAlignment="1">
      <alignment horizontal="left" vertical="top" wrapText="1"/>
    </xf>
    <xf numFmtId="0" fontId="0" fillId="0" borderId="9" xfId="0" applyBorder="1" applyAlignment="1">
      <alignment horizontal="center" vertical="top" wrapText="1"/>
    </xf>
    <xf numFmtId="0" fontId="0" fillId="0" borderId="10" xfId="0" applyBorder="1" applyAlignment="1">
      <alignment horizontal="center" vertical="top" wrapText="1"/>
    </xf>
    <xf numFmtId="0" fontId="11" fillId="0" borderId="27" xfId="0" applyFont="1" applyFill="1" applyBorder="1" applyAlignment="1">
      <alignment horizontal="center" vertical="top" wrapText="1"/>
    </xf>
    <xf numFmtId="0" fontId="0" fillId="0" borderId="30" xfId="0" applyBorder="1" applyAlignment="1">
      <alignment horizontal="center" vertical="top" wrapText="1"/>
    </xf>
    <xf numFmtId="0" fontId="4" fillId="5" borderId="33" xfId="0" applyFont="1" applyFill="1" applyBorder="1" applyAlignment="1">
      <alignment horizontal="left" vertical="top" wrapText="1"/>
    </xf>
    <xf numFmtId="0" fontId="12" fillId="5" borderId="20" xfId="0" applyFont="1" applyFill="1" applyBorder="1" applyAlignment="1">
      <alignment horizontal="left" vertical="top" wrapText="1"/>
    </xf>
    <xf numFmtId="0" fontId="11" fillId="0" borderId="70" xfId="0" applyFont="1" applyFill="1" applyBorder="1" applyAlignment="1">
      <alignment horizontal="center" vertical="top" wrapText="1"/>
    </xf>
    <xf numFmtId="0" fontId="11" fillId="0" borderId="71" xfId="0" applyFont="1" applyFill="1" applyBorder="1" applyAlignment="1">
      <alignment horizontal="center" vertical="top" wrapText="1"/>
    </xf>
    <xf numFmtId="0" fontId="10" fillId="0" borderId="2" xfId="0" applyFont="1" applyFill="1" applyBorder="1" applyAlignment="1">
      <alignment horizontal="left" vertical="top" wrapText="1"/>
    </xf>
    <xf numFmtId="0" fontId="10" fillId="0" borderId="3" xfId="0" applyFont="1" applyFill="1" applyBorder="1" applyAlignment="1">
      <alignment horizontal="left" vertical="top" wrapText="1"/>
    </xf>
    <xf numFmtId="49" fontId="1" fillId="2" borderId="14" xfId="0" applyNumberFormat="1" applyFont="1" applyFill="1" applyBorder="1" applyAlignment="1">
      <alignment horizontal="center" vertical="top"/>
    </xf>
    <xf numFmtId="49" fontId="1" fillId="2" borderId="17" xfId="0" applyNumberFormat="1" applyFont="1" applyFill="1" applyBorder="1" applyAlignment="1">
      <alignment horizontal="center" vertical="top"/>
    </xf>
    <xf numFmtId="49" fontId="1" fillId="0" borderId="14" xfId="0" applyNumberFormat="1" applyFont="1" applyBorder="1" applyAlignment="1">
      <alignment horizontal="center" vertical="top"/>
    </xf>
    <xf numFmtId="49" fontId="1" fillId="0" borderId="17" xfId="0" applyNumberFormat="1" applyFont="1" applyBorder="1" applyAlignment="1">
      <alignment horizontal="center" vertical="top"/>
    </xf>
    <xf numFmtId="49" fontId="11" fillId="0" borderId="9" xfId="0" applyNumberFormat="1" applyFont="1" applyBorder="1" applyAlignment="1">
      <alignment horizontal="center" vertical="top" wrapText="1"/>
    </xf>
    <xf numFmtId="49" fontId="18" fillId="0" borderId="63" xfId="0" applyNumberFormat="1" applyFont="1" applyBorder="1" applyAlignment="1">
      <alignment horizontal="center" vertical="top" wrapText="1"/>
    </xf>
    <xf numFmtId="0" fontId="0" fillId="0" borderId="64" xfId="0" applyBorder="1" applyAlignment="1">
      <alignment horizontal="center" vertical="top" wrapText="1"/>
    </xf>
    <xf numFmtId="0" fontId="19" fillId="5" borderId="33" xfId="0" applyFont="1" applyFill="1" applyBorder="1" applyAlignment="1">
      <alignment horizontal="left" vertical="top" wrapText="1"/>
    </xf>
    <xf numFmtId="0" fontId="20" fillId="5" borderId="20" xfId="0" applyFont="1" applyFill="1" applyBorder="1" applyAlignment="1">
      <alignment horizontal="left" vertical="top" wrapText="1"/>
    </xf>
    <xf numFmtId="49" fontId="11" fillId="0" borderId="69" xfId="0" applyNumberFormat="1" applyFont="1" applyBorder="1" applyAlignment="1">
      <alignment horizontal="center" vertical="top" wrapText="1"/>
    </xf>
    <xf numFmtId="49" fontId="11" fillId="0" borderId="25" xfId="0" applyNumberFormat="1" applyFont="1" applyBorder="1" applyAlignment="1">
      <alignment horizontal="center" vertical="top" wrapText="1"/>
    </xf>
    <xf numFmtId="49" fontId="18" fillId="0" borderId="50" xfId="0" applyNumberFormat="1" applyFont="1" applyBorder="1" applyAlignment="1">
      <alignment horizontal="center" vertical="top"/>
    </xf>
    <xf numFmtId="49" fontId="11" fillId="0" borderId="51" xfId="0" applyNumberFormat="1" applyFont="1" applyBorder="1" applyAlignment="1">
      <alignment horizontal="center" vertical="top"/>
    </xf>
    <xf numFmtId="49" fontId="18" fillId="0" borderId="0" xfId="0" applyNumberFormat="1" applyFont="1" applyBorder="1" applyAlignment="1">
      <alignment horizontal="center" vertical="top"/>
    </xf>
    <xf numFmtId="0" fontId="11" fillId="0" borderId="29" xfId="0" applyFont="1" applyFill="1" applyBorder="1" applyAlignment="1">
      <alignment horizontal="center" vertical="top" wrapText="1"/>
    </xf>
    <xf numFmtId="49" fontId="11" fillId="0" borderId="34" xfId="0" applyNumberFormat="1" applyFont="1" applyBorder="1" applyAlignment="1">
      <alignment horizontal="center" vertical="top" wrapText="1"/>
    </xf>
    <xf numFmtId="0" fontId="4" fillId="6" borderId="33" xfId="0" applyFont="1" applyFill="1" applyBorder="1" applyAlignment="1">
      <alignment horizontal="left" vertical="top" wrapText="1"/>
    </xf>
    <xf numFmtId="0" fontId="12" fillId="6" borderId="20" xfId="0" applyFont="1" applyFill="1" applyBorder="1" applyAlignment="1">
      <alignment horizontal="left" vertical="top" wrapText="1"/>
    </xf>
    <xf numFmtId="0" fontId="4" fillId="6" borderId="2" xfId="0" applyFont="1" applyFill="1" applyBorder="1" applyAlignment="1">
      <alignment horizontal="left" vertical="top" wrapText="1"/>
    </xf>
    <xf numFmtId="0" fontId="4" fillId="6" borderId="3" xfId="0" applyFont="1" applyFill="1" applyBorder="1" applyAlignment="1">
      <alignment horizontal="left" vertical="top" wrapText="1"/>
    </xf>
    <xf numFmtId="0" fontId="0" fillId="0" borderId="45" xfId="0" applyBorder="1" applyAlignment="1">
      <alignment horizontal="center" vertical="top" wrapText="1"/>
    </xf>
    <xf numFmtId="49" fontId="1" fillId="3" borderId="27" xfId="0" applyNumberFormat="1" applyFont="1" applyFill="1" applyBorder="1" applyAlignment="1">
      <alignment horizontal="center" vertical="top" wrapText="1"/>
    </xf>
    <xf numFmtId="0" fontId="0" fillId="0" borderId="63" xfId="0" applyBorder="1" applyAlignment="1">
      <alignment horizontal="center" vertical="top" wrapText="1"/>
    </xf>
    <xf numFmtId="49" fontId="18" fillId="0" borderId="64" xfId="0" applyNumberFormat="1" applyFont="1" applyBorder="1" applyAlignment="1">
      <alignment horizontal="center" vertical="top" wrapText="1"/>
    </xf>
    <xf numFmtId="49" fontId="11" fillId="0" borderId="10" xfId="0" applyNumberFormat="1" applyFont="1" applyBorder="1" applyAlignment="1">
      <alignment horizontal="center" vertical="top" wrapText="1"/>
    </xf>
    <xf numFmtId="0" fontId="11" fillId="0" borderId="9" xfId="0" applyFont="1" applyFill="1" applyBorder="1" applyAlignment="1">
      <alignment horizontal="center" vertical="top" wrapText="1"/>
    </xf>
    <xf numFmtId="0" fontId="11" fillId="0" borderId="10" xfId="0" applyFont="1" applyFill="1" applyBorder="1" applyAlignment="1">
      <alignment horizontal="center" vertical="top" wrapText="1"/>
    </xf>
    <xf numFmtId="49" fontId="1" fillId="3" borderId="16" xfId="0" applyNumberFormat="1" applyFont="1" applyFill="1" applyBorder="1" applyAlignment="1">
      <alignment horizontal="center" vertical="top"/>
    </xf>
    <xf numFmtId="49" fontId="1" fillId="2" borderId="45" xfId="0" applyNumberFormat="1" applyFont="1" applyFill="1" applyBorder="1" applyAlignment="1">
      <alignment horizontal="center" vertical="top"/>
    </xf>
    <xf numFmtId="49" fontId="1" fillId="0" borderId="45" xfId="0" applyNumberFormat="1" applyFont="1" applyBorder="1" applyAlignment="1">
      <alignment horizontal="center" vertical="top"/>
    </xf>
    <xf numFmtId="49" fontId="10" fillId="6" borderId="68" xfId="0" applyNumberFormat="1" applyFont="1" applyFill="1" applyBorder="1" applyAlignment="1">
      <alignment horizontal="right" vertical="top"/>
    </xf>
    <xf numFmtId="49" fontId="10" fillId="6" borderId="65" xfId="0" applyNumberFormat="1" applyFont="1" applyFill="1" applyBorder="1" applyAlignment="1">
      <alignment horizontal="right" vertical="top"/>
    </xf>
    <xf numFmtId="49" fontId="10" fillId="6" borderId="66" xfId="0" applyNumberFormat="1" applyFont="1" applyFill="1" applyBorder="1" applyAlignment="1">
      <alignment horizontal="right" vertical="top"/>
    </xf>
    <xf numFmtId="0" fontId="4" fillId="0" borderId="2" xfId="0" applyFont="1" applyFill="1" applyBorder="1" applyAlignment="1">
      <alignment horizontal="left" vertical="top" wrapText="1"/>
    </xf>
    <xf numFmtId="0" fontId="4" fillId="0" borderId="4" xfId="0" applyFont="1" applyFill="1" applyBorder="1" applyAlignment="1">
      <alignment horizontal="left" vertical="top" wrapText="1"/>
    </xf>
    <xf numFmtId="0" fontId="4" fillId="0" borderId="3" xfId="0" applyFont="1" applyFill="1" applyBorder="1" applyAlignment="1">
      <alignment horizontal="left" vertical="top" wrapText="1"/>
    </xf>
    <xf numFmtId="49" fontId="10" fillId="2" borderId="68" xfId="0" applyNumberFormat="1" applyFont="1" applyFill="1" applyBorder="1" applyAlignment="1">
      <alignment horizontal="right" vertical="top"/>
    </xf>
    <xf numFmtId="49" fontId="10" fillId="2" borderId="65" xfId="0" applyNumberFormat="1" applyFont="1" applyFill="1" applyBorder="1" applyAlignment="1">
      <alignment horizontal="right" vertical="top"/>
    </xf>
    <xf numFmtId="49" fontId="10" fillId="2" borderId="66" xfId="0" applyNumberFormat="1" applyFont="1" applyFill="1" applyBorder="1" applyAlignment="1">
      <alignment horizontal="right" vertical="top"/>
    </xf>
    <xf numFmtId="49" fontId="5" fillId="3" borderId="16" xfId="1" applyNumberFormat="1" applyFont="1" applyFill="1" applyBorder="1" applyAlignment="1">
      <alignment horizontal="center" vertical="top"/>
    </xf>
    <xf numFmtId="49" fontId="5" fillId="3" borderId="6" xfId="1" applyNumberFormat="1" applyFont="1" applyFill="1" applyBorder="1" applyAlignment="1">
      <alignment horizontal="center" vertical="top"/>
    </xf>
    <xf numFmtId="49" fontId="5" fillId="2" borderId="4" xfId="1" applyNumberFormat="1" applyFont="1" applyFill="1" applyBorder="1" applyAlignment="1">
      <alignment horizontal="center" vertical="top"/>
    </xf>
    <xf numFmtId="49" fontId="5" fillId="2" borderId="3" xfId="1" applyNumberFormat="1" applyFont="1" applyFill="1" applyBorder="1" applyAlignment="1">
      <alignment horizontal="center" vertical="top"/>
    </xf>
    <xf numFmtId="49" fontId="5" fillId="0" borderId="45" xfId="1" applyNumberFormat="1" applyFont="1" applyBorder="1" applyAlignment="1">
      <alignment horizontal="center" vertical="top"/>
    </xf>
    <xf numFmtId="49" fontId="5" fillId="0" borderId="19" xfId="1" applyNumberFormat="1" applyFont="1" applyBorder="1" applyAlignment="1">
      <alignment horizontal="center" vertical="top"/>
    </xf>
    <xf numFmtId="0" fontId="8" fillId="0" borderId="4" xfId="1" applyFont="1" applyFill="1" applyBorder="1" applyAlignment="1">
      <alignment horizontal="left" vertical="top" wrapText="1"/>
    </xf>
    <xf numFmtId="0" fontId="8" fillId="0" borderId="3" xfId="1" applyFont="1" applyFill="1" applyBorder="1" applyAlignment="1">
      <alignment horizontal="left" vertical="top" wrapText="1"/>
    </xf>
    <xf numFmtId="0" fontId="8" fillId="0" borderId="2" xfId="1" applyFont="1" applyFill="1" applyBorder="1" applyAlignment="1">
      <alignment vertical="top" wrapText="1"/>
    </xf>
    <xf numFmtId="0" fontId="8" fillId="0" borderId="4" xfId="1" applyFont="1" applyFill="1" applyBorder="1" applyAlignment="1">
      <alignment vertical="top" wrapText="1"/>
    </xf>
    <xf numFmtId="0" fontId="14" fillId="0" borderId="4" xfId="1" applyFont="1" applyBorder="1" applyAlignment="1">
      <alignment vertical="top" wrapText="1"/>
    </xf>
    <xf numFmtId="49" fontId="10" fillId="2" borderId="8" xfId="0" applyNumberFormat="1" applyFont="1" applyFill="1" applyBorder="1" applyAlignment="1">
      <alignment horizontal="right" vertical="top"/>
    </xf>
    <xf numFmtId="49" fontId="10" fillId="6" borderId="54" xfId="0" applyNumberFormat="1" applyFont="1" applyFill="1" applyBorder="1" applyAlignment="1">
      <alignment horizontal="left" vertical="top"/>
    </xf>
    <xf numFmtId="49" fontId="10" fillId="6" borderId="65" xfId="0" applyNumberFormat="1" applyFont="1" applyFill="1" applyBorder="1" applyAlignment="1">
      <alignment horizontal="left" vertical="top"/>
    </xf>
    <xf numFmtId="49" fontId="10" fillId="6" borderId="66" xfId="0" applyNumberFormat="1" applyFont="1" applyFill="1" applyBorder="1" applyAlignment="1">
      <alignment horizontal="left" vertical="top"/>
    </xf>
    <xf numFmtId="0" fontId="4" fillId="5" borderId="2" xfId="0" applyFont="1" applyFill="1" applyBorder="1" applyAlignment="1">
      <alignment horizontal="left" vertical="top" wrapText="1"/>
    </xf>
    <xf numFmtId="0" fontId="0" fillId="5" borderId="3" xfId="0" applyFill="1" applyBorder="1" applyAlignment="1">
      <alignment horizontal="left" vertical="top" wrapText="1"/>
    </xf>
    <xf numFmtId="0" fontId="11" fillId="0" borderId="58" xfId="1" applyFont="1" applyFill="1" applyBorder="1" applyAlignment="1">
      <alignment horizontal="center" vertical="center" textRotation="90" wrapText="1"/>
    </xf>
    <xf numFmtId="0" fontId="11" fillId="0" borderId="57" xfId="1" applyFont="1" applyFill="1" applyBorder="1" applyAlignment="1">
      <alignment horizontal="center" vertical="center" textRotation="90" wrapText="1"/>
    </xf>
    <xf numFmtId="49" fontId="18" fillId="0" borderId="9" xfId="0" applyNumberFormat="1" applyFont="1" applyBorder="1" applyAlignment="1">
      <alignment horizontal="center" vertical="top" wrapText="1"/>
    </xf>
    <xf numFmtId="0" fontId="7" fillId="6" borderId="54" xfId="1" applyFont="1" applyFill="1" applyBorder="1" applyAlignment="1">
      <alignment horizontal="left" vertical="center" wrapText="1"/>
    </xf>
    <xf numFmtId="0" fontId="7" fillId="6" borderId="65" xfId="1" applyFont="1" applyFill="1" applyBorder="1" applyAlignment="1">
      <alignment horizontal="left" vertical="center" wrapText="1"/>
    </xf>
    <xf numFmtId="0" fontId="7" fillId="6" borderId="66" xfId="1" applyFont="1" applyFill="1" applyBorder="1" applyAlignment="1">
      <alignment horizontal="left" vertical="center" wrapText="1"/>
    </xf>
    <xf numFmtId="49" fontId="5" fillId="6" borderId="54" xfId="1" applyNumberFormat="1" applyFont="1" applyFill="1" applyBorder="1" applyAlignment="1">
      <alignment horizontal="left" vertical="top"/>
    </xf>
    <xf numFmtId="49" fontId="5" fillId="6" borderId="65" xfId="1" applyNumberFormat="1" applyFont="1" applyFill="1" applyBorder="1" applyAlignment="1">
      <alignment horizontal="left" vertical="top"/>
    </xf>
    <xf numFmtId="49" fontId="5" fillId="6" borderId="66" xfId="1" applyNumberFormat="1" applyFont="1" applyFill="1" applyBorder="1" applyAlignment="1">
      <alignment horizontal="left" vertical="top"/>
    </xf>
    <xf numFmtId="0" fontId="11" fillId="0" borderId="28" xfId="1" applyFont="1" applyBorder="1" applyAlignment="1">
      <alignment horizontal="center" vertical="center"/>
    </xf>
    <xf numFmtId="0" fontId="11" fillId="0" borderId="9" xfId="1" applyFont="1" applyBorder="1" applyAlignment="1">
      <alignment horizontal="center" vertical="center" textRotation="90" wrapText="1"/>
    </xf>
    <xf numFmtId="0" fontId="11" fillId="0" borderId="34" xfId="1" applyFont="1" applyBorder="1" applyAlignment="1">
      <alignment horizontal="center" vertical="center" textRotation="90" wrapText="1"/>
    </xf>
    <xf numFmtId="0" fontId="1" fillId="0" borderId="13" xfId="1" applyFont="1" applyBorder="1" applyAlignment="1">
      <alignment horizontal="center" vertical="center" wrapText="1"/>
    </xf>
    <xf numFmtId="0" fontId="1" fillId="0" borderId="14" xfId="1" applyFont="1" applyBorder="1" applyAlignment="1">
      <alignment horizontal="center" vertical="center" wrapText="1"/>
    </xf>
    <xf numFmtId="0" fontId="1" fillId="0" borderId="15" xfId="1" applyFont="1" applyBorder="1" applyAlignment="1">
      <alignment horizontal="center" vertical="center" wrapText="1"/>
    </xf>
    <xf numFmtId="0" fontId="11" fillId="0" borderId="47" xfId="1" applyFont="1" applyBorder="1" applyAlignment="1">
      <alignment horizontal="center" vertical="center" textRotation="90" wrapText="1"/>
    </xf>
    <xf numFmtId="0" fontId="11" fillId="0" borderId="16" xfId="1" applyFont="1" applyBorder="1" applyAlignment="1">
      <alignment horizontal="center" vertical="center" textRotation="90" wrapText="1"/>
    </xf>
    <xf numFmtId="0" fontId="11" fillId="0" borderId="32" xfId="1" applyFont="1" applyBorder="1" applyAlignment="1">
      <alignment horizontal="center" vertical="center" textRotation="90" wrapText="1"/>
    </xf>
    <xf numFmtId="0" fontId="11" fillId="0" borderId="45" xfId="1" applyFont="1" applyBorder="1" applyAlignment="1">
      <alignment horizontal="center" vertical="center" textRotation="90" wrapText="1"/>
    </xf>
    <xf numFmtId="0" fontId="11" fillId="0" borderId="52" xfId="1" applyFont="1" applyBorder="1" applyAlignment="1">
      <alignment horizontal="center" vertical="center" textRotation="90" wrapText="1"/>
    </xf>
    <xf numFmtId="0" fontId="11" fillId="0" borderId="53" xfId="1" applyFont="1" applyBorder="1" applyAlignment="1">
      <alignment horizontal="center" vertical="center" textRotation="90" wrapText="1"/>
    </xf>
    <xf numFmtId="0" fontId="11" fillId="0" borderId="56" xfId="1" applyFont="1" applyBorder="1" applyAlignment="1">
      <alignment horizontal="center" vertical="center" textRotation="90" wrapText="1"/>
    </xf>
    <xf numFmtId="49" fontId="10" fillId="0" borderId="34" xfId="1" applyNumberFormat="1" applyFont="1" applyBorder="1" applyAlignment="1">
      <alignment horizontal="center" vertical="top"/>
    </xf>
    <xf numFmtId="49" fontId="10" fillId="0" borderId="10" xfId="1" applyNumberFormat="1" applyFont="1" applyBorder="1" applyAlignment="1">
      <alignment horizontal="center" vertical="top"/>
    </xf>
    <xf numFmtId="0" fontId="6" fillId="0" borderId="27" xfId="1" applyFont="1" applyBorder="1" applyAlignment="1">
      <alignment horizontal="center" vertical="top"/>
    </xf>
    <xf numFmtId="0" fontId="6" fillId="0" borderId="29" xfId="1" applyFont="1" applyBorder="1" applyAlignment="1">
      <alignment horizontal="center" vertical="top"/>
    </xf>
    <xf numFmtId="0" fontId="6" fillId="0" borderId="30" xfId="1" applyFont="1" applyBorder="1" applyAlignment="1">
      <alignment horizontal="center" vertical="top"/>
    </xf>
    <xf numFmtId="49" fontId="10" fillId="0" borderId="9" xfId="1" applyNumberFormat="1" applyFont="1" applyBorder="1" applyAlignment="1">
      <alignment horizontal="center" vertical="top"/>
    </xf>
    <xf numFmtId="49" fontId="1" fillId="2" borderId="2" xfId="0" applyNumberFormat="1" applyFont="1" applyFill="1" applyBorder="1" applyAlignment="1">
      <alignment horizontal="center" vertical="top" wrapText="1"/>
    </xf>
    <xf numFmtId="0" fontId="0" fillId="0" borderId="3" xfId="0" applyBorder="1" applyAlignment="1">
      <alignment horizontal="center" vertical="top" wrapText="1"/>
    </xf>
    <xf numFmtId="0" fontId="11" fillId="0" borderId="13" xfId="1" applyFont="1" applyBorder="1" applyAlignment="1">
      <alignment horizontal="center" vertical="center" textRotation="90" wrapText="1"/>
    </xf>
    <xf numFmtId="0" fontId="11" fillId="0" borderId="31" xfId="1" applyFont="1" applyBorder="1" applyAlignment="1">
      <alignment horizontal="center" vertical="center" textRotation="90" wrapText="1"/>
    </xf>
    <xf numFmtId="0" fontId="11" fillId="0" borderId="14" xfId="1" applyFont="1" applyBorder="1" applyAlignment="1">
      <alignment horizontal="center" vertical="center" textRotation="90" wrapText="1"/>
    </xf>
    <xf numFmtId="0" fontId="11" fillId="0" borderId="28" xfId="1" applyFont="1" applyBorder="1" applyAlignment="1">
      <alignment horizontal="center" vertical="center" textRotation="90" wrapText="1"/>
    </xf>
    <xf numFmtId="0" fontId="11" fillId="0" borderId="1" xfId="1" applyFont="1" applyBorder="1" applyAlignment="1">
      <alignment horizontal="center" vertical="center" textRotation="90" wrapText="1"/>
    </xf>
    <xf numFmtId="0" fontId="4" fillId="0" borderId="32" xfId="1" applyFont="1" applyBorder="1" applyAlignment="1">
      <alignment horizontal="center" vertical="center" wrapText="1"/>
    </xf>
    <xf numFmtId="0" fontId="4" fillId="0" borderId="45" xfId="1" applyFont="1" applyBorder="1" applyAlignment="1">
      <alignment horizontal="center" vertical="center" wrapText="1"/>
    </xf>
    <xf numFmtId="0" fontId="11" fillId="0" borderId="9" xfId="1" applyNumberFormat="1" applyFont="1" applyBorder="1" applyAlignment="1">
      <alignment horizontal="center" vertical="center" textRotation="90" wrapText="1"/>
    </xf>
    <xf numFmtId="0" fontId="11" fillId="0" borderId="34" xfId="1" applyNumberFormat="1" applyFont="1" applyBorder="1" applyAlignment="1">
      <alignment horizontal="center" vertical="center" textRotation="90" wrapText="1"/>
    </xf>
    <xf numFmtId="49" fontId="6" fillId="0" borderId="33" xfId="1" applyNumberFormat="1" applyFont="1" applyBorder="1" applyAlignment="1">
      <alignment horizontal="center" vertical="top"/>
    </xf>
    <xf numFmtId="49" fontId="6" fillId="0" borderId="20" xfId="1" applyNumberFormat="1" applyFont="1" applyBorder="1" applyAlignment="1">
      <alignment horizontal="center" vertical="top"/>
    </xf>
    <xf numFmtId="0" fontId="9" fillId="0" borderId="16" xfId="1" applyFont="1" applyFill="1" applyBorder="1" applyAlignment="1">
      <alignment horizontal="center" vertical="top" wrapText="1"/>
    </xf>
    <xf numFmtId="0" fontId="9" fillId="0" borderId="6" xfId="1" applyFont="1" applyFill="1" applyBorder="1" applyAlignment="1">
      <alignment horizontal="center" vertical="top" wrapText="1"/>
    </xf>
    <xf numFmtId="49" fontId="6" fillId="0" borderId="57" xfId="1" applyNumberFormat="1" applyFont="1" applyBorder="1" applyAlignment="1">
      <alignment horizontal="center" vertical="top"/>
    </xf>
    <xf numFmtId="49" fontId="5" fillId="0" borderId="32" xfId="1" applyNumberFormat="1" applyFont="1" applyBorder="1" applyAlignment="1">
      <alignment horizontal="center" vertical="top"/>
    </xf>
    <xf numFmtId="0" fontId="8" fillId="0" borderId="2" xfId="1" applyFont="1" applyFill="1" applyBorder="1" applyAlignment="1">
      <alignment horizontal="left" vertical="top" wrapText="1"/>
    </xf>
    <xf numFmtId="0" fontId="6" fillId="0" borderId="5" xfId="1" applyFont="1" applyFill="1" applyBorder="1" applyAlignment="1">
      <alignment horizontal="center" vertical="top" wrapText="1"/>
    </xf>
    <xf numFmtId="0" fontId="6" fillId="0" borderId="6" xfId="1" applyFont="1" applyFill="1" applyBorder="1" applyAlignment="1">
      <alignment horizontal="center" vertical="top" wrapText="1"/>
    </xf>
    <xf numFmtId="49" fontId="5" fillId="6" borderId="27" xfId="1" applyNumberFormat="1" applyFont="1" applyFill="1" applyBorder="1" applyAlignment="1">
      <alignment horizontal="left" vertical="top"/>
    </xf>
    <xf numFmtId="49" fontId="5" fillId="6" borderId="7" xfId="1" applyNumberFormat="1" applyFont="1" applyFill="1" applyBorder="1" applyAlignment="1">
      <alignment horizontal="left" vertical="top"/>
    </xf>
    <xf numFmtId="49" fontId="5" fillId="6" borderId="67" xfId="1" applyNumberFormat="1" applyFont="1" applyFill="1" applyBorder="1" applyAlignment="1">
      <alignment horizontal="left" vertical="top"/>
    </xf>
    <xf numFmtId="49" fontId="5" fillId="2" borderId="2" xfId="1" applyNumberFormat="1" applyFont="1" applyFill="1" applyBorder="1" applyAlignment="1">
      <alignment horizontal="center" vertical="top"/>
    </xf>
    <xf numFmtId="0" fontId="25" fillId="0" borderId="60" xfId="0" applyFont="1" applyBorder="1" applyAlignment="1">
      <alignment horizontal="center" vertical="top" wrapText="1"/>
    </xf>
    <xf numFmtId="0" fontId="25" fillId="0" borderId="61" xfId="0" applyFont="1" applyBorder="1" applyAlignment="1">
      <alignment horizontal="center" vertical="top" wrapText="1"/>
    </xf>
    <xf numFmtId="165" fontId="26" fillId="0" borderId="28" xfId="0" applyNumberFormat="1" applyFont="1" applyFill="1" applyBorder="1" applyAlignment="1">
      <alignment horizontal="center" vertical="top"/>
    </xf>
    <xf numFmtId="165" fontId="30" fillId="12" borderId="28" xfId="0" applyNumberFormat="1" applyFont="1" applyFill="1" applyBorder="1" applyAlignment="1">
      <alignment horizontal="center" vertical="top" wrapText="1"/>
    </xf>
  </cellXfs>
  <cellStyles count="10">
    <cellStyle name="Įprastas" xfId="0" builtinId="0"/>
    <cellStyle name="Įprastas 2" xfId="1"/>
    <cellStyle name="Įprastas 3" xfId="2"/>
    <cellStyle name="Įprastas 4" xfId="3"/>
    <cellStyle name="Kablelis" xfId="8" builtinId="3"/>
    <cellStyle name="Normal 2" xfId="4"/>
    <cellStyle name="Normal 3" xfId="9"/>
    <cellStyle name="Normal_biudz uz 2001 atskaitomybe3" xfId="5"/>
    <cellStyle name="Paprastas 3" xfId="6"/>
    <cellStyle name="Procentai" xfId="7" builtinId="5"/>
  </cellStyles>
  <dxfs count="0"/>
  <tableStyles count="0" defaultTableStyle="TableStyleMedium9" defaultPivotStyle="PivotStyleLight16"/>
  <colors>
    <mruColors>
      <color rgb="FFFF00FF"/>
      <color rgb="FFFFFF99"/>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1023"/>
  <sheetViews>
    <sheetView tabSelected="1" zoomScale="80" zoomScaleNormal="80" workbookViewId="0">
      <pane ySplit="8" topLeftCell="A9" activePane="bottomLeft" state="frozen"/>
      <selection pane="bottomLeft" activeCell="J873" sqref="J873"/>
    </sheetView>
  </sheetViews>
  <sheetFormatPr defaultRowHeight="12.75"/>
  <cols>
    <col min="1" max="1" width="3.7109375" style="462" customWidth="1"/>
    <col min="2" max="2" width="3.5703125" style="463" customWidth="1"/>
    <col min="3" max="3" width="3.42578125" style="463" customWidth="1"/>
    <col min="4" max="4" width="2.85546875" style="3" customWidth="1"/>
    <col min="5" max="5" width="3.28515625" style="3" customWidth="1"/>
    <col min="6" max="6" width="38.28515625" style="159" customWidth="1"/>
    <col min="7" max="7" width="7.28515625" style="159" customWidth="1"/>
    <col min="8" max="8" width="10.42578125" style="475" customWidth="1"/>
    <col min="9" max="9" width="10" style="475" customWidth="1"/>
    <col min="10" max="10" width="9.7109375" style="475" customWidth="1"/>
    <col min="11" max="11" width="8.5703125" style="475" customWidth="1"/>
    <col min="12" max="12" width="9" style="475" customWidth="1"/>
    <col min="13" max="13" width="8.5703125" style="475" customWidth="1"/>
    <col min="14" max="14" width="9.5703125" style="475" customWidth="1"/>
    <col min="15" max="15" width="9.42578125" style="475" customWidth="1"/>
    <col min="16" max="16" width="6.85546875" style="475" customWidth="1"/>
    <col min="17" max="17" width="9.5703125" style="475" customWidth="1"/>
    <col min="18" max="18" width="16.85546875" style="450" customWidth="1"/>
    <col min="19" max="19" width="23.5703125" style="450" customWidth="1"/>
    <col min="20" max="20" width="27.5703125" style="450" customWidth="1"/>
    <col min="21" max="21" width="5.28515625" style="159" customWidth="1"/>
    <col min="22" max="22" width="7.42578125" style="159" customWidth="1"/>
    <col min="23" max="16384" width="9.140625" style="379"/>
  </cols>
  <sheetData>
    <row r="1" spans="1:22" ht="101.25" customHeight="1">
      <c r="T1" s="764" t="s">
        <v>1231</v>
      </c>
      <c r="U1" s="764"/>
      <c r="V1" s="764"/>
    </row>
    <row r="2" spans="1:22" s="159" customFormat="1" ht="17.25" customHeight="1">
      <c r="A2" s="462"/>
      <c r="B2" s="463"/>
      <c r="C2" s="463"/>
      <c r="D2" s="3"/>
      <c r="E2" s="3"/>
      <c r="F2" s="765"/>
      <c r="G2" s="765"/>
      <c r="H2" s="765"/>
      <c r="I2" s="765"/>
      <c r="J2" s="765"/>
      <c r="K2" s="765"/>
      <c r="L2" s="765"/>
      <c r="M2" s="765"/>
      <c r="N2" s="765"/>
      <c r="O2" s="765"/>
      <c r="P2" s="765"/>
      <c r="Q2" s="765"/>
      <c r="R2" s="765"/>
      <c r="S2" s="765"/>
      <c r="T2" s="450" t="s">
        <v>1</v>
      </c>
    </row>
    <row r="3" spans="1:22" s="159" customFormat="1" ht="32.25" customHeight="1">
      <c r="A3" s="462"/>
      <c r="B3" s="766" t="s">
        <v>1179</v>
      </c>
      <c r="C3" s="766"/>
      <c r="D3" s="766"/>
      <c r="E3" s="766"/>
      <c r="F3" s="766"/>
      <c r="G3" s="766"/>
      <c r="H3" s="766"/>
      <c r="I3" s="766"/>
      <c r="J3" s="766"/>
      <c r="K3" s="766"/>
      <c r="L3" s="766"/>
      <c r="M3" s="766"/>
      <c r="N3" s="766"/>
      <c r="O3" s="766"/>
      <c r="P3" s="766"/>
      <c r="Q3" s="766"/>
      <c r="R3" s="766"/>
      <c r="S3" s="766"/>
      <c r="T3" s="766"/>
      <c r="U3" s="766"/>
      <c r="V3" s="766"/>
    </row>
    <row r="4" spans="1:22" s="159" customFormat="1" ht="9" customHeight="1">
      <c r="A4" s="462"/>
      <c r="B4" s="462"/>
      <c r="C4" s="462"/>
      <c r="D4" s="442"/>
      <c r="E4" s="442"/>
      <c r="F4" s="438"/>
      <c r="G4" s="438"/>
      <c r="H4" s="476"/>
      <c r="I4" s="476"/>
      <c r="J4" s="476"/>
      <c r="K4" s="476"/>
      <c r="L4" s="476"/>
      <c r="M4" s="476"/>
      <c r="N4" s="476"/>
      <c r="O4" s="476"/>
      <c r="P4" s="476"/>
      <c r="Q4" s="476"/>
      <c r="R4" s="442"/>
      <c r="S4" s="442"/>
      <c r="T4" s="442"/>
      <c r="U4" s="438"/>
      <c r="V4" s="438"/>
    </row>
    <row r="5" spans="1:22" s="159" customFormat="1" ht="18" customHeight="1">
      <c r="A5" s="462"/>
      <c r="B5" s="795" t="s">
        <v>137</v>
      </c>
      <c r="C5" s="795"/>
      <c r="D5" s="795"/>
      <c r="E5" s="795"/>
      <c r="F5" s="795"/>
      <c r="G5" s="795"/>
      <c r="H5" s="795"/>
      <c r="I5" s="795"/>
      <c r="J5" s="795"/>
      <c r="K5" s="795"/>
      <c r="L5" s="795"/>
      <c r="M5" s="795"/>
      <c r="N5" s="795"/>
      <c r="O5" s="795"/>
      <c r="P5" s="795"/>
      <c r="Q5" s="795"/>
      <c r="R5" s="795"/>
      <c r="S5" s="795"/>
      <c r="T5" s="795"/>
      <c r="U5" s="795"/>
      <c r="V5" s="795"/>
    </row>
    <row r="6" spans="1:22" s="160" customFormat="1" ht="18" customHeight="1">
      <c r="A6" s="785" t="s">
        <v>140</v>
      </c>
      <c r="B6" s="785" t="s">
        <v>2</v>
      </c>
      <c r="C6" s="785" t="s">
        <v>3</v>
      </c>
      <c r="D6" s="793" t="s">
        <v>4</v>
      </c>
      <c r="E6" s="793" t="s">
        <v>138</v>
      </c>
      <c r="F6" s="788" t="s">
        <v>18</v>
      </c>
      <c r="G6" s="789" t="s">
        <v>7</v>
      </c>
      <c r="H6" s="773" t="s">
        <v>1064</v>
      </c>
      <c r="I6" s="767" t="s">
        <v>148</v>
      </c>
      <c r="J6" s="768"/>
      <c r="K6" s="768"/>
      <c r="L6" s="768"/>
      <c r="M6" s="768"/>
      <c r="N6" s="768"/>
      <c r="O6" s="768"/>
      <c r="P6" s="768"/>
      <c r="Q6" s="769"/>
      <c r="R6" s="792" t="s">
        <v>139</v>
      </c>
      <c r="S6" s="786" t="s">
        <v>0</v>
      </c>
      <c r="T6" s="787" t="s">
        <v>141</v>
      </c>
      <c r="U6" s="787"/>
      <c r="V6" s="787"/>
    </row>
    <row r="7" spans="1:22" s="160" customFormat="1" ht="7.5" customHeight="1">
      <c r="A7" s="785"/>
      <c r="B7" s="785"/>
      <c r="C7" s="785"/>
      <c r="D7" s="793"/>
      <c r="E7" s="793"/>
      <c r="F7" s="788"/>
      <c r="G7" s="790"/>
      <c r="H7" s="774"/>
      <c r="I7" s="770"/>
      <c r="J7" s="771"/>
      <c r="K7" s="771"/>
      <c r="L7" s="771"/>
      <c r="M7" s="771"/>
      <c r="N7" s="771"/>
      <c r="O7" s="771"/>
      <c r="P7" s="771"/>
      <c r="Q7" s="772"/>
      <c r="R7" s="792"/>
      <c r="S7" s="786"/>
      <c r="T7" s="787"/>
      <c r="U7" s="787"/>
      <c r="V7" s="787"/>
    </row>
    <row r="8" spans="1:22" s="160" customFormat="1" ht="88.5" customHeight="1">
      <c r="A8" s="785"/>
      <c r="B8" s="785"/>
      <c r="C8" s="785"/>
      <c r="D8" s="793"/>
      <c r="E8" s="793"/>
      <c r="F8" s="788"/>
      <c r="G8" s="791"/>
      <c r="H8" s="775"/>
      <c r="I8" s="477" t="s">
        <v>14</v>
      </c>
      <c r="J8" s="477" t="s">
        <v>146</v>
      </c>
      <c r="K8" s="477" t="s">
        <v>376</v>
      </c>
      <c r="L8" s="477" t="s">
        <v>147</v>
      </c>
      <c r="M8" s="478" t="s">
        <v>142</v>
      </c>
      <c r="N8" s="477" t="s">
        <v>143</v>
      </c>
      <c r="O8" s="477" t="s">
        <v>144</v>
      </c>
      <c r="P8" s="477" t="s">
        <v>149</v>
      </c>
      <c r="Q8" s="477" t="s">
        <v>145</v>
      </c>
      <c r="R8" s="792"/>
      <c r="S8" s="786"/>
      <c r="T8" s="504" t="s">
        <v>136</v>
      </c>
      <c r="U8" s="171" t="s">
        <v>134</v>
      </c>
      <c r="V8" s="171" t="s">
        <v>135</v>
      </c>
    </row>
    <row r="9" spans="1:22" s="3" customFormat="1" ht="18" customHeight="1">
      <c r="A9" s="1122" t="s">
        <v>432</v>
      </c>
      <c r="B9" s="1122"/>
      <c r="C9" s="1122"/>
      <c r="D9" s="1122"/>
      <c r="E9" s="1122"/>
      <c r="F9" s="1122"/>
      <c r="G9" s="1122"/>
      <c r="H9" s="1122"/>
      <c r="I9" s="1122"/>
      <c r="J9" s="1122"/>
      <c r="K9" s="1122"/>
      <c r="L9" s="1122"/>
      <c r="M9" s="1122"/>
      <c r="N9" s="1122"/>
      <c r="O9" s="1122"/>
      <c r="P9" s="1122"/>
      <c r="Q9" s="1122"/>
      <c r="R9" s="1122"/>
      <c r="S9" s="1122"/>
      <c r="T9" s="1122"/>
      <c r="U9" s="1122"/>
      <c r="V9" s="1123"/>
    </row>
    <row r="10" spans="1:22" s="3" customFormat="1" ht="15" customHeight="1">
      <c r="A10" s="449" t="s">
        <v>150</v>
      </c>
      <c r="B10" s="682" t="s">
        <v>685</v>
      </c>
      <c r="C10" s="796"/>
      <c r="D10" s="796"/>
      <c r="E10" s="796"/>
      <c r="F10" s="796"/>
      <c r="G10" s="796"/>
      <c r="H10" s="796"/>
      <c r="I10" s="796"/>
      <c r="J10" s="796"/>
      <c r="K10" s="796"/>
      <c r="L10" s="796"/>
      <c r="M10" s="796"/>
      <c r="N10" s="796"/>
      <c r="O10" s="796"/>
      <c r="P10" s="796"/>
      <c r="Q10" s="796"/>
      <c r="R10" s="796"/>
      <c r="S10" s="796"/>
      <c r="T10" s="796"/>
      <c r="U10" s="796"/>
      <c r="V10" s="797"/>
    </row>
    <row r="11" spans="1:22" s="3" customFormat="1" ht="15" customHeight="1">
      <c r="A11" s="446" t="s">
        <v>150</v>
      </c>
      <c r="B11" s="447" t="s">
        <v>150</v>
      </c>
      <c r="C11" s="685" t="s">
        <v>433</v>
      </c>
      <c r="D11" s="686"/>
      <c r="E11" s="686"/>
      <c r="F11" s="686"/>
      <c r="G11" s="686"/>
      <c r="H11" s="686"/>
      <c r="I11" s="686"/>
      <c r="J11" s="686"/>
      <c r="K11" s="686"/>
      <c r="L11" s="686"/>
      <c r="M11" s="686"/>
      <c r="N11" s="686"/>
      <c r="O11" s="686"/>
      <c r="P11" s="686"/>
      <c r="Q11" s="686"/>
      <c r="R11" s="686"/>
      <c r="S11" s="686"/>
      <c r="T11" s="686"/>
      <c r="U11" s="686"/>
      <c r="V11" s="687"/>
    </row>
    <row r="12" spans="1:22" s="3" customFormat="1" ht="15" customHeight="1">
      <c r="A12" s="446" t="s">
        <v>150</v>
      </c>
      <c r="B12" s="447" t="s">
        <v>150</v>
      </c>
      <c r="C12" s="448" t="s">
        <v>150</v>
      </c>
      <c r="D12" s="644" t="s">
        <v>434</v>
      </c>
      <c r="E12" s="645"/>
      <c r="F12" s="645"/>
      <c r="G12" s="645"/>
      <c r="H12" s="645"/>
      <c r="I12" s="645"/>
      <c r="J12" s="645"/>
      <c r="K12" s="645"/>
      <c r="L12" s="645"/>
      <c r="M12" s="645"/>
      <c r="N12" s="645"/>
      <c r="O12" s="645"/>
      <c r="P12" s="645"/>
      <c r="Q12" s="645"/>
      <c r="R12" s="645"/>
      <c r="S12" s="645"/>
      <c r="T12" s="645"/>
      <c r="U12" s="645"/>
      <c r="V12" s="646"/>
    </row>
    <row r="13" spans="1:22" s="180" customFormat="1" ht="29.25" customHeight="1">
      <c r="A13" s="647" t="s">
        <v>150</v>
      </c>
      <c r="B13" s="650" t="s">
        <v>150</v>
      </c>
      <c r="C13" s="653" t="s">
        <v>150</v>
      </c>
      <c r="D13" s="656" t="s">
        <v>150</v>
      </c>
      <c r="E13" s="617" t="s">
        <v>1031</v>
      </c>
      <c r="F13" s="618"/>
      <c r="G13" s="154"/>
      <c r="H13" s="197"/>
      <c r="I13" s="197"/>
      <c r="J13" s="197"/>
      <c r="K13" s="197"/>
      <c r="L13" s="197"/>
      <c r="M13" s="197"/>
      <c r="N13" s="197"/>
      <c r="O13" s="197"/>
      <c r="P13" s="197"/>
      <c r="Q13" s="197"/>
      <c r="R13" s="198"/>
      <c r="S13" s="198"/>
      <c r="T13" s="369"/>
      <c r="U13" s="155"/>
      <c r="V13" s="155"/>
    </row>
    <row r="14" spans="1:22" s="180" customFormat="1" ht="39" customHeight="1">
      <c r="A14" s="648"/>
      <c r="B14" s="651"/>
      <c r="C14" s="654"/>
      <c r="D14" s="777"/>
      <c r="E14" s="181" t="s">
        <v>10</v>
      </c>
      <c r="F14" s="157" t="s">
        <v>155</v>
      </c>
      <c r="G14" s="156" t="s">
        <v>145</v>
      </c>
      <c r="H14" s="398">
        <f>I14+J14+L14+M14+N14+O14+P14+Q14</f>
        <v>10</v>
      </c>
      <c r="I14" s="201"/>
      <c r="J14" s="201"/>
      <c r="K14" s="201"/>
      <c r="L14" s="201"/>
      <c r="M14" s="201"/>
      <c r="N14" s="201"/>
      <c r="O14" s="201"/>
      <c r="P14" s="201"/>
      <c r="Q14" s="201">
        <v>10</v>
      </c>
      <c r="R14" s="264" t="s">
        <v>435</v>
      </c>
      <c r="S14" s="226" t="s">
        <v>1108</v>
      </c>
      <c r="T14" s="381" t="s">
        <v>156</v>
      </c>
      <c r="U14" s="156" t="s">
        <v>152</v>
      </c>
      <c r="V14" s="156">
        <v>200</v>
      </c>
    </row>
    <row r="15" spans="1:22" s="3" customFormat="1" ht="15" customHeight="1">
      <c r="A15" s="649"/>
      <c r="B15" s="652"/>
      <c r="C15" s="655"/>
      <c r="D15" s="619" t="s">
        <v>15</v>
      </c>
      <c r="E15" s="620"/>
      <c r="F15" s="620"/>
      <c r="G15" s="621"/>
      <c r="H15" s="386">
        <f>H14</f>
        <v>10</v>
      </c>
      <c r="I15" s="386">
        <f t="shared" ref="I15:P15" si="0">I14</f>
        <v>0</v>
      </c>
      <c r="J15" s="386">
        <f t="shared" si="0"/>
        <v>0</v>
      </c>
      <c r="K15" s="386"/>
      <c r="L15" s="386">
        <f t="shared" si="0"/>
        <v>0</v>
      </c>
      <c r="M15" s="386">
        <f t="shared" si="0"/>
        <v>0</v>
      </c>
      <c r="N15" s="386">
        <f t="shared" si="0"/>
        <v>0</v>
      </c>
      <c r="O15" s="386">
        <f t="shared" si="0"/>
        <v>0</v>
      </c>
      <c r="P15" s="386">
        <f t="shared" si="0"/>
        <v>0</v>
      </c>
      <c r="Q15" s="386">
        <v>10</v>
      </c>
      <c r="R15" s="705"/>
      <c r="S15" s="778"/>
      <c r="T15" s="778"/>
      <c r="U15" s="778"/>
      <c r="V15" s="779"/>
    </row>
    <row r="16" spans="1:22" s="3" customFormat="1" ht="33" customHeight="1">
      <c r="A16" s="647" t="s">
        <v>150</v>
      </c>
      <c r="B16" s="650" t="s">
        <v>150</v>
      </c>
      <c r="C16" s="653" t="s">
        <v>150</v>
      </c>
      <c r="D16" s="656" t="s">
        <v>151</v>
      </c>
      <c r="E16" s="617" t="s">
        <v>1032</v>
      </c>
      <c r="F16" s="618"/>
      <c r="G16" s="154"/>
      <c r="H16" s="197"/>
      <c r="I16" s="197"/>
      <c r="J16" s="197"/>
      <c r="K16" s="197"/>
      <c r="L16" s="197"/>
      <c r="M16" s="197"/>
      <c r="N16" s="197"/>
      <c r="O16" s="197"/>
      <c r="P16" s="197"/>
      <c r="Q16" s="197"/>
      <c r="R16" s="198"/>
      <c r="S16" s="198"/>
      <c r="T16" s="374"/>
      <c r="U16" s="188"/>
      <c r="V16" s="155"/>
    </row>
    <row r="17" spans="1:22" s="3" customFormat="1" ht="40.5" customHeight="1">
      <c r="A17" s="648"/>
      <c r="B17" s="651"/>
      <c r="C17" s="654"/>
      <c r="D17" s="777"/>
      <c r="E17" s="189" t="s">
        <v>10</v>
      </c>
      <c r="F17" s="157" t="s">
        <v>436</v>
      </c>
      <c r="G17" s="156" t="s">
        <v>145</v>
      </c>
      <c r="H17" s="398">
        <f>I17+J17+L17+M17+N17+O17+P17+Q17</f>
        <v>90</v>
      </c>
      <c r="I17" s="201"/>
      <c r="J17" s="201"/>
      <c r="K17" s="201"/>
      <c r="L17" s="201"/>
      <c r="M17" s="201"/>
      <c r="N17" s="201"/>
      <c r="O17" s="201"/>
      <c r="P17" s="201"/>
      <c r="Q17" s="201">
        <v>90</v>
      </c>
      <c r="R17" s="264" t="s">
        <v>437</v>
      </c>
      <c r="S17" s="226" t="s">
        <v>1109</v>
      </c>
      <c r="T17" s="371" t="s">
        <v>157</v>
      </c>
      <c r="U17" s="158" t="s">
        <v>152</v>
      </c>
      <c r="V17" s="156">
        <v>2</v>
      </c>
    </row>
    <row r="18" spans="1:22" s="3" customFormat="1" ht="15" customHeight="1">
      <c r="A18" s="649"/>
      <c r="B18" s="652"/>
      <c r="C18" s="655"/>
      <c r="D18" s="619" t="s">
        <v>15</v>
      </c>
      <c r="E18" s="620"/>
      <c r="F18" s="620"/>
      <c r="G18" s="621"/>
      <c r="H18" s="386">
        <f>H17</f>
        <v>90</v>
      </c>
      <c r="I18" s="386">
        <f t="shared" ref="I18:Q18" si="1">I17</f>
        <v>0</v>
      </c>
      <c r="J18" s="386">
        <f t="shared" si="1"/>
        <v>0</v>
      </c>
      <c r="K18" s="386"/>
      <c r="L18" s="386">
        <f t="shared" si="1"/>
        <v>0</v>
      </c>
      <c r="M18" s="386">
        <f t="shared" si="1"/>
        <v>0</v>
      </c>
      <c r="N18" s="386">
        <f t="shared" si="1"/>
        <v>0</v>
      </c>
      <c r="O18" s="386">
        <f t="shared" si="1"/>
        <v>0</v>
      </c>
      <c r="P18" s="386">
        <f t="shared" si="1"/>
        <v>0</v>
      </c>
      <c r="Q18" s="386">
        <f t="shared" si="1"/>
        <v>90</v>
      </c>
      <c r="R18" s="705"/>
      <c r="S18" s="778"/>
      <c r="T18" s="778"/>
      <c r="U18" s="778"/>
      <c r="V18" s="779"/>
    </row>
    <row r="19" spans="1:22" s="3" customFormat="1" ht="26.25" customHeight="1">
      <c r="A19" s="715" t="s">
        <v>150</v>
      </c>
      <c r="B19" s="650" t="s">
        <v>150</v>
      </c>
      <c r="C19" s="653" t="s">
        <v>150</v>
      </c>
      <c r="D19" s="656" t="s">
        <v>153</v>
      </c>
      <c r="E19" s="617" t="s">
        <v>1033</v>
      </c>
      <c r="F19" s="618"/>
      <c r="G19" s="154"/>
      <c r="H19" s="197"/>
      <c r="I19" s="197"/>
      <c r="J19" s="197"/>
      <c r="K19" s="197"/>
      <c r="L19" s="197"/>
      <c r="M19" s="197"/>
      <c r="N19" s="197"/>
      <c r="O19" s="197"/>
      <c r="P19" s="197"/>
      <c r="Q19" s="197"/>
      <c r="R19" s="198"/>
      <c r="S19" s="198"/>
      <c r="T19" s="369"/>
      <c r="U19" s="155"/>
      <c r="V19" s="155"/>
    </row>
    <row r="20" spans="1:22" s="3" customFormat="1" ht="53.25" customHeight="1">
      <c r="A20" s="715"/>
      <c r="B20" s="651"/>
      <c r="C20" s="654"/>
      <c r="D20" s="777"/>
      <c r="E20" s="181" t="s">
        <v>10</v>
      </c>
      <c r="F20" s="185" t="s">
        <v>408</v>
      </c>
      <c r="G20" s="156" t="s">
        <v>147</v>
      </c>
      <c r="H20" s="398">
        <f>I20+J20+L20+M20+N20+O20+P20+Q20</f>
        <v>147.274</v>
      </c>
      <c r="I20" s="201"/>
      <c r="J20" s="201"/>
      <c r="K20" s="201"/>
      <c r="L20" s="201">
        <v>147.274</v>
      </c>
      <c r="M20" s="201"/>
      <c r="N20" s="201"/>
      <c r="O20" s="201"/>
      <c r="P20" s="201"/>
      <c r="Q20" s="201"/>
      <c r="R20" s="264" t="s">
        <v>435</v>
      </c>
      <c r="S20" s="226" t="s">
        <v>1110</v>
      </c>
      <c r="T20" s="371" t="s">
        <v>159</v>
      </c>
      <c r="U20" s="156" t="s">
        <v>152</v>
      </c>
      <c r="V20" s="190">
        <v>21</v>
      </c>
    </row>
    <row r="21" spans="1:22" s="3" customFormat="1" ht="17.25" customHeight="1">
      <c r="A21" s="715"/>
      <c r="B21" s="652"/>
      <c r="C21" s="655"/>
      <c r="D21" s="619" t="s">
        <v>15</v>
      </c>
      <c r="E21" s="620"/>
      <c r="F21" s="620"/>
      <c r="G21" s="621"/>
      <c r="H21" s="204">
        <f>H20</f>
        <v>147.274</v>
      </c>
      <c r="I21" s="204">
        <f t="shared" ref="I21:Q21" si="2">I20</f>
        <v>0</v>
      </c>
      <c r="J21" s="204">
        <f t="shared" si="2"/>
        <v>0</v>
      </c>
      <c r="K21" s="204"/>
      <c r="L21" s="204">
        <f t="shared" si="2"/>
        <v>147.274</v>
      </c>
      <c r="M21" s="204">
        <f t="shared" si="2"/>
        <v>0</v>
      </c>
      <c r="N21" s="204">
        <f t="shared" si="2"/>
        <v>0</v>
      </c>
      <c r="O21" s="204">
        <f t="shared" si="2"/>
        <v>0</v>
      </c>
      <c r="P21" s="204">
        <f t="shared" si="2"/>
        <v>0</v>
      </c>
      <c r="Q21" s="204">
        <f t="shared" si="2"/>
        <v>0</v>
      </c>
      <c r="R21" s="780"/>
      <c r="S21" s="778"/>
      <c r="T21" s="778"/>
      <c r="U21" s="778"/>
      <c r="V21" s="779"/>
    </row>
    <row r="22" spans="1:22" s="3" customFormat="1" ht="15" customHeight="1">
      <c r="A22" s="715" t="s">
        <v>150</v>
      </c>
      <c r="B22" s="650" t="s">
        <v>150</v>
      </c>
      <c r="C22" s="653" t="s">
        <v>150</v>
      </c>
      <c r="D22" s="656" t="s">
        <v>154</v>
      </c>
      <c r="E22" s="617" t="s">
        <v>1034</v>
      </c>
      <c r="F22" s="618"/>
      <c r="G22" s="154"/>
      <c r="H22" s="197"/>
      <c r="I22" s="197"/>
      <c r="J22" s="197"/>
      <c r="K22" s="197"/>
      <c r="L22" s="197"/>
      <c r="M22" s="197"/>
      <c r="N22" s="197"/>
      <c r="O22" s="197"/>
      <c r="P22" s="197"/>
      <c r="Q22" s="197"/>
      <c r="R22" s="198"/>
      <c r="S22" s="198"/>
      <c r="T22" s="369"/>
      <c r="U22" s="155"/>
      <c r="V22" s="155"/>
    </row>
    <row r="23" spans="1:22" s="3" customFormat="1" ht="44.25" customHeight="1">
      <c r="A23" s="715"/>
      <c r="B23" s="651"/>
      <c r="C23" s="654"/>
      <c r="D23" s="658"/>
      <c r="E23" s="182" t="s">
        <v>10</v>
      </c>
      <c r="F23" s="166" t="s">
        <v>409</v>
      </c>
      <c r="G23" s="156" t="s">
        <v>144</v>
      </c>
      <c r="H23" s="398">
        <f>I23+J23+L23+M23+N23+O23+P23+Q23</f>
        <v>107.599</v>
      </c>
      <c r="I23" s="201"/>
      <c r="J23" s="201"/>
      <c r="K23" s="201"/>
      <c r="L23" s="201"/>
      <c r="M23" s="201"/>
      <c r="N23" s="201"/>
      <c r="O23" s="201">
        <v>107.599</v>
      </c>
      <c r="P23" s="201"/>
      <c r="Q23" s="201"/>
      <c r="R23" s="264" t="s">
        <v>435</v>
      </c>
      <c r="S23" s="451" t="s">
        <v>1111</v>
      </c>
      <c r="T23" s="371" t="s">
        <v>174</v>
      </c>
      <c r="U23" s="156" t="s">
        <v>152</v>
      </c>
      <c r="V23" s="190">
        <v>26</v>
      </c>
    </row>
    <row r="24" spans="1:22" s="3" customFormat="1" ht="16.5" customHeight="1">
      <c r="A24" s="715"/>
      <c r="B24" s="652"/>
      <c r="C24" s="655"/>
      <c r="D24" s="619" t="s">
        <v>15</v>
      </c>
      <c r="E24" s="620"/>
      <c r="F24" s="620"/>
      <c r="G24" s="621"/>
      <c r="H24" s="386">
        <f>H23</f>
        <v>107.599</v>
      </c>
      <c r="I24" s="386">
        <f t="shared" ref="I24:Q24" si="3">I23</f>
        <v>0</v>
      </c>
      <c r="J24" s="386">
        <f t="shared" si="3"/>
        <v>0</v>
      </c>
      <c r="K24" s="386"/>
      <c r="L24" s="386">
        <f t="shared" si="3"/>
        <v>0</v>
      </c>
      <c r="M24" s="386">
        <f t="shared" si="3"/>
        <v>0</v>
      </c>
      <c r="N24" s="386">
        <f t="shared" si="3"/>
        <v>0</v>
      </c>
      <c r="O24" s="386">
        <f t="shared" si="3"/>
        <v>107.599</v>
      </c>
      <c r="P24" s="386">
        <f t="shared" si="3"/>
        <v>0</v>
      </c>
      <c r="Q24" s="386">
        <f t="shared" si="3"/>
        <v>0</v>
      </c>
      <c r="R24" s="705"/>
      <c r="S24" s="778"/>
      <c r="T24" s="778"/>
      <c r="U24" s="778"/>
      <c r="V24" s="779"/>
    </row>
    <row r="25" spans="1:22" s="3" customFormat="1" ht="15" customHeight="1">
      <c r="A25" s="715" t="s">
        <v>150</v>
      </c>
      <c r="B25" s="650" t="s">
        <v>150</v>
      </c>
      <c r="C25" s="653" t="s">
        <v>150</v>
      </c>
      <c r="D25" s="656" t="s">
        <v>162</v>
      </c>
      <c r="E25" s="617" t="s">
        <v>1035</v>
      </c>
      <c r="F25" s="618"/>
      <c r="G25" s="154"/>
      <c r="H25" s="197"/>
      <c r="I25" s="197"/>
      <c r="J25" s="197"/>
      <c r="K25" s="197"/>
      <c r="L25" s="197"/>
      <c r="M25" s="197"/>
      <c r="N25" s="197"/>
      <c r="O25" s="197"/>
      <c r="P25" s="197"/>
      <c r="Q25" s="197"/>
      <c r="R25" s="198"/>
      <c r="S25" s="198"/>
      <c r="T25" s="369"/>
      <c r="U25" s="155"/>
      <c r="V25" s="155"/>
    </row>
    <row r="26" spans="1:22" s="3" customFormat="1" ht="56.25" customHeight="1">
      <c r="A26" s="715"/>
      <c r="B26" s="651"/>
      <c r="C26" s="654"/>
      <c r="D26" s="777"/>
      <c r="E26" s="182" t="s">
        <v>10</v>
      </c>
      <c r="F26" s="187" t="s">
        <v>160</v>
      </c>
      <c r="G26" s="156" t="s">
        <v>14</v>
      </c>
      <c r="H26" s="398">
        <f>I26+J26+L26+M26+N26+O26+P26+Q26</f>
        <v>148.97499999999999</v>
      </c>
      <c r="I26" s="201">
        <v>148.97499999999999</v>
      </c>
      <c r="J26" s="201"/>
      <c r="K26" s="201"/>
      <c r="L26" s="201"/>
      <c r="M26" s="201"/>
      <c r="N26" s="201"/>
      <c r="O26" s="201"/>
      <c r="P26" s="201"/>
      <c r="Q26" s="201"/>
      <c r="R26" s="264" t="s">
        <v>435</v>
      </c>
      <c r="S26" s="226" t="s">
        <v>1112</v>
      </c>
      <c r="T26" s="371" t="s">
        <v>161</v>
      </c>
      <c r="U26" s="191" t="s">
        <v>152</v>
      </c>
      <c r="V26" s="156">
        <v>632</v>
      </c>
    </row>
    <row r="27" spans="1:22" s="3" customFormat="1" ht="15" customHeight="1">
      <c r="A27" s="715"/>
      <c r="B27" s="652"/>
      <c r="C27" s="655"/>
      <c r="D27" s="619" t="s">
        <v>15</v>
      </c>
      <c r="E27" s="620"/>
      <c r="F27" s="620"/>
      <c r="G27" s="621"/>
      <c r="H27" s="386">
        <f>H26</f>
        <v>148.97499999999999</v>
      </c>
      <c r="I27" s="386">
        <f t="shared" ref="I27:Q27" si="4">I26</f>
        <v>148.97499999999999</v>
      </c>
      <c r="J27" s="386">
        <f t="shared" si="4"/>
        <v>0</v>
      </c>
      <c r="K27" s="386"/>
      <c r="L27" s="386">
        <f t="shared" si="4"/>
        <v>0</v>
      </c>
      <c r="M27" s="386">
        <f t="shared" si="4"/>
        <v>0</v>
      </c>
      <c r="N27" s="386">
        <f t="shared" si="4"/>
        <v>0</v>
      </c>
      <c r="O27" s="386">
        <f t="shared" si="4"/>
        <v>0</v>
      </c>
      <c r="P27" s="386">
        <f t="shared" si="4"/>
        <v>0</v>
      </c>
      <c r="Q27" s="386">
        <f t="shared" si="4"/>
        <v>0</v>
      </c>
      <c r="R27" s="705"/>
      <c r="S27" s="778"/>
      <c r="T27" s="778"/>
      <c r="U27" s="778"/>
      <c r="V27" s="779"/>
    </row>
    <row r="28" spans="1:22" s="3" customFormat="1" ht="45.75" customHeight="1">
      <c r="A28" s="715" t="s">
        <v>150</v>
      </c>
      <c r="B28" s="650" t="s">
        <v>150</v>
      </c>
      <c r="C28" s="653" t="s">
        <v>150</v>
      </c>
      <c r="D28" s="656" t="s">
        <v>186</v>
      </c>
      <c r="E28" s="617" t="s">
        <v>1036</v>
      </c>
      <c r="F28" s="618"/>
      <c r="G28" s="154"/>
      <c r="H28" s="197"/>
      <c r="I28" s="197"/>
      <c r="J28" s="197"/>
      <c r="K28" s="197"/>
      <c r="L28" s="197"/>
      <c r="M28" s="197"/>
      <c r="N28" s="197"/>
      <c r="O28" s="197"/>
      <c r="P28" s="197"/>
      <c r="Q28" s="197"/>
      <c r="R28" s="198"/>
      <c r="S28" s="198"/>
      <c r="T28" s="369"/>
      <c r="U28" s="155"/>
      <c r="V28" s="155"/>
    </row>
    <row r="29" spans="1:22" s="3" customFormat="1" ht="71.25" customHeight="1">
      <c r="A29" s="715"/>
      <c r="B29" s="651"/>
      <c r="C29" s="654"/>
      <c r="D29" s="777"/>
      <c r="E29" s="189" t="s">
        <v>10</v>
      </c>
      <c r="F29" s="187" t="s">
        <v>1085</v>
      </c>
      <c r="G29" s="156" t="s">
        <v>14</v>
      </c>
      <c r="H29" s="398">
        <f>I29+J29+L29+M29+N29+O29+P29+Q29</f>
        <v>2</v>
      </c>
      <c r="I29" s="201">
        <v>2</v>
      </c>
      <c r="J29" s="201"/>
      <c r="K29" s="201"/>
      <c r="L29" s="201"/>
      <c r="M29" s="201"/>
      <c r="N29" s="201"/>
      <c r="O29" s="201"/>
      <c r="P29" s="201"/>
      <c r="Q29" s="201"/>
      <c r="R29" s="264" t="s">
        <v>435</v>
      </c>
      <c r="S29" s="226" t="s">
        <v>1113</v>
      </c>
      <c r="T29" s="381" t="s">
        <v>163</v>
      </c>
      <c r="U29" s="158" t="s">
        <v>152</v>
      </c>
      <c r="V29" s="156">
        <v>50</v>
      </c>
    </row>
    <row r="30" spans="1:22" s="3" customFormat="1" ht="15" customHeight="1">
      <c r="A30" s="715"/>
      <c r="B30" s="652"/>
      <c r="C30" s="655"/>
      <c r="D30" s="619" t="s">
        <v>15</v>
      </c>
      <c r="E30" s="620"/>
      <c r="F30" s="620"/>
      <c r="G30" s="621"/>
      <c r="H30" s="386">
        <f>H29</f>
        <v>2</v>
      </c>
      <c r="I30" s="386">
        <f t="shared" ref="I30:Q30" si="5">I29</f>
        <v>2</v>
      </c>
      <c r="J30" s="386">
        <f t="shared" si="5"/>
        <v>0</v>
      </c>
      <c r="K30" s="386"/>
      <c r="L30" s="386">
        <f t="shared" si="5"/>
        <v>0</v>
      </c>
      <c r="M30" s="386">
        <f t="shared" si="5"/>
        <v>0</v>
      </c>
      <c r="N30" s="386">
        <f t="shared" si="5"/>
        <v>0</v>
      </c>
      <c r="O30" s="386">
        <f t="shared" si="5"/>
        <v>0</v>
      </c>
      <c r="P30" s="386">
        <f t="shared" si="5"/>
        <v>0</v>
      </c>
      <c r="Q30" s="386">
        <f t="shared" si="5"/>
        <v>0</v>
      </c>
      <c r="R30" s="705"/>
      <c r="S30" s="778"/>
      <c r="T30" s="778"/>
      <c r="U30" s="778"/>
      <c r="V30" s="779"/>
    </row>
    <row r="31" spans="1:22" s="3" customFormat="1" ht="69" customHeight="1">
      <c r="A31" s="715" t="s">
        <v>150</v>
      </c>
      <c r="B31" s="650" t="s">
        <v>150</v>
      </c>
      <c r="C31" s="653" t="s">
        <v>150</v>
      </c>
      <c r="D31" s="656" t="s">
        <v>168</v>
      </c>
      <c r="E31" s="798" t="s">
        <v>1037</v>
      </c>
      <c r="F31" s="799"/>
      <c r="G31" s="154"/>
      <c r="H31" s="197"/>
      <c r="I31" s="197"/>
      <c r="J31" s="197"/>
      <c r="K31" s="197"/>
      <c r="L31" s="197"/>
      <c r="M31" s="197"/>
      <c r="N31" s="197"/>
      <c r="O31" s="197"/>
      <c r="P31" s="197"/>
      <c r="Q31" s="197"/>
      <c r="R31" s="198"/>
      <c r="S31" s="198"/>
      <c r="T31" s="369"/>
      <c r="U31" s="199"/>
      <c r="V31" s="155"/>
    </row>
    <row r="32" spans="1:22" s="3" customFormat="1" ht="42" customHeight="1">
      <c r="A32" s="715"/>
      <c r="B32" s="651"/>
      <c r="C32" s="654"/>
      <c r="D32" s="657"/>
      <c r="E32" s="181" t="s">
        <v>10</v>
      </c>
      <c r="F32" s="185" t="s">
        <v>165</v>
      </c>
      <c r="G32" s="156" t="s">
        <v>14</v>
      </c>
      <c r="H32" s="398">
        <f>I32+J32+L32+M32+N32+O32+P32+Q32</f>
        <v>5</v>
      </c>
      <c r="I32" s="201">
        <v>5</v>
      </c>
      <c r="J32" s="201"/>
      <c r="K32" s="201"/>
      <c r="L32" s="201"/>
      <c r="M32" s="201"/>
      <c r="N32" s="201"/>
      <c r="O32" s="201"/>
      <c r="P32" s="201"/>
      <c r="Q32" s="201"/>
      <c r="R32" s="202" t="s">
        <v>435</v>
      </c>
      <c r="S32" s="226" t="s">
        <v>1114</v>
      </c>
      <c r="T32" s="371" t="s">
        <v>166</v>
      </c>
      <c r="U32" s="200" t="s">
        <v>152</v>
      </c>
      <c r="V32" s="156">
        <v>56</v>
      </c>
    </row>
    <row r="33" spans="1:22" s="3" customFormat="1" ht="50.25" customHeight="1">
      <c r="A33" s="715"/>
      <c r="B33" s="651"/>
      <c r="C33" s="654"/>
      <c r="D33" s="657"/>
      <c r="E33" s="181" t="s">
        <v>11</v>
      </c>
      <c r="F33" s="185" t="s">
        <v>167</v>
      </c>
      <c r="G33" s="156" t="s">
        <v>14</v>
      </c>
      <c r="H33" s="398">
        <f>I33+J33+L33+M33+N33+O33+P33+Q33</f>
        <v>4</v>
      </c>
      <c r="I33" s="201">
        <v>4</v>
      </c>
      <c r="J33" s="201"/>
      <c r="K33" s="201"/>
      <c r="L33" s="201"/>
      <c r="M33" s="201"/>
      <c r="N33" s="201"/>
      <c r="O33" s="201"/>
      <c r="P33" s="201"/>
      <c r="Q33" s="201"/>
      <c r="R33" s="202" t="s">
        <v>438</v>
      </c>
      <c r="S33" s="226" t="s">
        <v>1109</v>
      </c>
      <c r="T33" s="371" t="s">
        <v>379</v>
      </c>
      <c r="U33" s="200" t="s">
        <v>152</v>
      </c>
      <c r="V33" s="156">
        <v>30</v>
      </c>
    </row>
    <row r="34" spans="1:22" s="3" customFormat="1" ht="39.75" customHeight="1">
      <c r="A34" s="715"/>
      <c r="B34" s="651"/>
      <c r="C34" s="654"/>
      <c r="D34" s="657"/>
      <c r="E34" s="181" t="s">
        <v>12</v>
      </c>
      <c r="F34" s="187" t="s">
        <v>410</v>
      </c>
      <c r="G34" s="156" t="s">
        <v>14</v>
      </c>
      <c r="H34" s="398">
        <f>I34+J34+L34+M34+N34+O34+P34+Q34</f>
        <v>8</v>
      </c>
      <c r="I34" s="203">
        <v>8</v>
      </c>
      <c r="J34" s="203"/>
      <c r="K34" s="203"/>
      <c r="L34" s="203"/>
      <c r="M34" s="203"/>
      <c r="N34" s="203"/>
      <c r="O34" s="203"/>
      <c r="P34" s="203"/>
      <c r="Q34" s="203"/>
      <c r="R34" s="202" t="s">
        <v>438</v>
      </c>
      <c r="S34" s="226" t="s">
        <v>1115</v>
      </c>
      <c r="T34" s="371" t="s">
        <v>1183</v>
      </c>
      <c r="U34" s="200" t="s">
        <v>152</v>
      </c>
      <c r="V34" s="156">
        <v>2</v>
      </c>
    </row>
    <row r="35" spans="1:22" s="3" customFormat="1" ht="44.25" customHeight="1">
      <c r="A35" s="715"/>
      <c r="B35" s="651"/>
      <c r="C35" s="654"/>
      <c r="D35" s="658"/>
      <c r="E35" s="182" t="s">
        <v>13</v>
      </c>
      <c r="F35" s="185" t="s">
        <v>439</v>
      </c>
      <c r="G35" s="156" t="s">
        <v>14</v>
      </c>
      <c r="H35" s="398">
        <f>I35+J35+L35+M35+N35+O35+P35+Q35</f>
        <v>3</v>
      </c>
      <c r="I35" s="203">
        <v>3</v>
      </c>
      <c r="J35" s="203"/>
      <c r="K35" s="203"/>
      <c r="L35" s="203"/>
      <c r="M35" s="203"/>
      <c r="N35" s="203"/>
      <c r="O35" s="203"/>
      <c r="P35" s="203"/>
      <c r="Q35" s="203"/>
      <c r="R35" s="202" t="s">
        <v>435</v>
      </c>
      <c r="S35" s="226" t="s">
        <v>1109</v>
      </c>
      <c r="T35" s="371" t="s">
        <v>440</v>
      </c>
      <c r="U35" s="200" t="s">
        <v>152</v>
      </c>
      <c r="V35" s="156">
        <v>10</v>
      </c>
    </row>
    <row r="36" spans="1:22" s="3" customFormat="1" ht="15" customHeight="1">
      <c r="A36" s="715"/>
      <c r="B36" s="652"/>
      <c r="C36" s="655"/>
      <c r="D36" s="619" t="s">
        <v>15</v>
      </c>
      <c r="E36" s="620"/>
      <c r="F36" s="620"/>
      <c r="G36" s="621"/>
      <c r="H36" s="204">
        <f>H32+H33+H34+H35</f>
        <v>20</v>
      </c>
      <c r="I36" s="204">
        <f t="shared" ref="I36:Q36" si="6">I32+I33+I34+I35</f>
        <v>20</v>
      </c>
      <c r="J36" s="204">
        <f t="shared" si="6"/>
        <v>0</v>
      </c>
      <c r="K36" s="204"/>
      <c r="L36" s="204">
        <f t="shared" si="6"/>
        <v>0</v>
      </c>
      <c r="M36" s="204">
        <f t="shared" si="6"/>
        <v>0</v>
      </c>
      <c r="N36" s="204">
        <f t="shared" si="6"/>
        <v>0</v>
      </c>
      <c r="O36" s="204">
        <f t="shared" si="6"/>
        <v>0</v>
      </c>
      <c r="P36" s="204">
        <f t="shared" si="6"/>
        <v>0</v>
      </c>
      <c r="Q36" s="204">
        <f t="shared" si="6"/>
        <v>0</v>
      </c>
      <c r="R36" s="800"/>
      <c r="S36" s="796"/>
      <c r="T36" s="796"/>
      <c r="U36" s="796"/>
      <c r="V36" s="797"/>
    </row>
    <row r="37" spans="1:22" s="3" customFormat="1" ht="45" customHeight="1">
      <c r="A37" s="715" t="s">
        <v>150</v>
      </c>
      <c r="B37" s="650" t="s">
        <v>150</v>
      </c>
      <c r="C37" s="653" t="s">
        <v>150</v>
      </c>
      <c r="D37" s="656" t="s">
        <v>172</v>
      </c>
      <c r="E37" s="617" t="s">
        <v>1038</v>
      </c>
      <c r="F37" s="618"/>
      <c r="G37" s="154"/>
      <c r="H37" s="197"/>
      <c r="I37" s="197"/>
      <c r="J37" s="197"/>
      <c r="K37" s="197"/>
      <c r="L37" s="197"/>
      <c r="M37" s="197"/>
      <c r="N37" s="197"/>
      <c r="O37" s="197"/>
      <c r="P37" s="197"/>
      <c r="Q37" s="197"/>
      <c r="R37" s="198"/>
      <c r="S37" s="198"/>
      <c r="T37" s="369"/>
      <c r="U37" s="155"/>
      <c r="V37" s="155"/>
    </row>
    <row r="38" spans="1:22" s="3" customFormat="1" ht="39.75" customHeight="1">
      <c r="A38" s="715"/>
      <c r="B38" s="651"/>
      <c r="C38" s="654"/>
      <c r="D38" s="777"/>
      <c r="E38" s="181" t="s">
        <v>10</v>
      </c>
      <c r="F38" s="185" t="s">
        <v>680</v>
      </c>
      <c r="G38" s="156" t="s">
        <v>145</v>
      </c>
      <c r="H38" s="398">
        <f>I38+J38+L38+M38+N38+O38+P38+Q38</f>
        <v>4.5</v>
      </c>
      <c r="I38" s="201"/>
      <c r="J38" s="201"/>
      <c r="K38" s="201"/>
      <c r="L38" s="201"/>
      <c r="M38" s="201"/>
      <c r="N38" s="201"/>
      <c r="O38" s="201"/>
      <c r="P38" s="201"/>
      <c r="Q38" s="201">
        <v>4.5</v>
      </c>
      <c r="R38" s="264" t="s">
        <v>435</v>
      </c>
      <c r="S38" s="226" t="s">
        <v>1109</v>
      </c>
      <c r="T38" s="381" t="s">
        <v>169</v>
      </c>
      <c r="U38" s="156" t="s">
        <v>152</v>
      </c>
      <c r="V38" s="156">
        <v>1500</v>
      </c>
    </row>
    <row r="39" spans="1:22" s="3" customFormat="1" ht="51.75" customHeight="1">
      <c r="A39" s="715"/>
      <c r="B39" s="651"/>
      <c r="C39" s="654"/>
      <c r="D39" s="777"/>
      <c r="E39" s="192" t="s">
        <v>11</v>
      </c>
      <c r="F39" s="185" t="s">
        <v>170</v>
      </c>
      <c r="G39" s="156" t="s">
        <v>14</v>
      </c>
      <c r="H39" s="398">
        <f>I39+J39+L39+M39+N39+O39+P39+Q39</f>
        <v>2.5</v>
      </c>
      <c r="I39" s="201">
        <v>2.5</v>
      </c>
      <c r="J39" s="201"/>
      <c r="K39" s="201"/>
      <c r="L39" s="201"/>
      <c r="M39" s="201"/>
      <c r="N39" s="201"/>
      <c r="O39" s="201"/>
      <c r="P39" s="201"/>
      <c r="Q39" s="201"/>
      <c r="R39" s="264" t="s">
        <v>435</v>
      </c>
      <c r="S39" s="226" t="s">
        <v>1109</v>
      </c>
      <c r="T39" s="371" t="s">
        <v>171</v>
      </c>
      <c r="U39" s="156" t="s">
        <v>152</v>
      </c>
      <c r="V39" s="156">
        <v>850</v>
      </c>
    </row>
    <row r="40" spans="1:22" s="3" customFormat="1" ht="15" customHeight="1">
      <c r="A40" s="715"/>
      <c r="B40" s="652"/>
      <c r="C40" s="655"/>
      <c r="D40" s="619" t="s">
        <v>15</v>
      </c>
      <c r="E40" s="620"/>
      <c r="F40" s="620"/>
      <c r="G40" s="621"/>
      <c r="H40" s="204">
        <f>H38+H39</f>
        <v>7</v>
      </c>
      <c r="I40" s="204">
        <f t="shared" ref="I40:Q40" si="7">I38+I39</f>
        <v>2.5</v>
      </c>
      <c r="J40" s="204">
        <f t="shared" si="7"/>
        <v>0</v>
      </c>
      <c r="K40" s="204"/>
      <c r="L40" s="204">
        <f t="shared" si="7"/>
        <v>0</v>
      </c>
      <c r="M40" s="204">
        <f t="shared" si="7"/>
        <v>0</v>
      </c>
      <c r="N40" s="204">
        <f t="shared" si="7"/>
        <v>0</v>
      </c>
      <c r="O40" s="204">
        <f t="shared" si="7"/>
        <v>0</v>
      </c>
      <c r="P40" s="204">
        <f t="shared" si="7"/>
        <v>0</v>
      </c>
      <c r="Q40" s="204">
        <f t="shared" si="7"/>
        <v>4.5</v>
      </c>
      <c r="R40" s="780"/>
      <c r="S40" s="778"/>
      <c r="T40" s="778"/>
      <c r="U40" s="778"/>
      <c r="V40" s="779"/>
    </row>
    <row r="41" spans="1:22" s="3" customFormat="1" ht="15" customHeight="1">
      <c r="A41" s="449" t="s">
        <v>150</v>
      </c>
      <c r="B41" s="447" t="s">
        <v>150</v>
      </c>
      <c r="C41" s="448" t="s">
        <v>150</v>
      </c>
      <c r="D41" s="801" t="s">
        <v>16</v>
      </c>
      <c r="E41" s="802"/>
      <c r="F41" s="802"/>
      <c r="G41" s="803"/>
      <c r="H41" s="387">
        <f>H15+H18+H21+H24+H27+H30+H36+H40</f>
        <v>532.84799999999996</v>
      </c>
      <c r="I41" s="387">
        <f t="shared" ref="I41:Q41" si="8">I15+I18+I21+I24+I27+I30+I36+I40</f>
        <v>173.47499999999999</v>
      </c>
      <c r="J41" s="387">
        <f t="shared" si="8"/>
        <v>0</v>
      </c>
      <c r="K41" s="387">
        <f t="shared" si="8"/>
        <v>0</v>
      </c>
      <c r="L41" s="387">
        <f t="shared" si="8"/>
        <v>147.274</v>
      </c>
      <c r="M41" s="387">
        <f t="shared" si="8"/>
        <v>0</v>
      </c>
      <c r="N41" s="387">
        <f t="shared" si="8"/>
        <v>0</v>
      </c>
      <c r="O41" s="387">
        <f t="shared" si="8"/>
        <v>107.599</v>
      </c>
      <c r="P41" s="387">
        <f t="shared" si="8"/>
        <v>0</v>
      </c>
      <c r="Q41" s="387">
        <f t="shared" si="8"/>
        <v>104.5</v>
      </c>
      <c r="R41" s="804"/>
      <c r="S41" s="642"/>
      <c r="T41" s="642"/>
      <c r="U41" s="642"/>
      <c r="V41" s="643"/>
    </row>
    <row r="42" spans="1:22" s="180" customFormat="1" ht="15" customHeight="1">
      <c r="A42" s="449" t="s">
        <v>150</v>
      </c>
      <c r="B42" s="447" t="s">
        <v>150</v>
      </c>
      <c r="C42" s="741" t="s">
        <v>17</v>
      </c>
      <c r="D42" s="742"/>
      <c r="E42" s="742"/>
      <c r="F42" s="742"/>
      <c r="G42" s="743"/>
      <c r="H42" s="389">
        <f>H41</f>
        <v>532.84799999999996</v>
      </c>
      <c r="I42" s="389">
        <f t="shared" ref="I42:Q42" si="9">I41</f>
        <v>173.47499999999999</v>
      </c>
      <c r="J42" s="389">
        <f t="shared" si="9"/>
        <v>0</v>
      </c>
      <c r="K42" s="389">
        <f t="shared" si="9"/>
        <v>0</v>
      </c>
      <c r="L42" s="389">
        <f t="shared" si="9"/>
        <v>147.274</v>
      </c>
      <c r="M42" s="389">
        <f t="shared" si="9"/>
        <v>0</v>
      </c>
      <c r="N42" s="389">
        <f t="shared" si="9"/>
        <v>0</v>
      </c>
      <c r="O42" s="389">
        <f t="shared" si="9"/>
        <v>107.599</v>
      </c>
      <c r="P42" s="389">
        <f t="shared" si="9"/>
        <v>0</v>
      </c>
      <c r="Q42" s="389">
        <f t="shared" si="9"/>
        <v>104.5</v>
      </c>
      <c r="R42" s="223"/>
      <c r="S42" s="632"/>
      <c r="T42" s="778"/>
      <c r="U42" s="778"/>
      <c r="V42" s="779"/>
    </row>
    <row r="43" spans="1:22" s="3" customFormat="1" ht="15" customHeight="1">
      <c r="A43" s="446" t="s">
        <v>150</v>
      </c>
      <c r="B43" s="447" t="s">
        <v>158</v>
      </c>
      <c r="C43" s="685" t="s">
        <v>441</v>
      </c>
      <c r="D43" s="686"/>
      <c r="E43" s="686"/>
      <c r="F43" s="686"/>
      <c r="G43" s="686"/>
      <c r="H43" s="686"/>
      <c r="I43" s="686"/>
      <c r="J43" s="686"/>
      <c r="K43" s="686"/>
      <c r="L43" s="686"/>
      <c r="M43" s="686"/>
      <c r="N43" s="686"/>
      <c r="O43" s="686"/>
      <c r="P43" s="686"/>
      <c r="Q43" s="686"/>
      <c r="R43" s="686"/>
      <c r="S43" s="686"/>
      <c r="T43" s="686"/>
      <c r="U43" s="686"/>
      <c r="V43" s="687"/>
    </row>
    <row r="44" spans="1:22" s="3" customFormat="1" ht="15" customHeight="1">
      <c r="A44" s="446" t="s">
        <v>150</v>
      </c>
      <c r="B44" s="447" t="s">
        <v>158</v>
      </c>
      <c r="C44" s="448" t="s">
        <v>150</v>
      </c>
      <c r="D44" s="644" t="s">
        <v>442</v>
      </c>
      <c r="E44" s="645"/>
      <c r="F44" s="645"/>
      <c r="G44" s="645"/>
      <c r="H44" s="645"/>
      <c r="I44" s="645"/>
      <c r="J44" s="645"/>
      <c r="K44" s="645"/>
      <c r="L44" s="645"/>
      <c r="M44" s="645"/>
      <c r="N44" s="645"/>
      <c r="O44" s="645"/>
      <c r="P44" s="645"/>
      <c r="Q44" s="645"/>
      <c r="R44" s="645"/>
      <c r="S44" s="645"/>
      <c r="T44" s="645"/>
      <c r="U44" s="645"/>
      <c r="V44" s="646"/>
    </row>
    <row r="45" spans="1:22" s="180" customFormat="1" ht="69.75" customHeight="1">
      <c r="A45" s="647" t="s">
        <v>150</v>
      </c>
      <c r="B45" s="650" t="s">
        <v>158</v>
      </c>
      <c r="C45" s="653" t="s">
        <v>150</v>
      </c>
      <c r="D45" s="656" t="s">
        <v>150</v>
      </c>
      <c r="E45" s="617" t="s">
        <v>1039</v>
      </c>
      <c r="F45" s="618"/>
      <c r="G45" s="154"/>
      <c r="H45" s="197"/>
      <c r="I45" s="197"/>
      <c r="J45" s="197"/>
      <c r="K45" s="197"/>
      <c r="L45" s="197"/>
      <c r="M45" s="197"/>
      <c r="N45" s="197"/>
      <c r="O45" s="197"/>
      <c r="P45" s="197"/>
      <c r="Q45" s="197"/>
      <c r="R45" s="198"/>
      <c r="S45" s="198"/>
      <c r="T45" s="369"/>
      <c r="U45" s="155"/>
      <c r="V45" s="155"/>
    </row>
    <row r="46" spans="1:22" s="180" customFormat="1" ht="40.5" customHeight="1">
      <c r="A46" s="648"/>
      <c r="B46" s="651"/>
      <c r="C46" s="654"/>
      <c r="D46" s="777"/>
      <c r="E46" s="181" t="s">
        <v>10</v>
      </c>
      <c r="F46" s="185" t="s">
        <v>233</v>
      </c>
      <c r="G46" s="156" t="s">
        <v>14</v>
      </c>
      <c r="H46" s="398">
        <f>I46+J46+L46+M46+N46+O46+P46+Q46</f>
        <v>8.5399999999999991</v>
      </c>
      <c r="I46" s="201">
        <v>8.5399999999999991</v>
      </c>
      <c r="J46" s="201"/>
      <c r="K46" s="201"/>
      <c r="L46" s="201"/>
      <c r="M46" s="201"/>
      <c r="N46" s="201"/>
      <c r="O46" s="201"/>
      <c r="P46" s="201"/>
      <c r="Q46" s="201"/>
      <c r="R46" s="264" t="s">
        <v>443</v>
      </c>
      <c r="S46" s="226" t="s">
        <v>1116</v>
      </c>
      <c r="T46" s="381" t="s">
        <v>444</v>
      </c>
      <c r="U46" s="156" t="s">
        <v>152</v>
      </c>
      <c r="V46" s="156">
        <v>30</v>
      </c>
    </row>
    <row r="47" spans="1:22" s="3" customFormat="1" ht="15" customHeight="1">
      <c r="A47" s="649"/>
      <c r="B47" s="652"/>
      <c r="C47" s="655"/>
      <c r="D47" s="619" t="s">
        <v>15</v>
      </c>
      <c r="E47" s="620"/>
      <c r="F47" s="620"/>
      <c r="G47" s="621"/>
      <c r="H47" s="386">
        <f>H46</f>
        <v>8.5399999999999991</v>
      </c>
      <c r="I47" s="386">
        <f t="shared" ref="I47:Q47" si="10">I46</f>
        <v>8.5399999999999991</v>
      </c>
      <c r="J47" s="386">
        <f t="shared" si="10"/>
        <v>0</v>
      </c>
      <c r="K47" s="386">
        <f t="shared" si="10"/>
        <v>0</v>
      </c>
      <c r="L47" s="386">
        <f t="shared" si="10"/>
        <v>0</v>
      </c>
      <c r="M47" s="386">
        <f t="shared" si="10"/>
        <v>0</v>
      </c>
      <c r="N47" s="386">
        <f t="shared" si="10"/>
        <v>0</v>
      </c>
      <c r="O47" s="386">
        <f t="shared" si="10"/>
        <v>0</v>
      </c>
      <c r="P47" s="386">
        <f t="shared" si="10"/>
        <v>0</v>
      </c>
      <c r="Q47" s="386">
        <f t="shared" si="10"/>
        <v>0</v>
      </c>
      <c r="R47" s="705"/>
      <c r="S47" s="778"/>
      <c r="T47" s="778"/>
      <c r="U47" s="778"/>
      <c r="V47" s="779"/>
    </row>
    <row r="48" spans="1:22" s="3" customFormat="1" ht="79.5" customHeight="1">
      <c r="A48" s="647" t="s">
        <v>150</v>
      </c>
      <c r="B48" s="650" t="s">
        <v>158</v>
      </c>
      <c r="C48" s="653" t="s">
        <v>150</v>
      </c>
      <c r="D48" s="656" t="s">
        <v>151</v>
      </c>
      <c r="E48" s="617" t="s">
        <v>1040</v>
      </c>
      <c r="F48" s="618"/>
      <c r="G48" s="154"/>
      <c r="H48" s="197"/>
      <c r="I48" s="197"/>
      <c r="J48" s="197"/>
      <c r="K48" s="197"/>
      <c r="L48" s="197"/>
      <c r="M48" s="197"/>
      <c r="N48" s="197"/>
      <c r="O48" s="197"/>
      <c r="P48" s="197"/>
      <c r="Q48" s="197"/>
      <c r="R48" s="198"/>
      <c r="S48" s="198"/>
      <c r="T48" s="374"/>
      <c r="U48" s="188"/>
      <c r="V48" s="155"/>
    </row>
    <row r="49" spans="1:22" s="3" customFormat="1" ht="45.75" customHeight="1">
      <c r="A49" s="648"/>
      <c r="B49" s="651"/>
      <c r="C49" s="654"/>
      <c r="D49" s="777"/>
      <c r="E49" s="189" t="s">
        <v>10</v>
      </c>
      <c r="F49" s="185" t="s">
        <v>234</v>
      </c>
      <c r="G49" s="156" t="s">
        <v>14</v>
      </c>
      <c r="H49" s="398">
        <f>I49+J49+L49+M49+N49+O49+P49+Q49</f>
        <v>2.9</v>
      </c>
      <c r="I49" s="201">
        <v>2.9</v>
      </c>
      <c r="J49" s="201"/>
      <c r="K49" s="201"/>
      <c r="L49" s="201"/>
      <c r="M49" s="201"/>
      <c r="N49" s="201"/>
      <c r="O49" s="201"/>
      <c r="P49" s="201"/>
      <c r="Q49" s="201"/>
      <c r="R49" s="264" t="s">
        <v>435</v>
      </c>
      <c r="S49" s="226" t="s">
        <v>1116</v>
      </c>
      <c r="T49" s="371" t="s">
        <v>173</v>
      </c>
      <c r="U49" s="158" t="s">
        <v>152</v>
      </c>
      <c r="V49" s="156">
        <v>6</v>
      </c>
    </row>
    <row r="50" spans="1:22" s="3" customFormat="1" ht="15" customHeight="1">
      <c r="A50" s="649"/>
      <c r="B50" s="652"/>
      <c r="C50" s="655"/>
      <c r="D50" s="619" t="s">
        <v>15</v>
      </c>
      <c r="E50" s="620"/>
      <c r="F50" s="620"/>
      <c r="G50" s="621"/>
      <c r="H50" s="386">
        <f>H49</f>
        <v>2.9</v>
      </c>
      <c r="I50" s="386">
        <f t="shared" ref="I50:Q50" si="11">I49</f>
        <v>2.9</v>
      </c>
      <c r="J50" s="386">
        <f t="shared" si="11"/>
        <v>0</v>
      </c>
      <c r="K50" s="386">
        <f t="shared" si="11"/>
        <v>0</v>
      </c>
      <c r="L50" s="386">
        <f t="shared" si="11"/>
        <v>0</v>
      </c>
      <c r="M50" s="386">
        <f t="shared" si="11"/>
        <v>0</v>
      </c>
      <c r="N50" s="386">
        <f t="shared" si="11"/>
        <v>0</v>
      </c>
      <c r="O50" s="386">
        <f t="shared" si="11"/>
        <v>0</v>
      </c>
      <c r="P50" s="386">
        <f t="shared" si="11"/>
        <v>0</v>
      </c>
      <c r="Q50" s="386">
        <f t="shared" si="11"/>
        <v>0</v>
      </c>
      <c r="R50" s="705"/>
      <c r="S50" s="778"/>
      <c r="T50" s="778"/>
      <c r="U50" s="778"/>
      <c r="V50" s="779"/>
    </row>
    <row r="51" spans="1:22" s="3" customFormat="1" ht="54" customHeight="1">
      <c r="A51" s="647" t="s">
        <v>150</v>
      </c>
      <c r="B51" s="650" t="s">
        <v>158</v>
      </c>
      <c r="C51" s="653" t="s">
        <v>150</v>
      </c>
      <c r="D51" s="656" t="s">
        <v>153</v>
      </c>
      <c r="E51" s="617" t="s">
        <v>1041</v>
      </c>
      <c r="F51" s="618"/>
      <c r="G51" s="154"/>
      <c r="H51" s="197"/>
      <c r="I51" s="197"/>
      <c r="J51" s="197"/>
      <c r="K51" s="197"/>
      <c r="L51" s="197"/>
      <c r="M51" s="197"/>
      <c r="N51" s="197"/>
      <c r="O51" s="197"/>
      <c r="P51" s="197"/>
      <c r="Q51" s="197"/>
      <c r="R51" s="198"/>
      <c r="S51" s="198"/>
      <c r="T51" s="369"/>
      <c r="U51" s="155"/>
      <c r="V51" s="155"/>
    </row>
    <row r="52" spans="1:22" s="3" customFormat="1" ht="45" customHeight="1">
      <c r="A52" s="648"/>
      <c r="B52" s="651"/>
      <c r="C52" s="654"/>
      <c r="D52" s="777"/>
      <c r="E52" s="181" t="s">
        <v>10</v>
      </c>
      <c r="F52" s="185" t="s">
        <v>445</v>
      </c>
      <c r="G52" s="156" t="s">
        <v>14</v>
      </c>
      <c r="H52" s="398">
        <f>I52+J52+L52+M52+N52+O52+P52+Q52</f>
        <v>5.79</v>
      </c>
      <c r="I52" s="201">
        <v>5.79</v>
      </c>
      <c r="J52" s="201"/>
      <c r="K52" s="201"/>
      <c r="L52" s="201"/>
      <c r="M52" s="201"/>
      <c r="N52" s="201"/>
      <c r="O52" s="201"/>
      <c r="P52" s="201"/>
      <c r="Q52" s="201"/>
      <c r="R52" s="264" t="s">
        <v>435</v>
      </c>
      <c r="S52" s="226" t="s">
        <v>1117</v>
      </c>
      <c r="T52" s="371" t="s">
        <v>446</v>
      </c>
      <c r="U52" s="156" t="s">
        <v>152</v>
      </c>
      <c r="V52" s="190">
        <v>15</v>
      </c>
    </row>
    <row r="53" spans="1:22" s="3" customFormat="1" ht="17.25" customHeight="1">
      <c r="A53" s="649"/>
      <c r="B53" s="652"/>
      <c r="C53" s="655"/>
      <c r="D53" s="619" t="s">
        <v>15</v>
      </c>
      <c r="E53" s="620"/>
      <c r="F53" s="620"/>
      <c r="G53" s="621"/>
      <c r="H53" s="204">
        <f>H52</f>
        <v>5.79</v>
      </c>
      <c r="I53" s="204">
        <f>I52</f>
        <v>5.79</v>
      </c>
      <c r="J53" s="204">
        <f t="shared" ref="J53:Q53" si="12">J52</f>
        <v>0</v>
      </c>
      <c r="K53" s="204">
        <f t="shared" si="12"/>
        <v>0</v>
      </c>
      <c r="L53" s="204">
        <f t="shared" si="12"/>
        <v>0</v>
      </c>
      <c r="M53" s="204">
        <f t="shared" si="12"/>
        <v>0</v>
      </c>
      <c r="N53" s="204">
        <f t="shared" si="12"/>
        <v>0</v>
      </c>
      <c r="O53" s="204">
        <f t="shared" si="12"/>
        <v>0</v>
      </c>
      <c r="P53" s="204">
        <f t="shared" si="12"/>
        <v>0</v>
      </c>
      <c r="Q53" s="204">
        <f t="shared" si="12"/>
        <v>0</v>
      </c>
      <c r="R53" s="780"/>
      <c r="S53" s="778"/>
      <c r="T53" s="778"/>
      <c r="U53" s="778"/>
      <c r="V53" s="779"/>
    </row>
    <row r="54" spans="1:22" s="3" customFormat="1" ht="15" customHeight="1">
      <c r="A54" s="449" t="s">
        <v>150</v>
      </c>
      <c r="B54" s="447" t="s">
        <v>158</v>
      </c>
      <c r="C54" s="448" t="s">
        <v>150</v>
      </c>
      <c r="D54" s="801" t="s">
        <v>16</v>
      </c>
      <c r="E54" s="802"/>
      <c r="F54" s="802"/>
      <c r="G54" s="803"/>
      <c r="H54" s="387">
        <f>H47+H50+H53</f>
        <v>17.23</v>
      </c>
      <c r="I54" s="387">
        <f t="shared" ref="I54:Q54" si="13">I47+I50+I53</f>
        <v>17.23</v>
      </c>
      <c r="J54" s="387">
        <f t="shared" si="13"/>
        <v>0</v>
      </c>
      <c r="K54" s="387">
        <f t="shared" si="13"/>
        <v>0</v>
      </c>
      <c r="L54" s="387">
        <f t="shared" si="13"/>
        <v>0</v>
      </c>
      <c r="M54" s="387">
        <f t="shared" si="13"/>
        <v>0</v>
      </c>
      <c r="N54" s="387">
        <f t="shared" si="13"/>
        <v>0</v>
      </c>
      <c r="O54" s="387">
        <f t="shared" si="13"/>
        <v>0</v>
      </c>
      <c r="P54" s="387">
        <f t="shared" si="13"/>
        <v>0</v>
      </c>
      <c r="Q54" s="387">
        <f t="shared" si="13"/>
        <v>0</v>
      </c>
      <c r="R54" s="804"/>
      <c r="S54" s="642"/>
      <c r="T54" s="642"/>
      <c r="U54" s="642"/>
      <c r="V54" s="643"/>
    </row>
    <row r="55" spans="1:22" s="180" customFormat="1" ht="15" customHeight="1">
      <c r="A55" s="449" t="s">
        <v>150</v>
      </c>
      <c r="B55" s="447" t="s">
        <v>158</v>
      </c>
      <c r="C55" s="741" t="s">
        <v>17</v>
      </c>
      <c r="D55" s="742"/>
      <c r="E55" s="742"/>
      <c r="F55" s="742"/>
      <c r="G55" s="743"/>
      <c r="H55" s="389">
        <f>H54</f>
        <v>17.23</v>
      </c>
      <c r="I55" s="389">
        <f t="shared" ref="I55:Q55" si="14">I54</f>
        <v>17.23</v>
      </c>
      <c r="J55" s="389">
        <f t="shared" si="14"/>
        <v>0</v>
      </c>
      <c r="K55" s="389">
        <f t="shared" si="14"/>
        <v>0</v>
      </c>
      <c r="L55" s="389">
        <f t="shared" si="14"/>
        <v>0</v>
      </c>
      <c r="M55" s="389">
        <f t="shared" si="14"/>
        <v>0</v>
      </c>
      <c r="N55" s="389">
        <f t="shared" si="14"/>
        <v>0</v>
      </c>
      <c r="O55" s="389">
        <f t="shared" si="14"/>
        <v>0</v>
      </c>
      <c r="P55" s="389">
        <f t="shared" si="14"/>
        <v>0</v>
      </c>
      <c r="Q55" s="389">
        <f t="shared" si="14"/>
        <v>0</v>
      </c>
      <c r="R55" s="223"/>
      <c r="S55" s="632"/>
      <c r="T55" s="778"/>
      <c r="U55" s="778"/>
      <c r="V55" s="779"/>
    </row>
    <row r="56" spans="1:22" s="180" customFormat="1" ht="15" customHeight="1">
      <c r="A56" s="449" t="s">
        <v>150</v>
      </c>
      <c r="B56" s="634" t="s">
        <v>1180</v>
      </c>
      <c r="C56" s="635"/>
      <c r="D56" s="635"/>
      <c r="E56" s="635"/>
      <c r="F56" s="635"/>
      <c r="G56" s="636"/>
      <c r="H56" s="427">
        <f>H42+H55</f>
        <v>550.07799999999997</v>
      </c>
      <c r="I56" s="427">
        <f t="shared" ref="I56:Q56" si="15">I42+I55</f>
        <v>190.70499999999998</v>
      </c>
      <c r="J56" s="427">
        <f t="shared" si="15"/>
        <v>0</v>
      </c>
      <c r="K56" s="427">
        <f t="shared" si="15"/>
        <v>0</v>
      </c>
      <c r="L56" s="427">
        <f t="shared" si="15"/>
        <v>147.274</v>
      </c>
      <c r="M56" s="427">
        <f t="shared" si="15"/>
        <v>0</v>
      </c>
      <c r="N56" s="427">
        <f t="shared" si="15"/>
        <v>0</v>
      </c>
      <c r="O56" s="427">
        <f t="shared" si="15"/>
        <v>107.599</v>
      </c>
      <c r="P56" s="427">
        <f t="shared" si="15"/>
        <v>0</v>
      </c>
      <c r="Q56" s="427">
        <f t="shared" si="15"/>
        <v>104.5</v>
      </c>
      <c r="R56" s="681"/>
      <c r="S56" s="796"/>
      <c r="T56" s="796"/>
      <c r="U56" s="796"/>
      <c r="V56" s="797"/>
    </row>
    <row r="57" spans="1:22" s="3" customFormat="1" ht="18" customHeight="1">
      <c r="A57" s="1122" t="s">
        <v>358</v>
      </c>
      <c r="B57" s="1122"/>
      <c r="C57" s="1122"/>
      <c r="D57" s="1122"/>
      <c r="E57" s="1122"/>
      <c r="F57" s="1122"/>
      <c r="G57" s="1122"/>
      <c r="H57" s="1122"/>
      <c r="I57" s="1122"/>
      <c r="J57" s="1122"/>
      <c r="K57" s="1122"/>
      <c r="L57" s="1122"/>
      <c r="M57" s="1122"/>
      <c r="N57" s="1122"/>
      <c r="O57" s="1122"/>
      <c r="P57" s="1122"/>
      <c r="Q57" s="1122"/>
      <c r="R57" s="1122"/>
      <c r="S57" s="1122"/>
      <c r="T57" s="1122"/>
      <c r="U57" s="1122"/>
      <c r="V57" s="1123"/>
    </row>
    <row r="58" spans="1:22" s="159" customFormat="1" ht="15" customHeight="1">
      <c r="A58" s="547" t="s">
        <v>154</v>
      </c>
      <c r="B58" s="845" t="s">
        <v>175</v>
      </c>
      <c r="C58" s="846"/>
      <c r="D58" s="846"/>
      <c r="E58" s="846"/>
      <c r="F58" s="846"/>
      <c r="G58" s="846"/>
      <c r="H58" s="846"/>
      <c r="I58" s="846"/>
      <c r="J58" s="846"/>
      <c r="K58" s="846"/>
      <c r="L58" s="846"/>
      <c r="M58" s="846"/>
      <c r="N58" s="846"/>
      <c r="O58" s="846"/>
      <c r="P58" s="846"/>
      <c r="Q58" s="846"/>
      <c r="R58" s="846"/>
      <c r="S58" s="846"/>
      <c r="T58" s="846"/>
      <c r="U58" s="846"/>
      <c r="V58" s="846"/>
    </row>
    <row r="59" spans="1:22" s="159" customFormat="1" ht="15" customHeight="1">
      <c r="A59" s="538" t="s">
        <v>154</v>
      </c>
      <c r="B59" s="540" t="s">
        <v>150</v>
      </c>
      <c r="C59" s="847" t="s">
        <v>447</v>
      </c>
      <c r="D59" s="848"/>
      <c r="E59" s="848"/>
      <c r="F59" s="848"/>
      <c r="G59" s="848"/>
      <c r="H59" s="848"/>
      <c r="I59" s="848"/>
      <c r="J59" s="848"/>
      <c r="K59" s="848"/>
      <c r="L59" s="848"/>
      <c r="M59" s="848"/>
      <c r="N59" s="848"/>
      <c r="O59" s="848"/>
      <c r="P59" s="848"/>
      <c r="Q59" s="848"/>
      <c r="R59" s="848"/>
      <c r="S59" s="848"/>
      <c r="T59" s="848"/>
      <c r="U59" s="848"/>
      <c r="V59" s="849"/>
    </row>
    <row r="60" spans="1:22" s="159" customFormat="1" ht="17.25" customHeight="1">
      <c r="A60" s="550" t="s">
        <v>154</v>
      </c>
      <c r="B60" s="540" t="s">
        <v>150</v>
      </c>
      <c r="C60" s="541" t="s">
        <v>150</v>
      </c>
      <c r="D60" s="850" t="s">
        <v>448</v>
      </c>
      <c r="E60" s="850"/>
      <c r="F60" s="850"/>
      <c r="G60" s="850"/>
      <c r="H60" s="850"/>
      <c r="I60" s="850"/>
      <c r="J60" s="850"/>
      <c r="K60" s="850"/>
      <c r="L60" s="850"/>
      <c r="M60" s="850"/>
      <c r="N60" s="850"/>
      <c r="O60" s="850"/>
      <c r="P60" s="850"/>
      <c r="Q60" s="850"/>
      <c r="R60" s="850"/>
      <c r="S60" s="850"/>
      <c r="T60" s="850"/>
      <c r="U60" s="850"/>
      <c r="V60" s="850"/>
    </row>
    <row r="61" spans="1:22" s="160" customFormat="1" ht="27" customHeight="1">
      <c r="A61" s="647" t="s">
        <v>154</v>
      </c>
      <c r="B61" s="851" t="s">
        <v>150</v>
      </c>
      <c r="C61" s="852" t="s">
        <v>150</v>
      </c>
      <c r="D61" s="656" t="s">
        <v>150</v>
      </c>
      <c r="E61" s="659" t="s">
        <v>195</v>
      </c>
      <c r="F61" s="660"/>
      <c r="G61" s="154"/>
      <c r="H61" s="197"/>
      <c r="I61" s="197"/>
      <c r="J61" s="197"/>
      <c r="K61" s="197"/>
      <c r="L61" s="197"/>
      <c r="M61" s="197"/>
      <c r="N61" s="197"/>
      <c r="O61" s="197"/>
      <c r="P61" s="197"/>
      <c r="Q61" s="197"/>
      <c r="R61" s="198"/>
      <c r="S61" s="198"/>
      <c r="T61" s="369"/>
      <c r="U61" s="155"/>
      <c r="V61" s="155"/>
    </row>
    <row r="62" spans="1:22" s="160" customFormat="1" ht="56.25" customHeight="1">
      <c r="A62" s="648"/>
      <c r="B62" s="851"/>
      <c r="C62" s="852"/>
      <c r="D62" s="657"/>
      <c r="E62" s="181" t="s">
        <v>10</v>
      </c>
      <c r="F62" s="161" t="s">
        <v>671</v>
      </c>
      <c r="G62" s="156" t="s">
        <v>393</v>
      </c>
      <c r="H62" s="398">
        <f>I62+J62+L62+M62+N62+O62+P62+Q62</f>
        <v>370</v>
      </c>
      <c r="I62" s="201">
        <v>100</v>
      </c>
      <c r="J62" s="201"/>
      <c r="K62" s="201"/>
      <c r="L62" s="201"/>
      <c r="M62" s="201"/>
      <c r="N62" s="201">
        <v>270</v>
      </c>
      <c r="O62" s="201"/>
      <c r="P62" s="201"/>
      <c r="Q62" s="479"/>
      <c r="R62" s="453" t="s">
        <v>449</v>
      </c>
      <c r="S62" s="452" t="s">
        <v>1118</v>
      </c>
      <c r="T62" s="371" t="s">
        <v>450</v>
      </c>
      <c r="U62" s="165" t="s">
        <v>152</v>
      </c>
      <c r="V62" s="165">
        <v>1</v>
      </c>
    </row>
    <row r="63" spans="1:22" s="159" customFormat="1" ht="15" customHeight="1">
      <c r="A63" s="649"/>
      <c r="B63" s="851"/>
      <c r="C63" s="852"/>
      <c r="D63" s="853" t="s">
        <v>15</v>
      </c>
      <c r="E63" s="853"/>
      <c r="F63" s="853"/>
      <c r="G63" s="853"/>
      <c r="H63" s="386">
        <f>H62</f>
        <v>370</v>
      </c>
      <c r="I63" s="386">
        <f t="shared" ref="I63:Q63" si="16">I62</f>
        <v>100</v>
      </c>
      <c r="J63" s="386">
        <f t="shared" si="16"/>
        <v>0</v>
      </c>
      <c r="K63" s="386">
        <f t="shared" si="16"/>
        <v>0</v>
      </c>
      <c r="L63" s="386">
        <f t="shared" si="16"/>
        <v>0</v>
      </c>
      <c r="M63" s="386">
        <f t="shared" si="16"/>
        <v>0</v>
      </c>
      <c r="N63" s="386">
        <f t="shared" si="16"/>
        <v>270</v>
      </c>
      <c r="O63" s="386">
        <f t="shared" si="16"/>
        <v>0</v>
      </c>
      <c r="P63" s="386">
        <f t="shared" si="16"/>
        <v>0</v>
      </c>
      <c r="Q63" s="386">
        <f t="shared" si="16"/>
        <v>0</v>
      </c>
      <c r="R63" s="705"/>
      <c r="S63" s="664"/>
      <c r="T63" s="664"/>
      <c r="U63" s="664"/>
      <c r="V63" s="665"/>
    </row>
    <row r="64" spans="1:22" s="160" customFormat="1" ht="27" customHeight="1">
      <c r="A64" s="647" t="s">
        <v>154</v>
      </c>
      <c r="B64" s="851" t="s">
        <v>150</v>
      </c>
      <c r="C64" s="852" t="s">
        <v>150</v>
      </c>
      <c r="D64" s="656" t="s">
        <v>151</v>
      </c>
      <c r="E64" s="659" t="s">
        <v>451</v>
      </c>
      <c r="F64" s="660"/>
      <c r="G64" s="154"/>
      <c r="H64" s="197"/>
      <c r="I64" s="197"/>
      <c r="J64" s="197"/>
      <c r="K64" s="197"/>
      <c r="L64" s="197"/>
      <c r="M64" s="197"/>
      <c r="N64" s="197"/>
      <c r="O64" s="197"/>
      <c r="P64" s="197"/>
      <c r="Q64" s="197"/>
      <c r="R64" s="198"/>
      <c r="S64" s="198"/>
      <c r="T64" s="369"/>
      <c r="U64" s="155"/>
      <c r="V64" s="155"/>
    </row>
    <row r="65" spans="1:22" s="160" customFormat="1" ht="46.5" customHeight="1">
      <c r="A65" s="648"/>
      <c r="B65" s="851"/>
      <c r="C65" s="852"/>
      <c r="D65" s="657"/>
      <c r="E65" s="181" t="s">
        <v>10</v>
      </c>
      <c r="F65" s="161" t="s">
        <v>452</v>
      </c>
      <c r="G65" s="156" t="s">
        <v>14</v>
      </c>
      <c r="H65" s="398">
        <f>I65+J65+L65+M65+N65+O65+P65+Q65</f>
        <v>0.38</v>
      </c>
      <c r="I65" s="201">
        <v>0.38</v>
      </c>
      <c r="J65" s="201"/>
      <c r="K65" s="201"/>
      <c r="L65" s="201"/>
      <c r="M65" s="201"/>
      <c r="N65" s="201"/>
      <c r="O65" s="201"/>
      <c r="P65" s="201"/>
      <c r="Q65" s="479"/>
      <c r="R65" s="453" t="s">
        <v>449</v>
      </c>
      <c r="S65" s="452" t="s">
        <v>1119</v>
      </c>
      <c r="T65" s="371" t="s">
        <v>453</v>
      </c>
      <c r="U65" s="165" t="s">
        <v>152</v>
      </c>
      <c r="V65" s="165">
        <v>1</v>
      </c>
    </row>
    <row r="66" spans="1:22" s="159" customFormat="1" ht="15" customHeight="1">
      <c r="A66" s="649"/>
      <c r="B66" s="851"/>
      <c r="C66" s="852"/>
      <c r="D66" s="853" t="s">
        <v>15</v>
      </c>
      <c r="E66" s="853"/>
      <c r="F66" s="853"/>
      <c r="G66" s="853"/>
      <c r="H66" s="386">
        <f t="shared" ref="H66:Q66" si="17">H65</f>
        <v>0.38</v>
      </c>
      <c r="I66" s="386">
        <f t="shared" si="17"/>
        <v>0.38</v>
      </c>
      <c r="J66" s="386">
        <f t="shared" si="17"/>
        <v>0</v>
      </c>
      <c r="K66" s="386">
        <f t="shared" si="17"/>
        <v>0</v>
      </c>
      <c r="L66" s="386">
        <f t="shared" si="17"/>
        <v>0</v>
      </c>
      <c r="M66" s="386">
        <f t="shared" si="17"/>
        <v>0</v>
      </c>
      <c r="N66" s="386">
        <f t="shared" si="17"/>
        <v>0</v>
      </c>
      <c r="O66" s="386">
        <f t="shared" si="17"/>
        <v>0</v>
      </c>
      <c r="P66" s="386">
        <f t="shared" si="17"/>
        <v>0</v>
      </c>
      <c r="Q66" s="386">
        <f t="shared" si="17"/>
        <v>0</v>
      </c>
      <c r="R66" s="705"/>
      <c r="S66" s="664"/>
      <c r="T66" s="664"/>
      <c r="U66" s="664"/>
      <c r="V66" s="665"/>
    </row>
    <row r="67" spans="1:22" s="160" customFormat="1" ht="29.25" customHeight="1">
      <c r="A67" s="647" t="s">
        <v>154</v>
      </c>
      <c r="B67" s="851" t="s">
        <v>150</v>
      </c>
      <c r="C67" s="852" t="s">
        <v>150</v>
      </c>
      <c r="D67" s="656" t="s">
        <v>153</v>
      </c>
      <c r="E67" s="659" t="s">
        <v>220</v>
      </c>
      <c r="F67" s="660"/>
      <c r="G67" s="154"/>
      <c r="H67" s="197"/>
      <c r="I67" s="197"/>
      <c r="J67" s="197"/>
      <c r="K67" s="197"/>
      <c r="L67" s="197"/>
      <c r="M67" s="197"/>
      <c r="N67" s="197"/>
      <c r="O67" s="197"/>
      <c r="P67" s="197"/>
      <c r="Q67" s="197"/>
      <c r="R67" s="198"/>
      <c r="S67" s="198"/>
      <c r="T67" s="369"/>
      <c r="U67" s="155"/>
      <c r="V67" s="155"/>
    </row>
    <row r="68" spans="1:22" s="160" customFormat="1" ht="38.25" customHeight="1">
      <c r="A68" s="648"/>
      <c r="B68" s="851"/>
      <c r="C68" s="852"/>
      <c r="D68" s="657"/>
      <c r="E68" s="181" t="s">
        <v>10</v>
      </c>
      <c r="F68" s="161" t="s">
        <v>197</v>
      </c>
      <c r="G68" s="156" t="s">
        <v>14</v>
      </c>
      <c r="H68" s="398">
        <f>I68+J68+L68+M68+N68+O68+P68+Q68</f>
        <v>26.526</v>
      </c>
      <c r="I68" s="201">
        <v>26.526</v>
      </c>
      <c r="J68" s="201"/>
      <c r="K68" s="201"/>
      <c r="L68" s="201"/>
      <c r="M68" s="201"/>
      <c r="N68" s="201"/>
      <c r="O68" s="201"/>
      <c r="P68" s="201"/>
      <c r="Q68" s="479"/>
      <c r="R68" s="453" t="s">
        <v>449</v>
      </c>
      <c r="S68" s="452" t="s">
        <v>1120</v>
      </c>
      <c r="T68" s="371" t="s">
        <v>454</v>
      </c>
      <c r="U68" s="165" t="s">
        <v>152</v>
      </c>
      <c r="V68" s="165">
        <v>1</v>
      </c>
    </row>
    <row r="69" spans="1:22" s="160" customFormat="1" ht="43.5" customHeight="1">
      <c r="A69" s="648"/>
      <c r="B69" s="851"/>
      <c r="C69" s="852"/>
      <c r="D69" s="658"/>
      <c r="E69" s="181" t="s">
        <v>11</v>
      </c>
      <c r="F69" s="161" t="s">
        <v>455</v>
      </c>
      <c r="G69" s="156" t="s">
        <v>393</v>
      </c>
      <c r="H69" s="398">
        <f>I69+J69+L69+M69+N69+O69+P69+Q69</f>
        <v>150.31299999999999</v>
      </c>
      <c r="I69" s="201"/>
      <c r="J69" s="201"/>
      <c r="K69" s="201"/>
      <c r="L69" s="201"/>
      <c r="M69" s="201"/>
      <c r="N69" s="201">
        <v>150.31299999999999</v>
      </c>
      <c r="O69" s="201"/>
      <c r="P69" s="201"/>
      <c r="Q69" s="479"/>
      <c r="R69" s="453" t="s">
        <v>449</v>
      </c>
      <c r="S69" s="452" t="s">
        <v>1121</v>
      </c>
      <c r="T69" s="371" t="s">
        <v>450</v>
      </c>
      <c r="U69" s="165" t="s">
        <v>152</v>
      </c>
      <c r="V69" s="165">
        <v>1</v>
      </c>
    </row>
    <row r="70" spans="1:22" s="159" customFormat="1" ht="15" customHeight="1">
      <c r="A70" s="649"/>
      <c r="B70" s="851"/>
      <c r="C70" s="852"/>
      <c r="D70" s="853" t="s">
        <v>15</v>
      </c>
      <c r="E70" s="853"/>
      <c r="F70" s="853"/>
      <c r="G70" s="853"/>
      <c r="H70" s="386">
        <f>H68+H69</f>
        <v>176.839</v>
      </c>
      <c r="I70" s="386">
        <f t="shared" ref="I70:Q70" si="18">I68+I69</f>
        <v>26.526</v>
      </c>
      <c r="J70" s="386">
        <f t="shared" si="18"/>
        <v>0</v>
      </c>
      <c r="K70" s="386">
        <f t="shared" si="18"/>
        <v>0</v>
      </c>
      <c r="L70" s="386">
        <f t="shared" si="18"/>
        <v>0</v>
      </c>
      <c r="M70" s="386">
        <f t="shared" si="18"/>
        <v>0</v>
      </c>
      <c r="N70" s="386">
        <f t="shared" si="18"/>
        <v>150.31299999999999</v>
      </c>
      <c r="O70" s="386">
        <f t="shared" si="18"/>
        <v>0</v>
      </c>
      <c r="P70" s="386">
        <f t="shared" si="18"/>
        <v>0</v>
      </c>
      <c r="Q70" s="386">
        <f t="shared" si="18"/>
        <v>0</v>
      </c>
      <c r="R70" s="705"/>
      <c r="S70" s="664"/>
      <c r="T70" s="664"/>
      <c r="U70" s="664"/>
      <c r="V70" s="665"/>
    </row>
    <row r="71" spans="1:22" s="159" customFormat="1" ht="28.5" customHeight="1">
      <c r="A71" s="854" t="s">
        <v>154</v>
      </c>
      <c r="B71" s="851" t="s">
        <v>150</v>
      </c>
      <c r="C71" s="852" t="s">
        <v>150</v>
      </c>
      <c r="D71" s="656" t="s">
        <v>154</v>
      </c>
      <c r="E71" s="659" t="s">
        <v>181</v>
      </c>
      <c r="F71" s="660"/>
      <c r="G71" s="154"/>
      <c r="H71" s="197"/>
      <c r="I71" s="197"/>
      <c r="J71" s="197"/>
      <c r="K71" s="197"/>
      <c r="L71" s="197"/>
      <c r="M71" s="197"/>
      <c r="N71" s="197"/>
      <c r="O71" s="197"/>
      <c r="P71" s="197"/>
      <c r="Q71" s="197"/>
      <c r="R71" s="198"/>
      <c r="S71" s="198"/>
      <c r="T71" s="369"/>
      <c r="U71" s="155"/>
      <c r="V71" s="155"/>
    </row>
    <row r="72" spans="1:22" s="159" customFormat="1" ht="56.25" customHeight="1">
      <c r="A72" s="854"/>
      <c r="B72" s="851"/>
      <c r="C72" s="852"/>
      <c r="D72" s="657"/>
      <c r="E72" s="182" t="s">
        <v>10</v>
      </c>
      <c r="F72" s="161" t="s">
        <v>456</v>
      </c>
      <c r="G72" s="156" t="s">
        <v>14</v>
      </c>
      <c r="H72" s="398">
        <f>I72+J72+L72+M72+N72+O72+P72+Q72</f>
        <v>3.2280000000000002</v>
      </c>
      <c r="I72" s="201">
        <v>3.2280000000000002</v>
      </c>
      <c r="J72" s="201"/>
      <c r="K72" s="201"/>
      <c r="L72" s="201"/>
      <c r="M72" s="201"/>
      <c r="N72" s="201"/>
      <c r="O72" s="201"/>
      <c r="P72" s="201"/>
      <c r="Q72" s="201"/>
      <c r="R72" s="453" t="s">
        <v>449</v>
      </c>
      <c r="S72" s="452" t="s">
        <v>1122</v>
      </c>
      <c r="T72" s="374" t="s">
        <v>182</v>
      </c>
      <c r="U72" s="165" t="s">
        <v>178</v>
      </c>
      <c r="V72" s="169">
        <v>2.35</v>
      </c>
    </row>
    <row r="73" spans="1:22" s="159" customFormat="1" ht="52.5" customHeight="1">
      <c r="A73" s="854"/>
      <c r="B73" s="851"/>
      <c r="C73" s="852"/>
      <c r="D73" s="657"/>
      <c r="E73" s="182" t="s">
        <v>11</v>
      </c>
      <c r="F73" s="164" t="s">
        <v>179</v>
      </c>
      <c r="G73" s="156" t="s">
        <v>14</v>
      </c>
      <c r="H73" s="398">
        <f>I73+J73+L73+M73+N73+O73+P73+Q73</f>
        <v>0.27200000000000002</v>
      </c>
      <c r="I73" s="201">
        <v>0.27200000000000002</v>
      </c>
      <c r="J73" s="201"/>
      <c r="K73" s="201"/>
      <c r="L73" s="201"/>
      <c r="M73" s="201"/>
      <c r="N73" s="201"/>
      <c r="O73" s="201"/>
      <c r="P73" s="201"/>
      <c r="Q73" s="201"/>
      <c r="R73" s="453" t="s">
        <v>449</v>
      </c>
      <c r="S73" s="452" t="s">
        <v>1122</v>
      </c>
      <c r="T73" s="374" t="s">
        <v>180</v>
      </c>
      <c r="U73" s="169" t="s">
        <v>152</v>
      </c>
      <c r="V73" s="169">
        <v>8</v>
      </c>
    </row>
    <row r="74" spans="1:22" s="159" customFormat="1" ht="15" customHeight="1">
      <c r="A74" s="854"/>
      <c r="B74" s="851"/>
      <c r="C74" s="852"/>
      <c r="D74" s="661" t="s">
        <v>15</v>
      </c>
      <c r="E74" s="662"/>
      <c r="F74" s="662"/>
      <c r="G74" s="663"/>
      <c r="H74" s="386">
        <f>H72+H73</f>
        <v>3.5</v>
      </c>
      <c r="I74" s="386">
        <f>I72+I73</f>
        <v>3.5</v>
      </c>
      <c r="J74" s="386"/>
      <c r="K74" s="386"/>
      <c r="L74" s="386"/>
      <c r="M74" s="386"/>
      <c r="N74" s="386"/>
      <c r="O74" s="386"/>
      <c r="P74" s="386"/>
      <c r="Q74" s="386"/>
      <c r="R74" s="705"/>
      <c r="S74" s="664"/>
      <c r="T74" s="664"/>
      <c r="U74" s="664"/>
      <c r="V74" s="665"/>
    </row>
    <row r="75" spans="1:22" s="159" customFormat="1" ht="40.5" customHeight="1">
      <c r="A75" s="854" t="s">
        <v>154</v>
      </c>
      <c r="B75" s="851" t="s">
        <v>150</v>
      </c>
      <c r="C75" s="852" t="s">
        <v>150</v>
      </c>
      <c r="D75" s="656" t="s">
        <v>158</v>
      </c>
      <c r="E75" s="659" t="s">
        <v>183</v>
      </c>
      <c r="F75" s="660"/>
      <c r="G75" s="154"/>
      <c r="H75" s="197"/>
      <c r="I75" s="197"/>
      <c r="J75" s="197"/>
      <c r="K75" s="197"/>
      <c r="L75" s="197"/>
      <c r="M75" s="197"/>
      <c r="N75" s="197"/>
      <c r="O75" s="197"/>
      <c r="P75" s="197"/>
      <c r="Q75" s="197"/>
      <c r="R75" s="198"/>
      <c r="S75" s="198"/>
      <c r="T75" s="369"/>
      <c r="U75" s="155"/>
      <c r="V75" s="155"/>
    </row>
    <row r="76" spans="1:22" s="159" customFormat="1" ht="55.5" customHeight="1">
      <c r="A76" s="854"/>
      <c r="B76" s="851"/>
      <c r="C76" s="852"/>
      <c r="D76" s="657"/>
      <c r="E76" s="181" t="s">
        <v>10</v>
      </c>
      <c r="F76" s="161" t="s">
        <v>456</v>
      </c>
      <c r="G76" s="156" t="s">
        <v>14</v>
      </c>
      <c r="H76" s="398">
        <f>I76+J76+L76+M76+N76+O76+P76+Q76</f>
        <v>3.3380000000000001</v>
      </c>
      <c r="I76" s="201">
        <v>3.3380000000000001</v>
      </c>
      <c r="J76" s="201"/>
      <c r="K76" s="201"/>
      <c r="L76" s="201"/>
      <c r="M76" s="201"/>
      <c r="N76" s="201"/>
      <c r="O76" s="201"/>
      <c r="P76" s="201"/>
      <c r="Q76" s="201"/>
      <c r="R76" s="453" t="s">
        <v>449</v>
      </c>
      <c r="S76" s="452" t="s">
        <v>1123</v>
      </c>
      <c r="T76" s="371" t="s">
        <v>182</v>
      </c>
      <c r="U76" s="165" t="s">
        <v>178</v>
      </c>
      <c r="V76" s="234">
        <v>2</v>
      </c>
    </row>
    <row r="77" spans="1:22" s="159" customFormat="1" ht="54.75" customHeight="1">
      <c r="A77" s="854"/>
      <c r="B77" s="851"/>
      <c r="C77" s="852"/>
      <c r="D77" s="657"/>
      <c r="E77" s="181" t="s">
        <v>11</v>
      </c>
      <c r="F77" s="161" t="s">
        <v>179</v>
      </c>
      <c r="G77" s="156" t="s">
        <v>14</v>
      </c>
      <c r="H77" s="398">
        <f>I77+J77+L77+M77+N77+O77+P77+Q77</f>
        <v>0.16200000000000001</v>
      </c>
      <c r="I77" s="201">
        <v>0.16200000000000001</v>
      </c>
      <c r="J77" s="201"/>
      <c r="K77" s="201"/>
      <c r="L77" s="201"/>
      <c r="M77" s="201"/>
      <c r="N77" s="201"/>
      <c r="O77" s="201"/>
      <c r="P77" s="201"/>
      <c r="Q77" s="201"/>
      <c r="R77" s="453" t="s">
        <v>449</v>
      </c>
      <c r="S77" s="452" t="s">
        <v>1123</v>
      </c>
      <c r="T77" s="371" t="s">
        <v>180</v>
      </c>
      <c r="U77" s="165" t="s">
        <v>152</v>
      </c>
      <c r="V77" s="165">
        <v>8</v>
      </c>
    </row>
    <row r="78" spans="1:22" s="159" customFormat="1" ht="15" customHeight="1">
      <c r="A78" s="854"/>
      <c r="B78" s="851"/>
      <c r="C78" s="852"/>
      <c r="D78" s="661" t="s">
        <v>15</v>
      </c>
      <c r="E78" s="662"/>
      <c r="F78" s="662"/>
      <c r="G78" s="663"/>
      <c r="H78" s="204">
        <f>SUM(H76:H77)</f>
        <v>3.5</v>
      </c>
      <c r="I78" s="204">
        <f>SUM(I76:I77)</f>
        <v>3.5</v>
      </c>
      <c r="J78" s="204"/>
      <c r="K78" s="204"/>
      <c r="L78" s="204"/>
      <c r="M78" s="204"/>
      <c r="N78" s="204"/>
      <c r="O78" s="204"/>
      <c r="P78" s="204"/>
      <c r="Q78" s="204"/>
      <c r="R78" s="670"/>
      <c r="S78" s="670"/>
      <c r="T78" s="670"/>
      <c r="U78" s="670"/>
      <c r="V78" s="671"/>
    </row>
    <row r="79" spans="1:22" s="159" customFormat="1" ht="42" customHeight="1">
      <c r="A79" s="854" t="s">
        <v>154</v>
      </c>
      <c r="B79" s="851" t="s">
        <v>150</v>
      </c>
      <c r="C79" s="852" t="s">
        <v>150</v>
      </c>
      <c r="D79" s="656" t="s">
        <v>162</v>
      </c>
      <c r="E79" s="659" t="s">
        <v>184</v>
      </c>
      <c r="F79" s="660"/>
      <c r="G79" s="154"/>
      <c r="H79" s="197"/>
      <c r="I79" s="197"/>
      <c r="J79" s="197"/>
      <c r="K79" s="197"/>
      <c r="L79" s="197"/>
      <c r="M79" s="197"/>
      <c r="N79" s="197"/>
      <c r="O79" s="197"/>
      <c r="P79" s="197"/>
      <c r="Q79" s="197"/>
      <c r="R79" s="198"/>
      <c r="S79" s="198"/>
      <c r="T79" s="369"/>
      <c r="U79" s="155"/>
      <c r="V79" s="155"/>
    </row>
    <row r="80" spans="1:22" s="159" customFormat="1" ht="58.5" customHeight="1">
      <c r="A80" s="854"/>
      <c r="B80" s="851"/>
      <c r="C80" s="852"/>
      <c r="D80" s="657"/>
      <c r="E80" s="182" t="s">
        <v>10</v>
      </c>
      <c r="F80" s="161" t="s">
        <v>457</v>
      </c>
      <c r="G80" s="156" t="s">
        <v>14</v>
      </c>
      <c r="H80" s="398">
        <f>I80+J80+L80+M80+N80+O80+P80+Q80</f>
        <v>2.8380000000000001</v>
      </c>
      <c r="I80" s="201">
        <f>2.838</f>
        <v>2.8380000000000001</v>
      </c>
      <c r="J80" s="201"/>
      <c r="K80" s="201"/>
      <c r="L80" s="201"/>
      <c r="M80" s="201"/>
      <c r="N80" s="201"/>
      <c r="O80" s="201"/>
      <c r="P80" s="201"/>
      <c r="Q80" s="201"/>
      <c r="R80" s="453" t="s">
        <v>449</v>
      </c>
      <c r="S80" s="452" t="s">
        <v>1122</v>
      </c>
      <c r="T80" s="371" t="s">
        <v>185</v>
      </c>
      <c r="U80" s="165" t="s">
        <v>178</v>
      </c>
      <c r="V80" s="165">
        <v>0.44</v>
      </c>
    </row>
    <row r="81" spans="1:22" s="159" customFormat="1" ht="41.25" customHeight="1">
      <c r="A81" s="854"/>
      <c r="B81" s="851"/>
      <c r="C81" s="852"/>
      <c r="D81" s="657"/>
      <c r="E81" s="182" t="s">
        <v>11</v>
      </c>
      <c r="F81" s="164" t="s">
        <v>179</v>
      </c>
      <c r="G81" s="156" t="s">
        <v>14</v>
      </c>
      <c r="H81" s="398">
        <f>I81+J81+L81+M81+N81+O81+P81+Q81</f>
        <v>0.16200000000000001</v>
      </c>
      <c r="I81" s="201">
        <v>0.16200000000000001</v>
      </c>
      <c r="J81" s="201"/>
      <c r="K81" s="201"/>
      <c r="L81" s="201"/>
      <c r="M81" s="201"/>
      <c r="N81" s="201"/>
      <c r="O81" s="201"/>
      <c r="P81" s="201"/>
      <c r="Q81" s="201"/>
      <c r="R81" s="453" t="s">
        <v>449</v>
      </c>
      <c r="S81" s="452" t="s">
        <v>1122</v>
      </c>
      <c r="T81" s="381" t="s">
        <v>180</v>
      </c>
      <c r="U81" s="158" t="s">
        <v>152</v>
      </c>
      <c r="V81" s="165">
        <v>8</v>
      </c>
    </row>
    <row r="82" spans="1:22" s="159" customFormat="1" ht="21" customHeight="1">
      <c r="A82" s="854"/>
      <c r="B82" s="851"/>
      <c r="C82" s="852"/>
      <c r="D82" s="661" t="s">
        <v>15</v>
      </c>
      <c r="E82" s="662"/>
      <c r="F82" s="662"/>
      <c r="G82" s="663"/>
      <c r="H82" s="386">
        <f>SUM(H80:H81)</f>
        <v>3</v>
      </c>
      <c r="I82" s="386">
        <f>SUM(I80:I81)</f>
        <v>3</v>
      </c>
      <c r="J82" s="386"/>
      <c r="K82" s="386"/>
      <c r="L82" s="386"/>
      <c r="M82" s="386"/>
      <c r="N82" s="386"/>
      <c r="O82" s="386"/>
      <c r="P82" s="386"/>
      <c r="Q82" s="386"/>
      <c r="R82" s="705"/>
      <c r="S82" s="664"/>
      <c r="T82" s="664"/>
      <c r="U82" s="664"/>
      <c r="V82" s="665"/>
    </row>
    <row r="83" spans="1:22" s="160" customFormat="1" ht="29.25" customHeight="1">
      <c r="A83" s="647" t="s">
        <v>154</v>
      </c>
      <c r="B83" s="851" t="s">
        <v>150</v>
      </c>
      <c r="C83" s="852" t="s">
        <v>150</v>
      </c>
      <c r="D83" s="656" t="s">
        <v>164</v>
      </c>
      <c r="E83" s="659" t="s">
        <v>397</v>
      </c>
      <c r="F83" s="660"/>
      <c r="G83" s="154"/>
      <c r="H83" s="197"/>
      <c r="I83" s="197"/>
      <c r="J83" s="197"/>
      <c r="K83" s="197"/>
      <c r="L83" s="197"/>
      <c r="M83" s="197"/>
      <c r="N83" s="197"/>
      <c r="O83" s="197"/>
      <c r="P83" s="197"/>
      <c r="Q83" s="197"/>
      <c r="R83" s="198"/>
      <c r="S83" s="198"/>
      <c r="T83" s="369"/>
      <c r="U83" s="155"/>
      <c r="V83" s="155"/>
    </row>
    <row r="84" spans="1:22" s="160" customFormat="1" ht="44.25" customHeight="1">
      <c r="A84" s="648"/>
      <c r="B84" s="851"/>
      <c r="C84" s="852"/>
      <c r="D84" s="657"/>
      <c r="E84" s="181" t="s">
        <v>10</v>
      </c>
      <c r="F84" s="161" t="s">
        <v>398</v>
      </c>
      <c r="G84" s="156" t="s">
        <v>14</v>
      </c>
      <c r="H84" s="398">
        <f>I84+J84+L84+M84+N84+O84+P84+Q84</f>
        <v>12</v>
      </c>
      <c r="I84" s="201">
        <v>12</v>
      </c>
      <c r="J84" s="201"/>
      <c r="K84" s="201"/>
      <c r="L84" s="201"/>
      <c r="M84" s="201"/>
      <c r="N84" s="201"/>
      <c r="O84" s="201"/>
      <c r="P84" s="201"/>
      <c r="Q84" s="479"/>
      <c r="R84" s="453" t="s">
        <v>449</v>
      </c>
      <c r="S84" s="452" t="s">
        <v>1124</v>
      </c>
      <c r="T84" s="371" t="s">
        <v>458</v>
      </c>
      <c r="U84" s="165" t="s">
        <v>152</v>
      </c>
      <c r="V84" s="165">
        <v>1</v>
      </c>
    </row>
    <row r="85" spans="1:22" s="159" customFormat="1" ht="15" customHeight="1">
      <c r="A85" s="649"/>
      <c r="B85" s="851"/>
      <c r="C85" s="852"/>
      <c r="D85" s="853" t="s">
        <v>15</v>
      </c>
      <c r="E85" s="853"/>
      <c r="F85" s="853"/>
      <c r="G85" s="853"/>
      <c r="H85" s="386">
        <f>H84</f>
        <v>12</v>
      </c>
      <c r="I85" s="386">
        <f>I84</f>
        <v>12</v>
      </c>
      <c r="J85" s="386">
        <f>J84</f>
        <v>0</v>
      </c>
      <c r="K85" s="386"/>
      <c r="L85" s="386">
        <f t="shared" ref="L85:Q85" si="19">L84</f>
        <v>0</v>
      </c>
      <c r="M85" s="386">
        <f t="shared" si="19"/>
        <v>0</v>
      </c>
      <c r="N85" s="386">
        <f t="shared" si="19"/>
        <v>0</v>
      </c>
      <c r="O85" s="386">
        <f t="shared" si="19"/>
        <v>0</v>
      </c>
      <c r="P85" s="386">
        <f t="shared" si="19"/>
        <v>0</v>
      </c>
      <c r="Q85" s="386">
        <f t="shared" si="19"/>
        <v>0</v>
      </c>
      <c r="R85" s="705"/>
      <c r="S85" s="664"/>
      <c r="T85" s="664"/>
      <c r="U85" s="664"/>
      <c r="V85" s="665"/>
    </row>
    <row r="86" spans="1:22" s="160" customFormat="1" ht="42.75" customHeight="1">
      <c r="A86" s="647" t="s">
        <v>154</v>
      </c>
      <c r="B86" s="851" t="s">
        <v>150</v>
      </c>
      <c r="C86" s="852" t="s">
        <v>150</v>
      </c>
      <c r="D86" s="656" t="s">
        <v>186</v>
      </c>
      <c r="E86" s="659" t="s">
        <v>459</v>
      </c>
      <c r="F86" s="660"/>
      <c r="G86" s="154"/>
      <c r="H86" s="197"/>
      <c r="I86" s="197"/>
      <c r="J86" s="197"/>
      <c r="K86" s="197"/>
      <c r="L86" s="197"/>
      <c r="M86" s="197"/>
      <c r="N86" s="197"/>
      <c r="O86" s="197"/>
      <c r="P86" s="197"/>
      <c r="Q86" s="197"/>
      <c r="R86" s="198"/>
      <c r="S86" s="198"/>
      <c r="T86" s="369"/>
      <c r="U86" s="155"/>
      <c r="V86" s="155"/>
    </row>
    <row r="87" spans="1:22" s="160" customFormat="1" ht="43.5" customHeight="1">
      <c r="A87" s="648"/>
      <c r="B87" s="851"/>
      <c r="C87" s="852"/>
      <c r="D87" s="657"/>
      <c r="E87" s="181" t="s">
        <v>10</v>
      </c>
      <c r="F87" s="161" t="s">
        <v>460</v>
      </c>
      <c r="G87" s="156" t="s">
        <v>14</v>
      </c>
      <c r="H87" s="398">
        <f>I87+J87+L87+M87+N87+O87+P87+Q87</f>
        <v>16</v>
      </c>
      <c r="I87" s="390">
        <v>16</v>
      </c>
      <c r="J87" s="201"/>
      <c r="K87" s="201"/>
      <c r="L87" s="201"/>
      <c r="M87" s="201"/>
      <c r="N87" s="201"/>
      <c r="O87" s="201"/>
      <c r="P87" s="201"/>
      <c r="Q87" s="480"/>
      <c r="R87" s="453" t="s">
        <v>449</v>
      </c>
      <c r="S87" s="453" t="s">
        <v>1125</v>
      </c>
      <c r="T87" s="371" t="s">
        <v>461</v>
      </c>
      <c r="U87" s="165" t="s">
        <v>152</v>
      </c>
      <c r="V87" s="165">
        <v>3</v>
      </c>
    </row>
    <row r="88" spans="1:22" s="159" customFormat="1" ht="15" customHeight="1">
      <c r="A88" s="649"/>
      <c r="B88" s="851"/>
      <c r="C88" s="852"/>
      <c r="D88" s="853" t="s">
        <v>15</v>
      </c>
      <c r="E88" s="853"/>
      <c r="F88" s="853"/>
      <c r="G88" s="853"/>
      <c r="H88" s="386">
        <f>H87</f>
        <v>16</v>
      </c>
      <c r="I88" s="386">
        <f t="shared" ref="I88:Q88" si="20">I87</f>
        <v>16</v>
      </c>
      <c r="J88" s="386">
        <f t="shared" si="20"/>
        <v>0</v>
      </c>
      <c r="K88" s="386">
        <f t="shared" si="20"/>
        <v>0</v>
      </c>
      <c r="L88" s="386">
        <f t="shared" si="20"/>
        <v>0</v>
      </c>
      <c r="M88" s="386">
        <f t="shared" si="20"/>
        <v>0</v>
      </c>
      <c r="N88" s="386">
        <f t="shared" si="20"/>
        <v>0</v>
      </c>
      <c r="O88" s="386">
        <f t="shared" si="20"/>
        <v>0</v>
      </c>
      <c r="P88" s="386">
        <f t="shared" si="20"/>
        <v>0</v>
      </c>
      <c r="Q88" s="386">
        <f t="shared" si="20"/>
        <v>0</v>
      </c>
      <c r="R88" s="705"/>
      <c r="S88" s="664"/>
      <c r="T88" s="664"/>
      <c r="U88" s="664"/>
      <c r="V88" s="665"/>
    </row>
    <row r="89" spans="1:22" s="159" customFormat="1" ht="15" customHeight="1">
      <c r="A89" s="550" t="s">
        <v>154</v>
      </c>
      <c r="B89" s="540" t="s">
        <v>150</v>
      </c>
      <c r="C89" s="541" t="s">
        <v>150</v>
      </c>
      <c r="D89" s="855" t="s">
        <v>16</v>
      </c>
      <c r="E89" s="855"/>
      <c r="F89" s="855"/>
      <c r="G89" s="855"/>
      <c r="H89" s="387">
        <f>H63+H66+H70+H74+H78+H82+H85+H88</f>
        <v>585.21900000000005</v>
      </c>
      <c r="I89" s="387">
        <f t="shared" ref="I89:Q89" si="21">I63+I66+I70+I74+I78+I82+I85+I88</f>
        <v>164.90600000000001</v>
      </c>
      <c r="J89" s="387">
        <f t="shared" si="21"/>
        <v>0</v>
      </c>
      <c r="K89" s="387">
        <f t="shared" si="21"/>
        <v>0</v>
      </c>
      <c r="L89" s="387">
        <f t="shared" si="21"/>
        <v>0</v>
      </c>
      <c r="M89" s="387">
        <f t="shared" si="21"/>
        <v>0</v>
      </c>
      <c r="N89" s="387">
        <f t="shared" si="21"/>
        <v>420.31299999999999</v>
      </c>
      <c r="O89" s="387">
        <f t="shared" si="21"/>
        <v>0</v>
      </c>
      <c r="P89" s="387">
        <f t="shared" si="21"/>
        <v>0</v>
      </c>
      <c r="Q89" s="387">
        <f t="shared" si="21"/>
        <v>0</v>
      </c>
      <c r="R89" s="804"/>
      <c r="S89" s="642"/>
      <c r="T89" s="642"/>
      <c r="U89" s="642"/>
      <c r="V89" s="643"/>
    </row>
    <row r="90" spans="1:22" s="159" customFormat="1" ht="14.25" customHeight="1">
      <c r="A90" s="547" t="s">
        <v>154</v>
      </c>
      <c r="B90" s="540" t="s">
        <v>150</v>
      </c>
      <c r="C90" s="541" t="s">
        <v>153</v>
      </c>
      <c r="D90" s="850" t="s">
        <v>462</v>
      </c>
      <c r="E90" s="850"/>
      <c r="F90" s="850"/>
      <c r="G90" s="850"/>
      <c r="H90" s="850"/>
      <c r="I90" s="850"/>
      <c r="J90" s="850"/>
      <c r="K90" s="850"/>
      <c r="L90" s="850"/>
      <c r="M90" s="850"/>
      <c r="N90" s="850"/>
      <c r="O90" s="850"/>
      <c r="P90" s="850"/>
      <c r="Q90" s="850"/>
      <c r="R90" s="850"/>
      <c r="S90" s="850"/>
      <c r="T90" s="850"/>
      <c r="U90" s="850"/>
      <c r="V90" s="850"/>
    </row>
    <row r="91" spans="1:22" s="159" customFormat="1" ht="40.5" customHeight="1">
      <c r="A91" s="715" t="s">
        <v>154</v>
      </c>
      <c r="B91" s="851" t="s">
        <v>150</v>
      </c>
      <c r="C91" s="852" t="s">
        <v>153</v>
      </c>
      <c r="D91" s="656" t="s">
        <v>150</v>
      </c>
      <c r="E91" s="659" t="s">
        <v>463</v>
      </c>
      <c r="F91" s="660"/>
      <c r="G91" s="154"/>
      <c r="H91" s="197"/>
      <c r="I91" s="197"/>
      <c r="J91" s="197"/>
      <c r="K91" s="197"/>
      <c r="L91" s="197"/>
      <c r="M91" s="197"/>
      <c r="N91" s="197"/>
      <c r="O91" s="197"/>
      <c r="P91" s="197"/>
      <c r="Q91" s="197"/>
      <c r="R91" s="198"/>
      <c r="S91" s="198"/>
      <c r="T91" s="374"/>
      <c r="U91" s="165"/>
      <c r="V91" s="165"/>
    </row>
    <row r="92" spans="1:22" s="159" customFormat="1" ht="48" customHeight="1">
      <c r="A92" s="715"/>
      <c r="B92" s="851"/>
      <c r="C92" s="852"/>
      <c r="D92" s="657"/>
      <c r="E92" s="582" t="s">
        <v>10</v>
      </c>
      <c r="F92" s="161" t="s">
        <v>197</v>
      </c>
      <c r="G92" s="156" t="s">
        <v>145</v>
      </c>
      <c r="H92" s="398">
        <f>I92+J92+L92+M92+N92+O92+P92+Q92</f>
        <v>83.373000000000005</v>
      </c>
      <c r="I92" s="201"/>
      <c r="J92" s="201"/>
      <c r="K92" s="201"/>
      <c r="L92" s="201"/>
      <c r="M92" s="201"/>
      <c r="N92" s="515">
        <v>4.84</v>
      </c>
      <c r="O92" s="201"/>
      <c r="P92" s="201"/>
      <c r="Q92" s="201">
        <v>78.533000000000001</v>
      </c>
      <c r="R92" s="453" t="s">
        <v>449</v>
      </c>
      <c r="S92" s="453" t="s">
        <v>1126</v>
      </c>
      <c r="T92" s="374" t="s">
        <v>464</v>
      </c>
      <c r="U92" s="165" t="s">
        <v>152</v>
      </c>
      <c r="V92" s="165">
        <v>1</v>
      </c>
    </row>
    <row r="93" spans="1:22" s="159" customFormat="1" ht="15" customHeight="1">
      <c r="A93" s="715"/>
      <c r="B93" s="851"/>
      <c r="C93" s="852"/>
      <c r="D93" s="661" t="s">
        <v>15</v>
      </c>
      <c r="E93" s="662"/>
      <c r="F93" s="662"/>
      <c r="G93" s="663"/>
      <c r="H93" s="204">
        <f>H92</f>
        <v>83.373000000000005</v>
      </c>
      <c r="I93" s="204">
        <f>I92</f>
        <v>0</v>
      </c>
      <c r="J93" s="204">
        <f>J92</f>
        <v>0</v>
      </c>
      <c r="K93" s="204"/>
      <c r="L93" s="204">
        <f t="shared" ref="L93:Q93" si="22">L92</f>
        <v>0</v>
      </c>
      <c r="M93" s="204">
        <f t="shared" si="22"/>
        <v>0</v>
      </c>
      <c r="N93" s="204">
        <f t="shared" si="22"/>
        <v>4.84</v>
      </c>
      <c r="O93" s="204">
        <f t="shared" si="22"/>
        <v>0</v>
      </c>
      <c r="P93" s="204">
        <f t="shared" si="22"/>
        <v>0</v>
      </c>
      <c r="Q93" s="204">
        <f t="shared" si="22"/>
        <v>78.533000000000001</v>
      </c>
      <c r="R93" s="670"/>
      <c r="S93" s="670"/>
      <c r="T93" s="670"/>
      <c r="U93" s="670"/>
      <c r="V93" s="671"/>
    </row>
    <row r="94" spans="1:22" s="159" customFormat="1" ht="15" customHeight="1">
      <c r="A94" s="547" t="s">
        <v>154</v>
      </c>
      <c r="B94" s="540" t="s">
        <v>150</v>
      </c>
      <c r="C94" s="541" t="s">
        <v>153</v>
      </c>
      <c r="D94" s="855" t="s">
        <v>16</v>
      </c>
      <c r="E94" s="855"/>
      <c r="F94" s="855"/>
      <c r="G94" s="855"/>
      <c r="H94" s="387">
        <f>H93</f>
        <v>83.373000000000005</v>
      </c>
      <c r="I94" s="387">
        <f t="shared" ref="I94:Q94" si="23">I93</f>
        <v>0</v>
      </c>
      <c r="J94" s="387">
        <f t="shared" si="23"/>
        <v>0</v>
      </c>
      <c r="K94" s="387">
        <f t="shared" si="23"/>
        <v>0</v>
      </c>
      <c r="L94" s="387">
        <f t="shared" si="23"/>
        <v>0</v>
      </c>
      <c r="M94" s="387">
        <f t="shared" si="23"/>
        <v>0</v>
      </c>
      <c r="N94" s="387">
        <f t="shared" si="23"/>
        <v>4.84</v>
      </c>
      <c r="O94" s="387">
        <f t="shared" si="23"/>
        <v>0</v>
      </c>
      <c r="P94" s="387">
        <f t="shared" si="23"/>
        <v>0</v>
      </c>
      <c r="Q94" s="387">
        <f t="shared" si="23"/>
        <v>78.533000000000001</v>
      </c>
      <c r="R94" s="804"/>
      <c r="S94" s="642"/>
      <c r="T94" s="642"/>
      <c r="U94" s="642"/>
      <c r="V94" s="643"/>
    </row>
    <row r="95" spans="1:22" s="159" customFormat="1" ht="14.25" customHeight="1">
      <c r="A95" s="547" t="s">
        <v>154</v>
      </c>
      <c r="B95" s="540" t="s">
        <v>150</v>
      </c>
      <c r="C95" s="541" t="s">
        <v>154</v>
      </c>
      <c r="D95" s="850" t="s">
        <v>465</v>
      </c>
      <c r="E95" s="850"/>
      <c r="F95" s="850"/>
      <c r="G95" s="850"/>
      <c r="H95" s="850"/>
      <c r="I95" s="850"/>
      <c r="J95" s="850"/>
      <c r="K95" s="850"/>
      <c r="L95" s="850"/>
      <c r="M95" s="850"/>
      <c r="N95" s="850"/>
      <c r="O95" s="850"/>
      <c r="P95" s="850"/>
      <c r="Q95" s="850"/>
      <c r="R95" s="850"/>
      <c r="S95" s="850"/>
      <c r="T95" s="850"/>
      <c r="U95" s="850"/>
      <c r="V95" s="850"/>
    </row>
    <row r="96" spans="1:22" s="159" customFormat="1" ht="31.5" customHeight="1">
      <c r="A96" s="715" t="s">
        <v>154</v>
      </c>
      <c r="B96" s="851" t="s">
        <v>150</v>
      </c>
      <c r="C96" s="852" t="s">
        <v>154</v>
      </c>
      <c r="D96" s="656" t="s">
        <v>150</v>
      </c>
      <c r="E96" s="659" t="s">
        <v>466</v>
      </c>
      <c r="F96" s="660"/>
      <c r="G96" s="154"/>
      <c r="H96" s="197"/>
      <c r="I96" s="197"/>
      <c r="J96" s="197"/>
      <c r="K96" s="197"/>
      <c r="L96" s="197"/>
      <c r="M96" s="197"/>
      <c r="N96" s="197"/>
      <c r="O96" s="197"/>
      <c r="P96" s="197"/>
      <c r="Q96" s="197"/>
      <c r="R96" s="198"/>
      <c r="S96" s="198"/>
      <c r="T96" s="369"/>
      <c r="U96" s="155"/>
      <c r="V96" s="155"/>
    </row>
    <row r="97" spans="1:22" s="159" customFormat="1" ht="54" customHeight="1">
      <c r="A97" s="715"/>
      <c r="B97" s="851"/>
      <c r="C97" s="852"/>
      <c r="D97" s="657"/>
      <c r="E97" s="181" t="s">
        <v>10</v>
      </c>
      <c r="F97" s="161" t="s">
        <v>467</v>
      </c>
      <c r="G97" s="156" t="s">
        <v>14</v>
      </c>
      <c r="H97" s="398">
        <f>I97+J97+L97+M97+N97+O97+P97+Q97</f>
        <v>5</v>
      </c>
      <c r="I97" s="201">
        <v>5</v>
      </c>
      <c r="J97" s="201"/>
      <c r="K97" s="201"/>
      <c r="L97" s="201"/>
      <c r="M97" s="201"/>
      <c r="N97" s="201"/>
      <c r="O97" s="201"/>
      <c r="P97" s="201"/>
      <c r="Q97" s="201"/>
      <c r="R97" s="453" t="s">
        <v>449</v>
      </c>
      <c r="S97" s="452" t="s">
        <v>1127</v>
      </c>
      <c r="T97" s="371" t="s">
        <v>177</v>
      </c>
      <c r="U97" s="165" t="s">
        <v>152</v>
      </c>
      <c r="V97" s="165">
        <v>1</v>
      </c>
    </row>
    <row r="98" spans="1:22" s="159" customFormat="1" ht="15" customHeight="1">
      <c r="A98" s="715"/>
      <c r="B98" s="851"/>
      <c r="C98" s="852"/>
      <c r="D98" s="661" t="s">
        <v>15</v>
      </c>
      <c r="E98" s="662"/>
      <c r="F98" s="662"/>
      <c r="G98" s="663"/>
      <c r="H98" s="204">
        <f>H97</f>
        <v>5</v>
      </c>
      <c r="I98" s="204">
        <f t="shared" ref="I98:Q98" si="24">I97</f>
        <v>5</v>
      </c>
      <c r="J98" s="204">
        <f t="shared" si="24"/>
        <v>0</v>
      </c>
      <c r="K98" s="204"/>
      <c r="L98" s="204">
        <f t="shared" si="24"/>
        <v>0</v>
      </c>
      <c r="M98" s="204">
        <f t="shared" si="24"/>
        <v>0</v>
      </c>
      <c r="N98" s="204">
        <f t="shared" si="24"/>
        <v>0</v>
      </c>
      <c r="O98" s="204">
        <f t="shared" si="24"/>
        <v>0</v>
      </c>
      <c r="P98" s="204">
        <f t="shared" si="24"/>
        <v>0</v>
      </c>
      <c r="Q98" s="204">
        <f t="shared" si="24"/>
        <v>0</v>
      </c>
      <c r="R98" s="670"/>
      <c r="S98" s="670"/>
      <c r="T98" s="670"/>
      <c r="U98" s="670"/>
      <c r="V98" s="671"/>
    </row>
    <row r="99" spans="1:22" s="159" customFormat="1" ht="42" customHeight="1">
      <c r="A99" s="715" t="s">
        <v>154</v>
      </c>
      <c r="B99" s="851" t="s">
        <v>150</v>
      </c>
      <c r="C99" s="852" t="s">
        <v>154</v>
      </c>
      <c r="D99" s="656" t="s">
        <v>151</v>
      </c>
      <c r="E99" s="659" t="s">
        <v>381</v>
      </c>
      <c r="F99" s="660"/>
      <c r="G99" s="154"/>
      <c r="H99" s="197"/>
      <c r="I99" s="197"/>
      <c r="J99" s="197"/>
      <c r="K99" s="197"/>
      <c r="L99" s="197"/>
      <c r="M99" s="197"/>
      <c r="N99" s="197"/>
      <c r="O99" s="197"/>
      <c r="P99" s="197"/>
      <c r="Q99" s="197"/>
      <c r="R99" s="198"/>
      <c r="S99" s="198"/>
      <c r="T99" s="369"/>
      <c r="U99" s="155"/>
      <c r="V99" s="155"/>
    </row>
    <row r="100" spans="1:22" s="159" customFormat="1" ht="42" customHeight="1">
      <c r="A100" s="715"/>
      <c r="B100" s="851"/>
      <c r="C100" s="852"/>
      <c r="D100" s="657"/>
      <c r="E100" s="181" t="s">
        <v>10</v>
      </c>
      <c r="F100" s="161" t="s">
        <v>382</v>
      </c>
      <c r="G100" s="156" t="s">
        <v>14</v>
      </c>
      <c r="H100" s="398">
        <f>I100+J100+L100+M100+N100+O100+P100+Q100</f>
        <v>5</v>
      </c>
      <c r="I100" s="201">
        <v>5</v>
      </c>
      <c r="J100" s="201"/>
      <c r="K100" s="201"/>
      <c r="L100" s="201"/>
      <c r="M100" s="201"/>
      <c r="N100" s="201"/>
      <c r="O100" s="201"/>
      <c r="P100" s="201"/>
      <c r="Q100" s="201"/>
      <c r="R100" s="453" t="s">
        <v>449</v>
      </c>
      <c r="S100" s="452" t="s">
        <v>1128</v>
      </c>
      <c r="T100" s="371" t="s">
        <v>383</v>
      </c>
      <c r="U100" s="165" t="s">
        <v>152</v>
      </c>
      <c r="V100" s="165">
        <v>1</v>
      </c>
    </row>
    <row r="101" spans="1:22" s="159" customFormat="1" ht="15" customHeight="1">
      <c r="A101" s="715"/>
      <c r="B101" s="851"/>
      <c r="C101" s="852"/>
      <c r="D101" s="661" t="s">
        <v>15</v>
      </c>
      <c r="E101" s="662"/>
      <c r="F101" s="662"/>
      <c r="G101" s="663"/>
      <c r="H101" s="204">
        <f>H100</f>
        <v>5</v>
      </c>
      <c r="I101" s="204">
        <f>I100</f>
        <v>5</v>
      </c>
      <c r="J101" s="204">
        <f>J100</f>
        <v>0</v>
      </c>
      <c r="K101" s="204"/>
      <c r="L101" s="204">
        <f t="shared" ref="L101:Q101" si="25">L100</f>
        <v>0</v>
      </c>
      <c r="M101" s="204">
        <f t="shared" si="25"/>
        <v>0</v>
      </c>
      <c r="N101" s="204">
        <f t="shared" si="25"/>
        <v>0</v>
      </c>
      <c r="O101" s="204">
        <f t="shared" si="25"/>
        <v>0</v>
      </c>
      <c r="P101" s="204">
        <f t="shared" si="25"/>
        <v>0</v>
      </c>
      <c r="Q101" s="204">
        <f t="shared" si="25"/>
        <v>0</v>
      </c>
      <c r="R101" s="670"/>
      <c r="S101" s="670"/>
      <c r="T101" s="670"/>
      <c r="U101" s="670"/>
      <c r="V101" s="671"/>
    </row>
    <row r="102" spans="1:22" s="159" customFormat="1" ht="15" customHeight="1">
      <c r="A102" s="547" t="s">
        <v>154</v>
      </c>
      <c r="B102" s="540" t="s">
        <v>150</v>
      </c>
      <c r="C102" s="541" t="s">
        <v>154</v>
      </c>
      <c r="D102" s="855" t="s">
        <v>16</v>
      </c>
      <c r="E102" s="855"/>
      <c r="F102" s="855"/>
      <c r="G102" s="855"/>
      <c r="H102" s="387">
        <f>H98+H101</f>
        <v>10</v>
      </c>
      <c r="I102" s="387">
        <f t="shared" ref="I102:Q102" si="26">I98+I101</f>
        <v>10</v>
      </c>
      <c r="J102" s="387">
        <f t="shared" si="26"/>
        <v>0</v>
      </c>
      <c r="K102" s="387">
        <f t="shared" si="26"/>
        <v>0</v>
      </c>
      <c r="L102" s="387">
        <f t="shared" si="26"/>
        <v>0</v>
      </c>
      <c r="M102" s="387">
        <f t="shared" si="26"/>
        <v>0</v>
      </c>
      <c r="N102" s="387">
        <f t="shared" si="26"/>
        <v>0</v>
      </c>
      <c r="O102" s="387">
        <f t="shared" si="26"/>
        <v>0</v>
      </c>
      <c r="P102" s="387">
        <f t="shared" si="26"/>
        <v>0</v>
      </c>
      <c r="Q102" s="387">
        <f t="shared" si="26"/>
        <v>0</v>
      </c>
      <c r="R102" s="804"/>
      <c r="S102" s="642"/>
      <c r="T102" s="642"/>
      <c r="U102" s="642"/>
      <c r="V102" s="643"/>
    </row>
    <row r="103" spans="1:22" s="160" customFormat="1" ht="15" customHeight="1">
      <c r="A103" s="547" t="s">
        <v>154</v>
      </c>
      <c r="B103" s="540" t="s">
        <v>150</v>
      </c>
      <c r="C103" s="629" t="s">
        <v>17</v>
      </c>
      <c r="D103" s="630"/>
      <c r="E103" s="630"/>
      <c r="F103" s="630"/>
      <c r="G103" s="630"/>
      <c r="H103" s="389">
        <f>H89+H94+H102</f>
        <v>678.5920000000001</v>
      </c>
      <c r="I103" s="389">
        <f t="shared" ref="I103:Q103" si="27">I89+I94+I102</f>
        <v>174.90600000000001</v>
      </c>
      <c r="J103" s="389">
        <f t="shared" si="27"/>
        <v>0</v>
      </c>
      <c r="K103" s="389">
        <f t="shared" si="27"/>
        <v>0</v>
      </c>
      <c r="L103" s="389">
        <f t="shared" si="27"/>
        <v>0</v>
      </c>
      <c r="M103" s="389">
        <f t="shared" si="27"/>
        <v>0</v>
      </c>
      <c r="N103" s="389">
        <f t="shared" si="27"/>
        <v>425.15299999999996</v>
      </c>
      <c r="O103" s="389">
        <f t="shared" si="27"/>
        <v>0</v>
      </c>
      <c r="P103" s="389">
        <f t="shared" si="27"/>
        <v>0</v>
      </c>
      <c r="Q103" s="389">
        <f t="shared" si="27"/>
        <v>78.533000000000001</v>
      </c>
      <c r="R103" s="223"/>
      <c r="S103" s="632"/>
      <c r="T103" s="632"/>
      <c r="U103" s="632"/>
      <c r="V103" s="633"/>
    </row>
    <row r="104" spans="1:22" s="159" customFormat="1" ht="15" customHeight="1">
      <c r="A104" s="538" t="s">
        <v>154</v>
      </c>
      <c r="B104" s="540" t="s">
        <v>151</v>
      </c>
      <c r="C104" s="847" t="s">
        <v>468</v>
      </c>
      <c r="D104" s="848"/>
      <c r="E104" s="848"/>
      <c r="F104" s="848"/>
      <c r="G104" s="848"/>
      <c r="H104" s="848"/>
      <c r="I104" s="848"/>
      <c r="J104" s="848"/>
      <c r="K104" s="848"/>
      <c r="L104" s="848"/>
      <c r="M104" s="848"/>
      <c r="N104" s="848"/>
      <c r="O104" s="848"/>
      <c r="P104" s="848"/>
      <c r="Q104" s="848"/>
      <c r="R104" s="848"/>
      <c r="S104" s="848"/>
      <c r="T104" s="848"/>
      <c r="U104" s="848"/>
      <c r="V104" s="849"/>
    </row>
    <row r="105" spans="1:22" s="159" customFormat="1" ht="14.25" customHeight="1">
      <c r="A105" s="547" t="s">
        <v>154</v>
      </c>
      <c r="B105" s="540" t="s">
        <v>151</v>
      </c>
      <c r="C105" s="541" t="s">
        <v>151</v>
      </c>
      <c r="D105" s="850" t="s">
        <v>469</v>
      </c>
      <c r="E105" s="850"/>
      <c r="F105" s="850"/>
      <c r="G105" s="850"/>
      <c r="H105" s="850"/>
      <c r="I105" s="850"/>
      <c r="J105" s="850"/>
      <c r="K105" s="850"/>
      <c r="L105" s="850"/>
      <c r="M105" s="850"/>
      <c r="N105" s="850"/>
      <c r="O105" s="850"/>
      <c r="P105" s="850"/>
      <c r="Q105" s="850"/>
      <c r="R105" s="850"/>
      <c r="S105" s="850"/>
      <c r="T105" s="850"/>
      <c r="U105" s="850"/>
      <c r="V105" s="850"/>
    </row>
    <row r="106" spans="1:22" s="159" customFormat="1" ht="28.5" customHeight="1">
      <c r="A106" s="715" t="s">
        <v>154</v>
      </c>
      <c r="B106" s="851" t="s">
        <v>151</v>
      </c>
      <c r="C106" s="852" t="s">
        <v>151</v>
      </c>
      <c r="D106" s="615" t="s">
        <v>150</v>
      </c>
      <c r="E106" s="659" t="s">
        <v>470</v>
      </c>
      <c r="F106" s="660"/>
      <c r="G106" s="154"/>
      <c r="H106" s="197"/>
      <c r="I106" s="197"/>
      <c r="J106" s="197"/>
      <c r="K106" s="197"/>
      <c r="L106" s="197"/>
      <c r="M106" s="197"/>
      <c r="N106" s="197"/>
      <c r="O106" s="197"/>
      <c r="P106" s="197"/>
      <c r="Q106" s="197"/>
      <c r="R106" s="198"/>
      <c r="S106" s="198"/>
      <c r="T106" s="369"/>
      <c r="U106" s="155"/>
      <c r="V106" s="155"/>
    </row>
    <row r="107" spans="1:22" s="159" customFormat="1" ht="49.5" customHeight="1">
      <c r="A107" s="715"/>
      <c r="B107" s="851"/>
      <c r="C107" s="852"/>
      <c r="D107" s="616"/>
      <c r="E107" s="583" t="s">
        <v>10</v>
      </c>
      <c r="F107" s="161" t="s">
        <v>471</v>
      </c>
      <c r="G107" s="156" t="s">
        <v>14</v>
      </c>
      <c r="H107" s="398">
        <f>I107+J107+L107+M107+N107+O107+P107+Q107</f>
        <v>13.2</v>
      </c>
      <c r="I107" s="515">
        <f>15-1.8</f>
        <v>13.2</v>
      </c>
      <c r="J107" s="201"/>
      <c r="K107" s="201"/>
      <c r="L107" s="201"/>
      <c r="M107" s="201"/>
      <c r="N107" s="201"/>
      <c r="O107" s="201"/>
      <c r="P107" s="201"/>
      <c r="Q107" s="201"/>
      <c r="R107" s="453" t="s">
        <v>449</v>
      </c>
      <c r="S107" s="452" t="s">
        <v>1120</v>
      </c>
      <c r="T107" s="371" t="s">
        <v>187</v>
      </c>
      <c r="U107" s="165" t="s">
        <v>152</v>
      </c>
      <c r="V107" s="165">
        <v>1</v>
      </c>
    </row>
    <row r="108" spans="1:22" s="159" customFormat="1" ht="15" customHeight="1">
      <c r="A108" s="715"/>
      <c r="B108" s="851"/>
      <c r="C108" s="852"/>
      <c r="D108" s="661" t="s">
        <v>15</v>
      </c>
      <c r="E108" s="662"/>
      <c r="F108" s="662"/>
      <c r="G108" s="663"/>
      <c r="H108" s="204">
        <f t="shared" ref="H108:Q108" si="28">H107</f>
        <v>13.2</v>
      </c>
      <c r="I108" s="204">
        <f t="shared" si="28"/>
        <v>13.2</v>
      </c>
      <c r="J108" s="204">
        <f t="shared" si="28"/>
        <v>0</v>
      </c>
      <c r="K108" s="204">
        <f t="shared" si="28"/>
        <v>0</v>
      </c>
      <c r="L108" s="204">
        <f t="shared" si="28"/>
        <v>0</v>
      </c>
      <c r="M108" s="204">
        <f t="shared" si="28"/>
        <v>0</v>
      </c>
      <c r="N108" s="204">
        <f t="shared" si="28"/>
        <v>0</v>
      </c>
      <c r="O108" s="204">
        <f t="shared" si="28"/>
        <v>0</v>
      </c>
      <c r="P108" s="204">
        <f t="shared" si="28"/>
        <v>0</v>
      </c>
      <c r="Q108" s="204">
        <f t="shared" si="28"/>
        <v>0</v>
      </c>
      <c r="R108" s="670"/>
      <c r="S108" s="670"/>
      <c r="T108" s="670"/>
      <c r="U108" s="670"/>
      <c r="V108" s="671"/>
    </row>
    <row r="109" spans="1:22" s="159" customFormat="1" ht="28.5" customHeight="1">
      <c r="A109" s="647" t="s">
        <v>154</v>
      </c>
      <c r="B109" s="650" t="s">
        <v>151</v>
      </c>
      <c r="C109" s="653" t="s">
        <v>151</v>
      </c>
      <c r="D109" s="656" t="s">
        <v>151</v>
      </c>
      <c r="E109" s="659" t="s">
        <v>472</v>
      </c>
      <c r="F109" s="660"/>
      <c r="G109" s="154"/>
      <c r="H109" s="197"/>
      <c r="I109" s="197"/>
      <c r="J109" s="197"/>
      <c r="K109" s="197"/>
      <c r="L109" s="197"/>
      <c r="M109" s="197"/>
      <c r="N109" s="197"/>
      <c r="O109" s="197"/>
      <c r="P109" s="197"/>
      <c r="Q109" s="197"/>
      <c r="R109" s="198"/>
      <c r="S109" s="198"/>
      <c r="T109" s="369"/>
      <c r="U109" s="155"/>
      <c r="V109" s="155"/>
    </row>
    <row r="110" spans="1:22" s="159" customFormat="1" ht="41.25" customHeight="1">
      <c r="A110" s="648"/>
      <c r="B110" s="651"/>
      <c r="C110" s="654"/>
      <c r="D110" s="657"/>
      <c r="E110" s="181" t="s">
        <v>10</v>
      </c>
      <c r="F110" s="161" t="s">
        <v>473</v>
      </c>
      <c r="G110" s="156" t="s">
        <v>14</v>
      </c>
      <c r="H110" s="398">
        <f>I110+J110+L110+M110+N110+O110+P110+Q110</f>
        <v>3</v>
      </c>
      <c r="I110" s="201">
        <v>3</v>
      </c>
      <c r="J110" s="201"/>
      <c r="K110" s="201"/>
      <c r="L110" s="201"/>
      <c r="M110" s="201"/>
      <c r="N110" s="201"/>
      <c r="O110" s="201"/>
      <c r="P110" s="201"/>
      <c r="Q110" s="201"/>
      <c r="R110" s="453" t="s">
        <v>449</v>
      </c>
      <c r="S110" s="453" t="s">
        <v>1129</v>
      </c>
      <c r="T110" s="371" t="s">
        <v>474</v>
      </c>
      <c r="U110" s="165" t="s">
        <v>152</v>
      </c>
      <c r="V110" s="165">
        <v>1</v>
      </c>
    </row>
    <row r="111" spans="1:22" s="159" customFormat="1" ht="15" customHeight="1">
      <c r="A111" s="649"/>
      <c r="B111" s="652"/>
      <c r="C111" s="655"/>
      <c r="D111" s="661" t="s">
        <v>15</v>
      </c>
      <c r="E111" s="662"/>
      <c r="F111" s="662"/>
      <c r="G111" s="663"/>
      <c r="H111" s="386">
        <f t="shared" ref="H111:Q111" si="29">H110</f>
        <v>3</v>
      </c>
      <c r="I111" s="386">
        <f t="shared" si="29"/>
        <v>3</v>
      </c>
      <c r="J111" s="386">
        <f t="shared" si="29"/>
        <v>0</v>
      </c>
      <c r="K111" s="386">
        <f t="shared" si="29"/>
        <v>0</v>
      </c>
      <c r="L111" s="386">
        <f t="shared" si="29"/>
        <v>0</v>
      </c>
      <c r="M111" s="386">
        <f t="shared" si="29"/>
        <v>0</v>
      </c>
      <c r="N111" s="386">
        <f t="shared" si="29"/>
        <v>0</v>
      </c>
      <c r="O111" s="386">
        <f t="shared" si="29"/>
        <v>0</v>
      </c>
      <c r="P111" s="386">
        <f t="shared" si="29"/>
        <v>0</v>
      </c>
      <c r="Q111" s="386">
        <f t="shared" si="29"/>
        <v>0</v>
      </c>
      <c r="R111" s="705"/>
      <c r="S111" s="664"/>
      <c r="T111" s="664"/>
      <c r="U111" s="664"/>
      <c r="V111" s="665"/>
    </row>
    <row r="112" spans="1:22" s="159" customFormat="1" ht="29.25" customHeight="1">
      <c r="A112" s="647" t="s">
        <v>154</v>
      </c>
      <c r="B112" s="650" t="s">
        <v>151</v>
      </c>
      <c r="C112" s="653" t="s">
        <v>151</v>
      </c>
      <c r="D112" s="615" t="s">
        <v>153</v>
      </c>
      <c r="E112" s="659" t="s">
        <v>475</v>
      </c>
      <c r="F112" s="660"/>
      <c r="G112" s="154"/>
      <c r="H112" s="197"/>
      <c r="I112" s="197"/>
      <c r="J112" s="197"/>
      <c r="K112" s="197"/>
      <c r="L112" s="197"/>
      <c r="M112" s="197"/>
      <c r="N112" s="197"/>
      <c r="O112" s="197"/>
      <c r="P112" s="197"/>
      <c r="Q112" s="197"/>
      <c r="R112" s="198"/>
      <c r="S112" s="198"/>
      <c r="T112" s="369"/>
      <c r="U112" s="155"/>
      <c r="V112" s="155"/>
    </row>
    <row r="113" spans="1:22" s="159" customFormat="1" ht="93.75" customHeight="1">
      <c r="A113" s="648"/>
      <c r="B113" s="651"/>
      <c r="C113" s="654"/>
      <c r="D113" s="616"/>
      <c r="E113" s="181" t="s">
        <v>10</v>
      </c>
      <c r="F113" s="161" t="s">
        <v>672</v>
      </c>
      <c r="G113" s="156" t="s">
        <v>14</v>
      </c>
      <c r="H113" s="398">
        <f>I113+J113+L113+M113+N113+O113+P113+Q113</f>
        <v>58</v>
      </c>
      <c r="I113" s="515">
        <f>60-2</f>
        <v>58</v>
      </c>
      <c r="J113" s="201"/>
      <c r="K113" s="201"/>
      <c r="L113" s="201"/>
      <c r="M113" s="201"/>
      <c r="N113" s="201"/>
      <c r="O113" s="201"/>
      <c r="P113" s="201"/>
      <c r="Q113" s="201"/>
      <c r="R113" s="453" t="s">
        <v>449</v>
      </c>
      <c r="S113" s="453" t="s">
        <v>1129</v>
      </c>
      <c r="T113" s="371" t="s">
        <v>476</v>
      </c>
      <c r="U113" s="165" t="s">
        <v>152</v>
      </c>
      <c r="V113" s="165">
        <v>1</v>
      </c>
    </row>
    <row r="114" spans="1:22" s="159" customFormat="1" ht="15" customHeight="1">
      <c r="A114" s="649"/>
      <c r="B114" s="652"/>
      <c r="C114" s="655"/>
      <c r="D114" s="661" t="s">
        <v>15</v>
      </c>
      <c r="E114" s="662"/>
      <c r="F114" s="662"/>
      <c r="G114" s="663"/>
      <c r="H114" s="204">
        <f>H113</f>
        <v>58</v>
      </c>
      <c r="I114" s="204">
        <f>I113</f>
        <v>58</v>
      </c>
      <c r="J114" s="204">
        <f>J113</f>
        <v>0</v>
      </c>
      <c r="K114" s="204"/>
      <c r="L114" s="204">
        <f t="shared" ref="L114:Q114" si="30">L113</f>
        <v>0</v>
      </c>
      <c r="M114" s="204">
        <f t="shared" si="30"/>
        <v>0</v>
      </c>
      <c r="N114" s="204">
        <f t="shared" si="30"/>
        <v>0</v>
      </c>
      <c r="O114" s="204">
        <f t="shared" si="30"/>
        <v>0</v>
      </c>
      <c r="P114" s="204">
        <f t="shared" si="30"/>
        <v>0</v>
      </c>
      <c r="Q114" s="204">
        <f t="shared" si="30"/>
        <v>0</v>
      </c>
      <c r="R114" s="670"/>
      <c r="S114" s="670"/>
      <c r="T114" s="670"/>
      <c r="U114" s="670"/>
      <c r="V114" s="671"/>
    </row>
    <row r="115" spans="1:22" s="159" customFormat="1" ht="41.25" customHeight="1">
      <c r="A115" s="647" t="s">
        <v>154</v>
      </c>
      <c r="B115" s="650" t="s">
        <v>151</v>
      </c>
      <c r="C115" s="653" t="s">
        <v>151</v>
      </c>
      <c r="D115" s="615" t="s">
        <v>154</v>
      </c>
      <c r="E115" s="659" t="s">
        <v>477</v>
      </c>
      <c r="F115" s="660"/>
      <c r="G115" s="154"/>
      <c r="H115" s="197"/>
      <c r="I115" s="197"/>
      <c r="J115" s="197"/>
      <c r="K115" s="197"/>
      <c r="L115" s="197"/>
      <c r="M115" s="197"/>
      <c r="N115" s="197"/>
      <c r="O115" s="197"/>
      <c r="P115" s="197"/>
      <c r="Q115" s="197"/>
      <c r="R115" s="198"/>
      <c r="S115" s="198"/>
      <c r="T115" s="369"/>
      <c r="U115" s="155"/>
      <c r="V115" s="155"/>
    </row>
    <row r="116" spans="1:22" s="159" customFormat="1" ht="42" customHeight="1">
      <c r="A116" s="648"/>
      <c r="B116" s="651"/>
      <c r="C116" s="654"/>
      <c r="D116" s="616"/>
      <c r="E116" s="181" t="s">
        <v>10</v>
      </c>
      <c r="F116" s="161" t="s">
        <v>478</v>
      </c>
      <c r="G116" s="156" t="s">
        <v>14</v>
      </c>
      <c r="H116" s="398">
        <f>I116+J116+L116+M116+N116+O116+P116+Q116</f>
        <v>30</v>
      </c>
      <c r="I116" s="515">
        <f>80-50</f>
        <v>30</v>
      </c>
      <c r="J116" s="201"/>
      <c r="K116" s="201"/>
      <c r="L116" s="201"/>
      <c r="M116" s="201"/>
      <c r="N116" s="201"/>
      <c r="O116" s="201"/>
      <c r="P116" s="201"/>
      <c r="Q116" s="201"/>
      <c r="R116" s="453" t="s">
        <v>449</v>
      </c>
      <c r="S116" s="454" t="s">
        <v>1130</v>
      </c>
      <c r="T116" s="371" t="s">
        <v>476</v>
      </c>
      <c r="U116" s="165" t="s">
        <v>152</v>
      </c>
      <c r="V116" s="165">
        <v>1</v>
      </c>
    </row>
    <row r="117" spans="1:22" s="159" customFormat="1" ht="15" customHeight="1">
      <c r="A117" s="649"/>
      <c r="B117" s="652"/>
      <c r="C117" s="655"/>
      <c r="D117" s="661" t="s">
        <v>15</v>
      </c>
      <c r="E117" s="662"/>
      <c r="F117" s="662"/>
      <c r="G117" s="663"/>
      <c r="H117" s="204">
        <f>H116</f>
        <v>30</v>
      </c>
      <c r="I117" s="204">
        <f>I116</f>
        <v>30</v>
      </c>
      <c r="J117" s="204">
        <f>J116</f>
        <v>0</v>
      </c>
      <c r="K117" s="204"/>
      <c r="L117" s="204">
        <f t="shared" ref="L117:Q117" si="31">L116</f>
        <v>0</v>
      </c>
      <c r="M117" s="204">
        <f t="shared" si="31"/>
        <v>0</v>
      </c>
      <c r="N117" s="204">
        <f t="shared" si="31"/>
        <v>0</v>
      </c>
      <c r="O117" s="204">
        <f t="shared" si="31"/>
        <v>0</v>
      </c>
      <c r="P117" s="204">
        <f t="shared" si="31"/>
        <v>0</v>
      </c>
      <c r="Q117" s="204">
        <f t="shared" si="31"/>
        <v>0</v>
      </c>
      <c r="R117" s="670"/>
      <c r="S117" s="670"/>
      <c r="T117" s="670"/>
      <c r="U117" s="670"/>
      <c r="V117" s="671"/>
    </row>
    <row r="118" spans="1:22" s="159" customFormat="1" ht="15" customHeight="1">
      <c r="A118" s="547"/>
      <c r="B118" s="540"/>
      <c r="C118" s="541"/>
      <c r="D118" s="855" t="s">
        <v>16</v>
      </c>
      <c r="E118" s="855"/>
      <c r="F118" s="855"/>
      <c r="G118" s="855"/>
      <c r="H118" s="387">
        <f>H108+H111+H114+H117</f>
        <v>104.2</v>
      </c>
      <c r="I118" s="387">
        <f t="shared" ref="I118:Q118" si="32">I108+I111+I114+I117</f>
        <v>104.2</v>
      </c>
      <c r="J118" s="387">
        <f t="shared" si="32"/>
        <v>0</v>
      </c>
      <c r="K118" s="387">
        <f t="shared" si="32"/>
        <v>0</v>
      </c>
      <c r="L118" s="387">
        <f t="shared" si="32"/>
        <v>0</v>
      </c>
      <c r="M118" s="387">
        <f t="shared" si="32"/>
        <v>0</v>
      </c>
      <c r="N118" s="387">
        <f t="shared" si="32"/>
        <v>0</v>
      </c>
      <c r="O118" s="387">
        <f t="shared" si="32"/>
        <v>0</v>
      </c>
      <c r="P118" s="387">
        <f t="shared" si="32"/>
        <v>0</v>
      </c>
      <c r="Q118" s="387">
        <f t="shared" si="32"/>
        <v>0</v>
      </c>
      <c r="R118" s="804"/>
      <c r="S118" s="642"/>
      <c r="T118" s="642"/>
      <c r="U118" s="642"/>
      <c r="V118" s="643"/>
    </row>
    <row r="119" spans="1:22" s="159" customFormat="1" ht="13.5" customHeight="1">
      <c r="A119" s="547" t="s">
        <v>154</v>
      </c>
      <c r="B119" s="540" t="s">
        <v>151</v>
      </c>
      <c r="C119" s="541" t="s">
        <v>153</v>
      </c>
      <c r="D119" s="850" t="s">
        <v>479</v>
      </c>
      <c r="E119" s="850"/>
      <c r="F119" s="850"/>
      <c r="G119" s="850"/>
      <c r="H119" s="850"/>
      <c r="I119" s="850"/>
      <c r="J119" s="850"/>
      <c r="K119" s="850"/>
      <c r="L119" s="850"/>
      <c r="M119" s="850"/>
      <c r="N119" s="850"/>
      <c r="O119" s="850"/>
      <c r="P119" s="850"/>
      <c r="Q119" s="850"/>
      <c r="R119" s="850"/>
      <c r="S119" s="850"/>
      <c r="T119" s="850"/>
      <c r="U119" s="850"/>
      <c r="V119" s="850"/>
    </row>
    <row r="120" spans="1:22" s="159" customFormat="1" ht="28.5" customHeight="1">
      <c r="A120" s="715" t="s">
        <v>154</v>
      </c>
      <c r="B120" s="851" t="s">
        <v>151</v>
      </c>
      <c r="C120" s="852" t="s">
        <v>153</v>
      </c>
      <c r="D120" s="656" t="s">
        <v>150</v>
      </c>
      <c r="E120" s="659" t="s">
        <v>188</v>
      </c>
      <c r="F120" s="660"/>
      <c r="G120" s="154"/>
      <c r="H120" s="197"/>
      <c r="I120" s="197"/>
      <c r="J120" s="197"/>
      <c r="K120" s="197"/>
      <c r="L120" s="197"/>
      <c r="M120" s="197"/>
      <c r="N120" s="197"/>
      <c r="O120" s="197"/>
      <c r="P120" s="197"/>
      <c r="Q120" s="197"/>
      <c r="R120" s="198"/>
      <c r="S120" s="198"/>
      <c r="T120" s="369"/>
      <c r="U120" s="155"/>
      <c r="V120" s="155"/>
    </row>
    <row r="121" spans="1:22" s="159" customFormat="1" ht="42" customHeight="1">
      <c r="A121" s="715"/>
      <c r="B121" s="851"/>
      <c r="C121" s="852"/>
      <c r="D121" s="657"/>
      <c r="E121" s="182" t="s">
        <v>10</v>
      </c>
      <c r="F121" s="163" t="s">
        <v>189</v>
      </c>
      <c r="G121" s="156" t="s">
        <v>14</v>
      </c>
      <c r="H121" s="398">
        <f>I121+J121+L121+M121+N121+O121+P121+Q121</f>
        <v>6</v>
      </c>
      <c r="I121" s="201">
        <v>6</v>
      </c>
      <c r="J121" s="201"/>
      <c r="K121" s="201"/>
      <c r="L121" s="201"/>
      <c r="M121" s="201"/>
      <c r="N121" s="201"/>
      <c r="O121" s="201"/>
      <c r="P121" s="201"/>
      <c r="Q121" s="201"/>
      <c r="R121" s="453" t="s">
        <v>449</v>
      </c>
      <c r="S121" s="452" t="s">
        <v>1121</v>
      </c>
      <c r="T121" s="371" t="s">
        <v>187</v>
      </c>
      <c r="U121" s="165" t="s">
        <v>152</v>
      </c>
      <c r="V121" s="169">
        <v>1</v>
      </c>
    </row>
    <row r="122" spans="1:22" s="159" customFormat="1" ht="15" customHeight="1">
      <c r="A122" s="715"/>
      <c r="B122" s="851"/>
      <c r="C122" s="852"/>
      <c r="D122" s="661" t="s">
        <v>15</v>
      </c>
      <c r="E122" s="662"/>
      <c r="F122" s="662"/>
      <c r="G122" s="663"/>
      <c r="H122" s="386">
        <f>H121</f>
        <v>6</v>
      </c>
      <c r="I122" s="386">
        <f t="shared" ref="I122:Q123" si="33">I121</f>
        <v>6</v>
      </c>
      <c r="J122" s="386">
        <f t="shared" si="33"/>
        <v>0</v>
      </c>
      <c r="K122" s="386"/>
      <c r="L122" s="386">
        <f t="shared" si="33"/>
        <v>0</v>
      </c>
      <c r="M122" s="386">
        <f t="shared" si="33"/>
        <v>0</v>
      </c>
      <c r="N122" s="386">
        <f t="shared" si="33"/>
        <v>0</v>
      </c>
      <c r="O122" s="386">
        <f t="shared" si="33"/>
        <v>0</v>
      </c>
      <c r="P122" s="386">
        <f t="shared" si="33"/>
        <v>0</v>
      </c>
      <c r="Q122" s="386">
        <f t="shared" si="33"/>
        <v>0</v>
      </c>
      <c r="R122" s="705"/>
      <c r="S122" s="664"/>
      <c r="T122" s="664"/>
      <c r="U122" s="664"/>
      <c r="V122" s="665"/>
    </row>
    <row r="123" spans="1:22" s="159" customFormat="1" ht="15" customHeight="1">
      <c r="A123" s="547"/>
      <c r="B123" s="540"/>
      <c r="C123" s="464"/>
      <c r="D123" s="855" t="s">
        <v>16</v>
      </c>
      <c r="E123" s="855"/>
      <c r="F123" s="855"/>
      <c r="G123" s="855"/>
      <c r="H123" s="387">
        <f>H122</f>
        <v>6</v>
      </c>
      <c r="I123" s="387">
        <f t="shared" si="33"/>
        <v>6</v>
      </c>
      <c r="J123" s="387">
        <f t="shared" si="33"/>
        <v>0</v>
      </c>
      <c r="K123" s="387">
        <f t="shared" si="33"/>
        <v>0</v>
      </c>
      <c r="L123" s="387">
        <f t="shared" si="33"/>
        <v>0</v>
      </c>
      <c r="M123" s="387">
        <f t="shared" si="33"/>
        <v>0</v>
      </c>
      <c r="N123" s="387">
        <f t="shared" si="33"/>
        <v>0</v>
      </c>
      <c r="O123" s="387">
        <f t="shared" si="33"/>
        <v>0</v>
      </c>
      <c r="P123" s="387">
        <f t="shared" si="33"/>
        <v>0</v>
      </c>
      <c r="Q123" s="387">
        <f t="shared" si="33"/>
        <v>0</v>
      </c>
      <c r="R123" s="804"/>
      <c r="S123" s="642"/>
      <c r="T123" s="642"/>
      <c r="U123" s="642"/>
      <c r="V123" s="643"/>
    </row>
    <row r="124" spans="1:22" s="160" customFormat="1" ht="15" customHeight="1">
      <c r="A124" s="547" t="s">
        <v>154</v>
      </c>
      <c r="B124" s="540" t="s">
        <v>150</v>
      </c>
      <c r="C124" s="629" t="s">
        <v>17</v>
      </c>
      <c r="D124" s="630"/>
      <c r="E124" s="630"/>
      <c r="F124" s="630"/>
      <c r="G124" s="630"/>
      <c r="H124" s="389">
        <f>H118+H123</f>
        <v>110.2</v>
      </c>
      <c r="I124" s="389">
        <f t="shared" ref="I124:Q124" si="34">I118+I123</f>
        <v>110.2</v>
      </c>
      <c r="J124" s="389">
        <f t="shared" si="34"/>
        <v>0</v>
      </c>
      <c r="K124" s="389">
        <f t="shared" si="34"/>
        <v>0</v>
      </c>
      <c r="L124" s="389">
        <f t="shared" si="34"/>
        <v>0</v>
      </c>
      <c r="M124" s="389">
        <f t="shared" si="34"/>
        <v>0</v>
      </c>
      <c r="N124" s="389">
        <f t="shared" si="34"/>
        <v>0</v>
      </c>
      <c r="O124" s="389">
        <f t="shared" si="34"/>
        <v>0</v>
      </c>
      <c r="P124" s="389">
        <f t="shared" si="34"/>
        <v>0</v>
      </c>
      <c r="Q124" s="389">
        <f t="shared" si="34"/>
        <v>0</v>
      </c>
      <c r="R124" s="223"/>
      <c r="S124" s="632"/>
      <c r="T124" s="632"/>
      <c r="U124" s="632"/>
      <c r="V124" s="633"/>
    </row>
    <row r="125" spans="1:22" s="159" customFormat="1" ht="15" customHeight="1">
      <c r="A125" s="538" t="s">
        <v>154</v>
      </c>
      <c r="B125" s="540" t="s">
        <v>153</v>
      </c>
      <c r="C125" s="708" t="s">
        <v>480</v>
      </c>
      <c r="D125" s="708"/>
      <c r="E125" s="708"/>
      <c r="F125" s="708"/>
      <c r="G125" s="708"/>
      <c r="H125" s="708"/>
      <c r="I125" s="708"/>
      <c r="J125" s="708"/>
      <c r="K125" s="708"/>
      <c r="L125" s="708"/>
      <c r="M125" s="708"/>
      <c r="N125" s="708"/>
      <c r="O125" s="708"/>
      <c r="P125" s="708"/>
      <c r="Q125" s="708"/>
      <c r="R125" s="708"/>
      <c r="S125" s="708"/>
      <c r="T125" s="708"/>
      <c r="U125" s="708"/>
      <c r="V125" s="708"/>
    </row>
    <row r="126" spans="1:22" s="159" customFormat="1" ht="14.25" customHeight="1">
      <c r="A126" s="547" t="s">
        <v>154</v>
      </c>
      <c r="B126" s="540" t="s">
        <v>245</v>
      </c>
      <c r="C126" s="541" t="s">
        <v>150</v>
      </c>
      <c r="D126" s="856" t="s">
        <v>481</v>
      </c>
      <c r="E126" s="857"/>
      <c r="F126" s="857"/>
      <c r="G126" s="857"/>
      <c r="H126" s="857"/>
      <c r="I126" s="857"/>
      <c r="J126" s="857"/>
      <c r="K126" s="857"/>
      <c r="L126" s="857"/>
      <c r="M126" s="857"/>
      <c r="N126" s="857"/>
      <c r="O126" s="857"/>
      <c r="P126" s="857"/>
      <c r="Q126" s="857"/>
      <c r="R126" s="857"/>
      <c r="S126" s="857"/>
      <c r="T126" s="857"/>
      <c r="U126" s="857"/>
      <c r="V126" s="858"/>
    </row>
    <row r="127" spans="1:22" s="159" customFormat="1" ht="45" customHeight="1">
      <c r="A127" s="715" t="s">
        <v>154</v>
      </c>
      <c r="B127" s="851" t="s">
        <v>153</v>
      </c>
      <c r="C127" s="852" t="s">
        <v>150</v>
      </c>
      <c r="D127" s="615" t="s">
        <v>150</v>
      </c>
      <c r="E127" s="659" t="s">
        <v>482</v>
      </c>
      <c r="F127" s="660"/>
      <c r="G127" s="154"/>
      <c r="H127" s="197"/>
      <c r="I127" s="197"/>
      <c r="J127" s="197"/>
      <c r="K127" s="197"/>
      <c r="L127" s="197"/>
      <c r="M127" s="197"/>
      <c r="N127" s="197"/>
      <c r="O127" s="197"/>
      <c r="P127" s="197"/>
      <c r="Q127" s="197"/>
      <c r="R127" s="198"/>
      <c r="S127" s="198"/>
      <c r="T127" s="369"/>
      <c r="U127" s="155"/>
      <c r="V127" s="155"/>
    </row>
    <row r="128" spans="1:22" s="159" customFormat="1" ht="42" customHeight="1">
      <c r="A128" s="715"/>
      <c r="B128" s="851"/>
      <c r="C128" s="852"/>
      <c r="D128" s="616"/>
      <c r="E128" s="181" t="s">
        <v>10</v>
      </c>
      <c r="F128" s="161" t="s">
        <v>483</v>
      </c>
      <c r="G128" s="156" t="s">
        <v>14</v>
      </c>
      <c r="H128" s="398">
        <f>I128+J128+L128+M128+N128+O128+P128+Q128</f>
        <v>16.997</v>
      </c>
      <c r="I128" s="516">
        <f>17-0.003</f>
        <v>16.997</v>
      </c>
      <c r="J128" s="201"/>
      <c r="K128" s="201"/>
      <c r="L128" s="201"/>
      <c r="M128" s="201"/>
      <c r="N128" s="201"/>
      <c r="O128" s="201"/>
      <c r="P128" s="201"/>
      <c r="Q128" s="201"/>
      <c r="R128" s="453" t="s">
        <v>449</v>
      </c>
      <c r="S128" s="455" t="s">
        <v>1130</v>
      </c>
      <c r="T128" s="372" t="s">
        <v>484</v>
      </c>
      <c r="U128" s="165" t="s">
        <v>152</v>
      </c>
      <c r="V128" s="165">
        <v>1</v>
      </c>
    </row>
    <row r="129" spans="1:22" s="159" customFormat="1" ht="94.5" customHeight="1">
      <c r="A129" s="715"/>
      <c r="B129" s="851"/>
      <c r="C129" s="852"/>
      <c r="D129" s="465"/>
      <c r="E129" s="181" t="s">
        <v>11</v>
      </c>
      <c r="F129" s="161" t="s">
        <v>673</v>
      </c>
      <c r="G129" s="156" t="s">
        <v>393</v>
      </c>
      <c r="H129" s="398">
        <f>I129+J129+L129+M129+N129+O129+P129+Q129</f>
        <v>877.59900000000005</v>
      </c>
      <c r="I129" s="515">
        <f>84.74-61.299</f>
        <v>23.440999999999995</v>
      </c>
      <c r="J129" s="201"/>
      <c r="K129" s="201"/>
      <c r="L129" s="201"/>
      <c r="M129" s="201"/>
      <c r="N129" s="201">
        <v>854.15800000000002</v>
      </c>
      <c r="O129" s="201"/>
      <c r="P129" s="201"/>
      <c r="Q129" s="201"/>
      <c r="R129" s="453" t="s">
        <v>449</v>
      </c>
      <c r="S129" s="455" t="s">
        <v>1130</v>
      </c>
      <c r="T129" s="372" t="s">
        <v>485</v>
      </c>
      <c r="U129" s="165" t="s">
        <v>152</v>
      </c>
      <c r="V129" s="165">
        <v>4</v>
      </c>
    </row>
    <row r="130" spans="1:22" s="159" customFormat="1" ht="15" customHeight="1">
      <c r="A130" s="715"/>
      <c r="B130" s="851"/>
      <c r="C130" s="852"/>
      <c r="D130" s="661" t="s">
        <v>15</v>
      </c>
      <c r="E130" s="662"/>
      <c r="F130" s="662"/>
      <c r="G130" s="663"/>
      <c r="H130" s="204">
        <f>H129+H128</f>
        <v>894.596</v>
      </c>
      <c r="I130" s="204">
        <f>I129+I128</f>
        <v>40.437999999999995</v>
      </c>
      <c r="J130" s="204">
        <f t="shared" ref="J130:Q130" si="35">J129+J128</f>
        <v>0</v>
      </c>
      <c r="K130" s="204">
        <f t="shared" si="35"/>
        <v>0</v>
      </c>
      <c r="L130" s="204">
        <f t="shared" si="35"/>
        <v>0</v>
      </c>
      <c r="M130" s="204">
        <f t="shared" si="35"/>
        <v>0</v>
      </c>
      <c r="N130" s="204">
        <f>N129+N128</f>
        <v>854.15800000000002</v>
      </c>
      <c r="O130" s="204">
        <f t="shared" si="35"/>
        <v>0</v>
      </c>
      <c r="P130" s="204">
        <f t="shared" si="35"/>
        <v>0</v>
      </c>
      <c r="Q130" s="204">
        <f t="shared" si="35"/>
        <v>0</v>
      </c>
      <c r="R130" s="670"/>
      <c r="S130" s="670"/>
      <c r="T130" s="670"/>
      <c r="U130" s="670"/>
      <c r="V130" s="671"/>
    </row>
    <row r="131" spans="1:22" s="159" customFormat="1" ht="15" customHeight="1">
      <c r="A131" s="547" t="s">
        <v>154</v>
      </c>
      <c r="B131" s="540" t="s">
        <v>153</v>
      </c>
      <c r="C131" s="541" t="s">
        <v>150</v>
      </c>
      <c r="D131" s="855" t="s">
        <v>16</v>
      </c>
      <c r="E131" s="855"/>
      <c r="F131" s="855"/>
      <c r="G131" s="855"/>
      <c r="H131" s="387">
        <f>H130</f>
        <v>894.596</v>
      </c>
      <c r="I131" s="387">
        <f t="shared" ref="I131:Q131" si="36">I130</f>
        <v>40.437999999999995</v>
      </c>
      <c r="J131" s="387">
        <f t="shared" si="36"/>
        <v>0</v>
      </c>
      <c r="K131" s="387">
        <f t="shared" si="36"/>
        <v>0</v>
      </c>
      <c r="L131" s="387">
        <f t="shared" si="36"/>
        <v>0</v>
      </c>
      <c r="M131" s="387">
        <f t="shared" si="36"/>
        <v>0</v>
      </c>
      <c r="N131" s="387">
        <f t="shared" si="36"/>
        <v>854.15800000000002</v>
      </c>
      <c r="O131" s="387">
        <f t="shared" si="36"/>
        <v>0</v>
      </c>
      <c r="P131" s="387">
        <f t="shared" si="36"/>
        <v>0</v>
      </c>
      <c r="Q131" s="387">
        <f t="shared" si="36"/>
        <v>0</v>
      </c>
      <c r="R131" s="804"/>
      <c r="S131" s="642"/>
      <c r="T131" s="642"/>
      <c r="U131" s="642"/>
      <c r="V131" s="643"/>
    </row>
    <row r="132" spans="1:22" s="159" customFormat="1" ht="14.25" customHeight="1">
      <c r="A132" s="547" t="s">
        <v>154</v>
      </c>
      <c r="B132" s="540" t="s">
        <v>245</v>
      </c>
      <c r="C132" s="541" t="s">
        <v>151</v>
      </c>
      <c r="D132" s="850" t="s">
        <v>486</v>
      </c>
      <c r="E132" s="850"/>
      <c r="F132" s="850"/>
      <c r="G132" s="850"/>
      <c r="H132" s="850"/>
      <c r="I132" s="850"/>
      <c r="J132" s="850"/>
      <c r="K132" s="850"/>
      <c r="L132" s="850"/>
      <c r="M132" s="850"/>
      <c r="N132" s="850"/>
      <c r="O132" s="850"/>
      <c r="P132" s="850"/>
      <c r="Q132" s="850"/>
      <c r="R132" s="850"/>
      <c r="S132" s="850"/>
      <c r="T132" s="850"/>
      <c r="U132" s="850"/>
      <c r="V132" s="850"/>
    </row>
    <row r="133" spans="1:22" s="159" customFormat="1" ht="55.5" customHeight="1">
      <c r="A133" s="715" t="s">
        <v>154</v>
      </c>
      <c r="B133" s="851" t="s">
        <v>153</v>
      </c>
      <c r="C133" s="852" t="s">
        <v>151</v>
      </c>
      <c r="D133" s="656" t="s">
        <v>150</v>
      </c>
      <c r="E133" s="659" t="s">
        <v>487</v>
      </c>
      <c r="F133" s="660"/>
      <c r="G133" s="154"/>
      <c r="H133" s="197"/>
      <c r="I133" s="197"/>
      <c r="J133" s="197"/>
      <c r="K133" s="197"/>
      <c r="L133" s="197"/>
      <c r="M133" s="197"/>
      <c r="N133" s="197"/>
      <c r="O133" s="197"/>
      <c r="P133" s="197"/>
      <c r="Q133" s="197"/>
      <c r="R133" s="198"/>
      <c r="S133" s="198"/>
      <c r="T133" s="369"/>
      <c r="U133" s="155"/>
      <c r="V133" s="155"/>
    </row>
    <row r="134" spans="1:22" s="159" customFormat="1" ht="46.5" customHeight="1">
      <c r="A134" s="715"/>
      <c r="B134" s="851"/>
      <c r="C134" s="852"/>
      <c r="D134" s="657"/>
      <c r="E134" s="181" t="s">
        <v>10</v>
      </c>
      <c r="F134" s="161" t="s">
        <v>674</v>
      </c>
      <c r="G134" s="156" t="s">
        <v>393</v>
      </c>
      <c r="H134" s="398">
        <f>I134+J134+L134+M134+N134+O134+P134+Q134</f>
        <v>160.447</v>
      </c>
      <c r="I134" s="201">
        <v>75.066999999999993</v>
      </c>
      <c r="J134" s="201"/>
      <c r="K134" s="201"/>
      <c r="L134" s="201"/>
      <c r="M134" s="201"/>
      <c r="N134" s="201">
        <v>85.38</v>
      </c>
      <c r="O134" s="201"/>
      <c r="P134" s="201"/>
      <c r="Q134" s="201"/>
      <c r="R134" s="453" t="s">
        <v>488</v>
      </c>
      <c r="S134" s="452" t="s">
        <v>1124</v>
      </c>
      <c r="T134" s="371" t="s">
        <v>489</v>
      </c>
      <c r="U134" s="165" t="s">
        <v>176</v>
      </c>
      <c r="V134" s="205">
        <v>0.62</v>
      </c>
    </row>
    <row r="135" spans="1:22" s="159" customFormat="1" ht="15" customHeight="1">
      <c r="A135" s="715"/>
      <c r="B135" s="851"/>
      <c r="C135" s="852"/>
      <c r="D135" s="661" t="s">
        <v>15</v>
      </c>
      <c r="E135" s="662"/>
      <c r="F135" s="662"/>
      <c r="G135" s="663"/>
      <c r="H135" s="204">
        <f>H134</f>
        <v>160.447</v>
      </c>
      <c r="I135" s="204">
        <f>I134</f>
        <v>75.066999999999993</v>
      </c>
      <c r="J135" s="204">
        <f>J134</f>
        <v>0</v>
      </c>
      <c r="K135" s="204"/>
      <c r="L135" s="204">
        <f t="shared" ref="L135:Q135" si="37">L134</f>
        <v>0</v>
      </c>
      <c r="M135" s="204">
        <f t="shared" si="37"/>
        <v>0</v>
      </c>
      <c r="N135" s="204">
        <f t="shared" si="37"/>
        <v>85.38</v>
      </c>
      <c r="O135" s="204">
        <f t="shared" si="37"/>
        <v>0</v>
      </c>
      <c r="P135" s="204">
        <f t="shared" si="37"/>
        <v>0</v>
      </c>
      <c r="Q135" s="204">
        <f t="shared" si="37"/>
        <v>0</v>
      </c>
      <c r="R135" s="670"/>
      <c r="S135" s="670"/>
      <c r="T135" s="670"/>
      <c r="U135" s="670"/>
      <c r="V135" s="671"/>
    </row>
    <row r="136" spans="1:22" s="159" customFormat="1" ht="15" customHeight="1">
      <c r="A136" s="547" t="s">
        <v>154</v>
      </c>
      <c r="B136" s="540" t="s">
        <v>153</v>
      </c>
      <c r="C136" s="541" t="s">
        <v>151</v>
      </c>
      <c r="D136" s="855" t="s">
        <v>16</v>
      </c>
      <c r="E136" s="855"/>
      <c r="F136" s="855"/>
      <c r="G136" s="855"/>
      <c r="H136" s="387">
        <f>H135</f>
        <v>160.447</v>
      </c>
      <c r="I136" s="387">
        <f t="shared" ref="I136:Q136" si="38">I135</f>
        <v>75.066999999999993</v>
      </c>
      <c r="J136" s="387">
        <f t="shared" si="38"/>
        <v>0</v>
      </c>
      <c r="K136" s="387">
        <f t="shared" si="38"/>
        <v>0</v>
      </c>
      <c r="L136" s="387">
        <f t="shared" si="38"/>
        <v>0</v>
      </c>
      <c r="M136" s="387">
        <f t="shared" si="38"/>
        <v>0</v>
      </c>
      <c r="N136" s="387">
        <f t="shared" si="38"/>
        <v>85.38</v>
      </c>
      <c r="O136" s="387">
        <f t="shared" si="38"/>
        <v>0</v>
      </c>
      <c r="P136" s="387">
        <f t="shared" si="38"/>
        <v>0</v>
      </c>
      <c r="Q136" s="387">
        <f t="shared" si="38"/>
        <v>0</v>
      </c>
      <c r="R136" s="804"/>
      <c r="S136" s="642"/>
      <c r="T136" s="642"/>
      <c r="U136" s="642"/>
      <c r="V136" s="643"/>
    </row>
    <row r="137" spans="1:22" s="160" customFormat="1" ht="15" customHeight="1">
      <c r="A137" s="547" t="s">
        <v>154</v>
      </c>
      <c r="B137" s="540" t="s">
        <v>153</v>
      </c>
      <c r="C137" s="629" t="s">
        <v>17</v>
      </c>
      <c r="D137" s="630"/>
      <c r="E137" s="630"/>
      <c r="F137" s="630"/>
      <c r="G137" s="630"/>
      <c r="H137" s="389">
        <f>H131+H136</f>
        <v>1055.0430000000001</v>
      </c>
      <c r="I137" s="389">
        <f t="shared" ref="I137:Q137" si="39">I131+I136</f>
        <v>115.505</v>
      </c>
      <c r="J137" s="389">
        <f t="shared" si="39"/>
        <v>0</v>
      </c>
      <c r="K137" s="389">
        <f t="shared" si="39"/>
        <v>0</v>
      </c>
      <c r="L137" s="389">
        <f t="shared" si="39"/>
        <v>0</v>
      </c>
      <c r="M137" s="389">
        <f t="shared" si="39"/>
        <v>0</v>
      </c>
      <c r="N137" s="389">
        <f t="shared" si="39"/>
        <v>939.53800000000001</v>
      </c>
      <c r="O137" s="389">
        <f t="shared" si="39"/>
        <v>0</v>
      </c>
      <c r="P137" s="389">
        <f t="shared" si="39"/>
        <v>0</v>
      </c>
      <c r="Q137" s="389">
        <f t="shared" si="39"/>
        <v>0</v>
      </c>
      <c r="R137" s="223"/>
      <c r="S137" s="632"/>
      <c r="T137" s="632"/>
      <c r="U137" s="632"/>
      <c r="V137" s="633"/>
    </row>
    <row r="138" spans="1:22" s="159" customFormat="1" ht="15" customHeight="1">
      <c r="A138" s="538" t="s">
        <v>154</v>
      </c>
      <c r="B138" s="540" t="s">
        <v>154</v>
      </c>
      <c r="C138" s="847" t="s">
        <v>490</v>
      </c>
      <c r="D138" s="848"/>
      <c r="E138" s="848"/>
      <c r="F138" s="848"/>
      <c r="G138" s="848"/>
      <c r="H138" s="848"/>
      <c r="I138" s="848"/>
      <c r="J138" s="848"/>
      <c r="K138" s="848"/>
      <c r="L138" s="848"/>
      <c r="M138" s="848"/>
      <c r="N138" s="848"/>
      <c r="O138" s="848"/>
      <c r="P138" s="848"/>
      <c r="Q138" s="848"/>
      <c r="R138" s="848"/>
      <c r="S138" s="848"/>
      <c r="T138" s="848"/>
      <c r="U138" s="848"/>
      <c r="V138" s="849"/>
    </row>
    <row r="139" spans="1:22" s="159" customFormat="1" ht="15" customHeight="1">
      <c r="A139" s="566" t="s">
        <v>154</v>
      </c>
      <c r="B139" s="540" t="s">
        <v>154</v>
      </c>
      <c r="C139" s="541" t="s">
        <v>150</v>
      </c>
      <c r="D139" s="859" t="s">
        <v>491</v>
      </c>
      <c r="E139" s="860"/>
      <c r="F139" s="860"/>
      <c r="G139" s="860"/>
      <c r="H139" s="860"/>
      <c r="I139" s="860"/>
      <c r="J139" s="860"/>
      <c r="K139" s="860"/>
      <c r="L139" s="860"/>
      <c r="M139" s="860"/>
      <c r="N139" s="860"/>
      <c r="O139" s="860"/>
      <c r="P139" s="860"/>
      <c r="Q139" s="860"/>
      <c r="R139" s="860"/>
      <c r="S139" s="860"/>
      <c r="T139" s="860"/>
      <c r="U139" s="860"/>
      <c r="V139" s="861"/>
    </row>
    <row r="140" spans="1:22" s="207" customFormat="1" ht="56.25" customHeight="1">
      <c r="A140" s="862" t="s">
        <v>154</v>
      </c>
      <c r="B140" s="650" t="s">
        <v>154</v>
      </c>
      <c r="C140" s="653" t="s">
        <v>150</v>
      </c>
      <c r="D140" s="656" t="s">
        <v>150</v>
      </c>
      <c r="E140" s="865" t="s">
        <v>224</v>
      </c>
      <c r="F140" s="866"/>
      <c r="G140" s="154"/>
      <c r="H140" s="481"/>
      <c r="I140" s="482"/>
      <c r="J140" s="482"/>
      <c r="K140" s="482"/>
      <c r="L140" s="482"/>
      <c r="M140" s="481"/>
      <c r="N140" s="481"/>
      <c r="O140" s="481"/>
      <c r="P140" s="197"/>
      <c r="Q140" s="197"/>
      <c r="R140" s="198"/>
      <c r="S140" s="198"/>
      <c r="T140" s="369"/>
      <c r="U140" s="206"/>
      <c r="V140" s="155"/>
    </row>
    <row r="141" spans="1:22" s="207" customFormat="1" ht="39" customHeight="1">
      <c r="A141" s="863"/>
      <c r="B141" s="651"/>
      <c r="C141" s="654"/>
      <c r="D141" s="657"/>
      <c r="E141" s="181" t="s">
        <v>10</v>
      </c>
      <c r="F141" s="229" t="s">
        <v>492</v>
      </c>
      <c r="G141" s="168" t="s">
        <v>493</v>
      </c>
      <c r="H141" s="398">
        <f t="shared" ref="H141:H150" si="40">I141+J141+L141+M141+N141+O141+P141+Q141</f>
        <v>49.716999999999999</v>
      </c>
      <c r="I141" s="203"/>
      <c r="J141" s="203"/>
      <c r="K141" s="203"/>
      <c r="L141" s="203"/>
      <c r="M141" s="203"/>
      <c r="N141" s="203">
        <v>42.259</v>
      </c>
      <c r="O141" s="203">
        <v>7.4580000000000002</v>
      </c>
      <c r="P141" s="203"/>
      <c r="Q141" s="203"/>
      <c r="R141" s="496" t="s">
        <v>494</v>
      </c>
      <c r="S141" s="452" t="s">
        <v>1131</v>
      </c>
      <c r="T141" s="371" t="s">
        <v>495</v>
      </c>
      <c r="U141" s="209" t="s">
        <v>152</v>
      </c>
      <c r="V141" s="156">
        <v>2</v>
      </c>
    </row>
    <row r="142" spans="1:22" s="207" customFormat="1" ht="44.25" customHeight="1">
      <c r="A142" s="863"/>
      <c r="B142" s="651"/>
      <c r="C142" s="654"/>
      <c r="D142" s="657"/>
      <c r="E142" s="181" t="s">
        <v>11</v>
      </c>
      <c r="F142" s="229" t="s">
        <v>230</v>
      </c>
      <c r="G142" s="168" t="s">
        <v>493</v>
      </c>
      <c r="H142" s="398">
        <f t="shared" si="40"/>
        <v>0.47000000000000003</v>
      </c>
      <c r="I142" s="203"/>
      <c r="J142" s="203"/>
      <c r="K142" s="203"/>
      <c r="L142" s="203"/>
      <c r="M142" s="203"/>
      <c r="N142" s="203">
        <v>0.4</v>
      </c>
      <c r="O142" s="203">
        <v>7.0000000000000007E-2</v>
      </c>
      <c r="P142" s="203"/>
      <c r="Q142" s="203"/>
      <c r="R142" s="496" t="s">
        <v>494</v>
      </c>
      <c r="S142" s="452" t="s">
        <v>1131</v>
      </c>
      <c r="T142" s="371" t="s">
        <v>496</v>
      </c>
      <c r="U142" s="209" t="s">
        <v>152</v>
      </c>
      <c r="V142" s="156">
        <v>2</v>
      </c>
    </row>
    <row r="143" spans="1:22" s="207" customFormat="1" ht="37.5" customHeight="1">
      <c r="A143" s="863"/>
      <c r="B143" s="651"/>
      <c r="C143" s="654"/>
      <c r="D143" s="657"/>
      <c r="E143" s="181" t="s">
        <v>12</v>
      </c>
      <c r="F143" s="229" t="s">
        <v>497</v>
      </c>
      <c r="G143" s="188" t="s">
        <v>498</v>
      </c>
      <c r="H143" s="398">
        <f t="shared" si="40"/>
        <v>74.306999999999988</v>
      </c>
      <c r="I143" s="203"/>
      <c r="J143" s="203"/>
      <c r="K143" s="203"/>
      <c r="L143" s="203"/>
      <c r="M143" s="203">
        <v>15.605</v>
      </c>
      <c r="N143" s="203">
        <v>49.896999999999998</v>
      </c>
      <c r="O143" s="203">
        <v>8.8049999999999997</v>
      </c>
      <c r="P143" s="203"/>
      <c r="Q143" s="203"/>
      <c r="R143" s="496" t="s">
        <v>499</v>
      </c>
      <c r="S143" s="452" t="s">
        <v>1131</v>
      </c>
      <c r="T143" s="371" t="s">
        <v>500</v>
      </c>
      <c r="U143" s="209" t="s">
        <v>176</v>
      </c>
      <c r="V143" s="156">
        <v>6</v>
      </c>
    </row>
    <row r="144" spans="1:22" s="207" customFormat="1" ht="40.5" customHeight="1">
      <c r="A144" s="863"/>
      <c r="B144" s="651"/>
      <c r="C144" s="654"/>
      <c r="D144" s="657"/>
      <c r="E144" s="181" t="s">
        <v>13</v>
      </c>
      <c r="F144" s="229" t="s">
        <v>230</v>
      </c>
      <c r="G144" s="188" t="s">
        <v>498</v>
      </c>
      <c r="H144" s="398">
        <f t="shared" si="40"/>
        <v>0.8</v>
      </c>
      <c r="I144" s="203"/>
      <c r="J144" s="203"/>
      <c r="K144" s="203"/>
      <c r="L144" s="203"/>
      <c r="M144" s="203">
        <v>0.16800000000000001</v>
      </c>
      <c r="N144" s="203">
        <v>0.53700000000000003</v>
      </c>
      <c r="O144" s="203">
        <v>9.5000000000000001E-2</v>
      </c>
      <c r="P144" s="203"/>
      <c r="Q144" s="203"/>
      <c r="R144" s="496" t="s">
        <v>499</v>
      </c>
      <c r="S144" s="452" t="s">
        <v>1131</v>
      </c>
      <c r="T144" s="371" t="s">
        <v>501</v>
      </c>
      <c r="U144" s="209" t="s">
        <v>176</v>
      </c>
      <c r="V144" s="156">
        <v>6</v>
      </c>
    </row>
    <row r="145" spans="1:22" s="207" customFormat="1" ht="39" customHeight="1">
      <c r="A145" s="863"/>
      <c r="B145" s="651"/>
      <c r="C145" s="654"/>
      <c r="D145" s="657"/>
      <c r="E145" s="181" t="s">
        <v>22</v>
      </c>
      <c r="F145" s="229" t="s">
        <v>502</v>
      </c>
      <c r="G145" s="168" t="s">
        <v>493</v>
      </c>
      <c r="H145" s="398">
        <f t="shared" si="40"/>
        <v>0.82399999999999995</v>
      </c>
      <c r="I145" s="203"/>
      <c r="J145" s="203"/>
      <c r="K145" s="203"/>
      <c r="L145" s="203"/>
      <c r="M145" s="203"/>
      <c r="N145" s="203">
        <v>0.7</v>
      </c>
      <c r="O145" s="203">
        <v>0.124</v>
      </c>
      <c r="P145" s="203"/>
      <c r="Q145" s="203"/>
      <c r="R145" s="496" t="s">
        <v>499</v>
      </c>
      <c r="S145" s="452" t="s">
        <v>1131</v>
      </c>
      <c r="T145" s="505" t="s">
        <v>503</v>
      </c>
      <c r="U145" s="208" t="s">
        <v>152</v>
      </c>
      <c r="V145" s="156">
        <v>1</v>
      </c>
    </row>
    <row r="146" spans="1:22" s="207" customFormat="1" ht="38.25" customHeight="1">
      <c r="A146" s="863"/>
      <c r="B146" s="651"/>
      <c r="C146" s="654"/>
      <c r="D146" s="657"/>
      <c r="E146" s="181" t="s">
        <v>24</v>
      </c>
      <c r="F146" s="229" t="s">
        <v>504</v>
      </c>
      <c r="G146" s="168" t="s">
        <v>493</v>
      </c>
      <c r="H146" s="398">
        <f t="shared" si="40"/>
        <v>4</v>
      </c>
      <c r="I146" s="203"/>
      <c r="J146" s="203"/>
      <c r="K146" s="203"/>
      <c r="L146" s="203"/>
      <c r="M146" s="203"/>
      <c r="N146" s="203">
        <v>3.4</v>
      </c>
      <c r="O146" s="203">
        <v>0.6</v>
      </c>
      <c r="P146" s="203"/>
      <c r="Q146" s="203"/>
      <c r="R146" s="496" t="s">
        <v>499</v>
      </c>
      <c r="S146" s="452" t="s">
        <v>1131</v>
      </c>
      <c r="T146" s="505" t="s">
        <v>505</v>
      </c>
      <c r="U146" s="208" t="s">
        <v>152</v>
      </c>
      <c r="V146" s="235">
        <v>1</v>
      </c>
    </row>
    <row r="147" spans="1:22" s="207" customFormat="1" ht="40.5" customHeight="1">
      <c r="A147" s="863"/>
      <c r="B147" s="651"/>
      <c r="C147" s="654"/>
      <c r="D147" s="657"/>
      <c r="E147" s="181" t="s">
        <v>27</v>
      </c>
      <c r="F147" s="229" t="s">
        <v>506</v>
      </c>
      <c r="G147" s="168" t="s">
        <v>493</v>
      </c>
      <c r="H147" s="398">
        <f t="shared" si="40"/>
        <v>1.8150000000000002</v>
      </c>
      <c r="I147" s="203"/>
      <c r="J147" s="203"/>
      <c r="K147" s="203"/>
      <c r="L147" s="203"/>
      <c r="M147" s="203"/>
      <c r="N147" s="203">
        <v>1.59</v>
      </c>
      <c r="O147" s="203">
        <v>0.22500000000000001</v>
      </c>
      <c r="P147" s="203"/>
      <c r="Q147" s="203"/>
      <c r="R147" s="496" t="s">
        <v>499</v>
      </c>
      <c r="S147" s="452" t="s">
        <v>1131</v>
      </c>
      <c r="T147" s="505" t="s">
        <v>507</v>
      </c>
      <c r="U147" s="208" t="s">
        <v>152</v>
      </c>
      <c r="V147" s="235">
        <v>1</v>
      </c>
    </row>
    <row r="148" spans="1:22" s="207" customFormat="1" ht="54" customHeight="1">
      <c r="A148" s="863"/>
      <c r="B148" s="651"/>
      <c r="C148" s="654"/>
      <c r="D148" s="657"/>
      <c r="E148" s="181" t="s">
        <v>28</v>
      </c>
      <c r="F148" s="229" t="s">
        <v>508</v>
      </c>
      <c r="G148" s="168" t="s">
        <v>493</v>
      </c>
      <c r="H148" s="398">
        <f t="shared" si="40"/>
        <v>2.0659999999999998</v>
      </c>
      <c r="I148" s="203"/>
      <c r="J148" s="203"/>
      <c r="K148" s="203"/>
      <c r="L148" s="203"/>
      <c r="M148" s="203"/>
      <c r="N148" s="203">
        <v>1.756</v>
      </c>
      <c r="O148" s="203">
        <v>0.31</v>
      </c>
      <c r="P148" s="203"/>
      <c r="Q148" s="203"/>
      <c r="R148" s="496" t="s">
        <v>499</v>
      </c>
      <c r="S148" s="452" t="s">
        <v>1131</v>
      </c>
      <c r="T148" s="505" t="s">
        <v>509</v>
      </c>
      <c r="U148" s="208" t="s">
        <v>152</v>
      </c>
      <c r="V148" s="235">
        <v>1</v>
      </c>
    </row>
    <row r="149" spans="1:22" s="207" customFormat="1" ht="45" customHeight="1">
      <c r="A149" s="863"/>
      <c r="B149" s="651"/>
      <c r="C149" s="654"/>
      <c r="D149" s="657"/>
      <c r="E149" s="181" t="s">
        <v>29</v>
      </c>
      <c r="F149" s="229" t="s">
        <v>510</v>
      </c>
      <c r="G149" s="188" t="s">
        <v>498</v>
      </c>
      <c r="H149" s="398">
        <f t="shared" si="40"/>
        <v>296.53399999999999</v>
      </c>
      <c r="I149" s="203"/>
      <c r="J149" s="203"/>
      <c r="K149" s="203"/>
      <c r="L149" s="203"/>
      <c r="M149" s="203">
        <v>163.03200000000001</v>
      </c>
      <c r="N149" s="203">
        <v>113.429</v>
      </c>
      <c r="O149" s="203">
        <v>20.073</v>
      </c>
      <c r="P149" s="203"/>
      <c r="Q149" s="203"/>
      <c r="R149" s="453" t="s">
        <v>488</v>
      </c>
      <c r="S149" s="452" t="s">
        <v>1131</v>
      </c>
      <c r="T149" s="371" t="s">
        <v>511</v>
      </c>
      <c r="U149" s="209" t="s">
        <v>176</v>
      </c>
      <c r="V149" s="156">
        <v>6.3140000000000001</v>
      </c>
    </row>
    <row r="150" spans="1:22" s="207" customFormat="1" ht="43.5" customHeight="1">
      <c r="A150" s="863"/>
      <c r="B150" s="651"/>
      <c r="C150" s="654"/>
      <c r="D150" s="658"/>
      <c r="E150" s="181" t="s">
        <v>23</v>
      </c>
      <c r="F150" s="163" t="s">
        <v>230</v>
      </c>
      <c r="G150" s="188" t="s">
        <v>498</v>
      </c>
      <c r="H150" s="398">
        <f t="shared" si="40"/>
        <v>3.2309999999999999</v>
      </c>
      <c r="I150" s="203"/>
      <c r="J150" s="203"/>
      <c r="K150" s="203"/>
      <c r="L150" s="203"/>
      <c r="M150" s="203">
        <v>1.8049999999999999</v>
      </c>
      <c r="N150" s="203">
        <v>1.212</v>
      </c>
      <c r="O150" s="203">
        <v>0.214</v>
      </c>
      <c r="P150" s="203"/>
      <c r="Q150" s="203"/>
      <c r="R150" s="453" t="s">
        <v>488</v>
      </c>
      <c r="S150" s="452" t="s">
        <v>1131</v>
      </c>
      <c r="T150" s="371" t="s">
        <v>512</v>
      </c>
      <c r="U150" s="209" t="s">
        <v>176</v>
      </c>
      <c r="V150" s="156">
        <v>6.3140000000000001</v>
      </c>
    </row>
    <row r="151" spans="1:22" s="159" customFormat="1" ht="15" customHeight="1">
      <c r="A151" s="864"/>
      <c r="B151" s="652"/>
      <c r="C151" s="655"/>
      <c r="D151" s="661" t="s">
        <v>15</v>
      </c>
      <c r="E151" s="662"/>
      <c r="F151" s="662"/>
      <c r="G151" s="663"/>
      <c r="H151" s="386">
        <f>SUM(H141:H150)</f>
        <v>433.76400000000001</v>
      </c>
      <c r="I151" s="386">
        <f t="shared" ref="I151:Q151" si="41">SUM(I141:I150)</f>
        <v>0</v>
      </c>
      <c r="J151" s="386">
        <f t="shared" si="41"/>
        <v>0</v>
      </c>
      <c r="K151" s="386">
        <f t="shared" si="41"/>
        <v>0</v>
      </c>
      <c r="L151" s="386">
        <f t="shared" si="41"/>
        <v>0</v>
      </c>
      <c r="M151" s="386">
        <f t="shared" si="41"/>
        <v>180.61</v>
      </c>
      <c r="N151" s="386">
        <f t="shared" si="41"/>
        <v>215.18</v>
      </c>
      <c r="O151" s="386">
        <f t="shared" si="41"/>
        <v>37.973999999999997</v>
      </c>
      <c r="P151" s="386">
        <f t="shared" si="41"/>
        <v>0</v>
      </c>
      <c r="Q151" s="386">
        <f t="shared" si="41"/>
        <v>0</v>
      </c>
      <c r="R151" s="705"/>
      <c r="S151" s="664"/>
      <c r="T151" s="664"/>
      <c r="U151" s="664"/>
      <c r="V151" s="665"/>
    </row>
    <row r="152" spans="1:22" s="210" customFormat="1" ht="72.75" customHeight="1">
      <c r="A152" s="862" t="s">
        <v>154</v>
      </c>
      <c r="B152" s="650" t="s">
        <v>154</v>
      </c>
      <c r="C152" s="653" t="s">
        <v>150</v>
      </c>
      <c r="D152" s="656" t="s">
        <v>151</v>
      </c>
      <c r="E152" s="867" t="s">
        <v>399</v>
      </c>
      <c r="F152" s="866"/>
      <c r="G152" s="154"/>
      <c r="H152" s="481"/>
      <c r="I152" s="481"/>
      <c r="J152" s="481"/>
      <c r="K152" s="481"/>
      <c r="L152" s="481"/>
      <c r="M152" s="481"/>
      <c r="N152" s="481"/>
      <c r="O152" s="481"/>
      <c r="P152" s="197"/>
      <c r="Q152" s="197"/>
      <c r="R152" s="198"/>
      <c r="S152" s="198"/>
      <c r="T152" s="369"/>
      <c r="U152" s="206"/>
      <c r="V152" s="155"/>
    </row>
    <row r="153" spans="1:22" s="210" customFormat="1" ht="41.25" customHeight="1">
      <c r="A153" s="863"/>
      <c r="B153" s="651"/>
      <c r="C153" s="654"/>
      <c r="D153" s="657"/>
      <c r="E153" s="245" t="s">
        <v>10</v>
      </c>
      <c r="F153" s="229" t="s">
        <v>492</v>
      </c>
      <c r="G153" s="168" t="s">
        <v>493</v>
      </c>
      <c r="H153" s="398">
        <f t="shared" ref="H153:H162" si="42">I153+J153+L153+M153+N153+O153+P153+Q153</f>
        <v>24.368000000000002</v>
      </c>
      <c r="I153" s="406"/>
      <c r="J153" s="406"/>
      <c r="K153" s="406"/>
      <c r="L153" s="406"/>
      <c r="M153" s="406"/>
      <c r="N153" s="406">
        <v>20.713000000000001</v>
      </c>
      <c r="O153" s="406">
        <v>3.6549999999999998</v>
      </c>
      <c r="P153" s="406"/>
      <c r="Q153" s="406"/>
      <c r="R153" s="496" t="s">
        <v>494</v>
      </c>
      <c r="S153" s="452" t="s">
        <v>1131</v>
      </c>
      <c r="T153" s="371" t="s">
        <v>511</v>
      </c>
      <c r="U153" s="209" t="s">
        <v>176</v>
      </c>
      <c r="V153" s="156">
        <v>5.6</v>
      </c>
    </row>
    <row r="154" spans="1:22" s="210" customFormat="1" ht="38.25" customHeight="1">
      <c r="A154" s="863"/>
      <c r="B154" s="651"/>
      <c r="C154" s="654"/>
      <c r="D154" s="657"/>
      <c r="E154" s="245" t="s">
        <v>11</v>
      </c>
      <c r="F154" s="229" t="s">
        <v>230</v>
      </c>
      <c r="G154" s="168" t="s">
        <v>493</v>
      </c>
      <c r="H154" s="398">
        <f t="shared" si="42"/>
        <v>0.34399999999999997</v>
      </c>
      <c r="I154" s="406"/>
      <c r="J154" s="406"/>
      <c r="K154" s="406"/>
      <c r="L154" s="406"/>
      <c r="M154" s="406"/>
      <c r="N154" s="406">
        <v>0.29199999999999998</v>
      </c>
      <c r="O154" s="406">
        <v>5.1999999999999998E-2</v>
      </c>
      <c r="P154" s="406"/>
      <c r="Q154" s="406"/>
      <c r="R154" s="496" t="s">
        <v>494</v>
      </c>
      <c r="S154" s="452" t="s">
        <v>1131</v>
      </c>
      <c r="T154" s="371" t="s">
        <v>512</v>
      </c>
      <c r="U154" s="209" t="s">
        <v>176</v>
      </c>
      <c r="V154" s="156">
        <v>5.6</v>
      </c>
    </row>
    <row r="155" spans="1:22" s="210" customFormat="1" ht="42" customHeight="1">
      <c r="A155" s="863"/>
      <c r="B155" s="651"/>
      <c r="C155" s="654"/>
      <c r="D155" s="657"/>
      <c r="E155" s="181" t="s">
        <v>12</v>
      </c>
      <c r="F155" s="229" t="s">
        <v>497</v>
      </c>
      <c r="G155" s="188" t="s">
        <v>498</v>
      </c>
      <c r="H155" s="398">
        <f t="shared" si="42"/>
        <v>44.569999999999993</v>
      </c>
      <c r="I155" s="406"/>
      <c r="J155" s="406"/>
      <c r="K155" s="406"/>
      <c r="L155" s="406"/>
      <c r="M155" s="406">
        <v>9.36</v>
      </c>
      <c r="N155" s="406">
        <v>29.928000000000001</v>
      </c>
      <c r="O155" s="406">
        <v>5.282</v>
      </c>
      <c r="P155" s="406"/>
      <c r="Q155" s="406"/>
      <c r="R155" s="496" t="s">
        <v>499</v>
      </c>
      <c r="S155" s="452" t="s">
        <v>1131</v>
      </c>
      <c r="T155" s="371" t="s">
        <v>511</v>
      </c>
      <c r="U155" s="209" t="s">
        <v>176</v>
      </c>
      <c r="V155" s="156">
        <v>5.6</v>
      </c>
    </row>
    <row r="156" spans="1:22" s="210" customFormat="1" ht="44.25" customHeight="1">
      <c r="A156" s="863"/>
      <c r="B156" s="651"/>
      <c r="C156" s="654"/>
      <c r="D156" s="657"/>
      <c r="E156" s="181" t="s">
        <v>13</v>
      </c>
      <c r="F156" s="229" t="s">
        <v>230</v>
      </c>
      <c r="G156" s="188" t="s">
        <v>498</v>
      </c>
      <c r="H156" s="398">
        <f t="shared" si="42"/>
        <v>0.6</v>
      </c>
      <c r="I156" s="406"/>
      <c r="J156" s="406"/>
      <c r="K156" s="406"/>
      <c r="L156" s="406"/>
      <c r="M156" s="406">
        <v>0.126</v>
      </c>
      <c r="N156" s="406">
        <v>0.40300000000000002</v>
      </c>
      <c r="O156" s="406">
        <v>7.0999999999999994E-2</v>
      </c>
      <c r="P156" s="406"/>
      <c r="Q156" s="406"/>
      <c r="R156" s="496" t="s">
        <v>499</v>
      </c>
      <c r="S156" s="452" t="s">
        <v>1131</v>
      </c>
      <c r="T156" s="371" t="s">
        <v>512</v>
      </c>
      <c r="U156" s="209" t="s">
        <v>176</v>
      </c>
      <c r="V156" s="156">
        <v>5.6</v>
      </c>
    </row>
    <row r="157" spans="1:22" s="210" customFormat="1" ht="26.25" customHeight="1">
      <c r="A157" s="863"/>
      <c r="B157" s="651"/>
      <c r="C157" s="654"/>
      <c r="D157" s="657"/>
      <c r="E157" s="181" t="s">
        <v>22</v>
      </c>
      <c r="F157" s="229" t="s">
        <v>502</v>
      </c>
      <c r="G157" s="168" t="s">
        <v>493</v>
      </c>
      <c r="H157" s="398">
        <f t="shared" si="42"/>
        <v>0.79</v>
      </c>
      <c r="I157" s="406"/>
      <c r="J157" s="406"/>
      <c r="K157" s="406"/>
      <c r="L157" s="406"/>
      <c r="M157" s="406"/>
      <c r="N157" s="406">
        <v>0.67200000000000004</v>
      </c>
      <c r="O157" s="406">
        <v>0.11799999999999999</v>
      </c>
      <c r="P157" s="406"/>
      <c r="Q157" s="406"/>
      <c r="R157" s="496" t="s">
        <v>499</v>
      </c>
      <c r="S157" s="452" t="s">
        <v>1131</v>
      </c>
      <c r="T157" s="505" t="s">
        <v>503</v>
      </c>
      <c r="U157" s="208" t="s">
        <v>152</v>
      </c>
      <c r="V157" s="235">
        <v>1</v>
      </c>
    </row>
    <row r="158" spans="1:22" s="210" customFormat="1" ht="26.25" customHeight="1">
      <c r="A158" s="863"/>
      <c r="B158" s="651"/>
      <c r="C158" s="654"/>
      <c r="D158" s="657"/>
      <c r="E158" s="181" t="s">
        <v>24</v>
      </c>
      <c r="F158" s="229" t="s">
        <v>504</v>
      </c>
      <c r="G158" s="168" t="s">
        <v>493</v>
      </c>
      <c r="H158" s="398">
        <f t="shared" si="42"/>
        <v>2.9630000000000001</v>
      </c>
      <c r="I158" s="406"/>
      <c r="J158" s="406"/>
      <c r="K158" s="406"/>
      <c r="L158" s="406"/>
      <c r="M158" s="406"/>
      <c r="N158" s="406">
        <v>2.5190000000000001</v>
      </c>
      <c r="O158" s="406">
        <v>0.44400000000000001</v>
      </c>
      <c r="P158" s="406"/>
      <c r="Q158" s="406"/>
      <c r="R158" s="496" t="s">
        <v>499</v>
      </c>
      <c r="S158" s="452" t="s">
        <v>1131</v>
      </c>
      <c r="T158" s="505" t="s">
        <v>505</v>
      </c>
      <c r="U158" s="208" t="s">
        <v>152</v>
      </c>
      <c r="V158" s="235">
        <v>1</v>
      </c>
    </row>
    <row r="159" spans="1:22" s="210" customFormat="1" ht="26.25" customHeight="1">
      <c r="A159" s="863"/>
      <c r="B159" s="651"/>
      <c r="C159" s="654"/>
      <c r="D159" s="657"/>
      <c r="E159" s="181" t="s">
        <v>27</v>
      </c>
      <c r="F159" s="229" t="s">
        <v>506</v>
      </c>
      <c r="G159" s="168" t="s">
        <v>493</v>
      </c>
      <c r="H159" s="398">
        <f t="shared" si="42"/>
        <v>0.76500000000000001</v>
      </c>
      <c r="I159" s="406"/>
      <c r="J159" s="406"/>
      <c r="K159" s="406"/>
      <c r="L159" s="406"/>
      <c r="M159" s="406"/>
      <c r="N159" s="406">
        <v>0.65</v>
      </c>
      <c r="O159" s="406">
        <v>0.115</v>
      </c>
      <c r="P159" s="406"/>
      <c r="Q159" s="406"/>
      <c r="R159" s="496" t="s">
        <v>499</v>
      </c>
      <c r="S159" s="452" t="s">
        <v>1131</v>
      </c>
      <c r="T159" s="505" t="s">
        <v>507</v>
      </c>
      <c r="U159" s="208" t="s">
        <v>152</v>
      </c>
      <c r="V159" s="235">
        <v>1</v>
      </c>
    </row>
    <row r="160" spans="1:22" s="210" customFormat="1" ht="56.25" customHeight="1">
      <c r="A160" s="863"/>
      <c r="B160" s="651"/>
      <c r="C160" s="654"/>
      <c r="D160" s="657"/>
      <c r="E160" s="181" t="s">
        <v>28</v>
      </c>
      <c r="F160" s="229" t="s">
        <v>508</v>
      </c>
      <c r="G160" s="168" t="s">
        <v>493</v>
      </c>
      <c r="H160" s="398">
        <f t="shared" si="42"/>
        <v>1.9750000000000001</v>
      </c>
      <c r="I160" s="406"/>
      <c r="J160" s="406"/>
      <c r="K160" s="406"/>
      <c r="L160" s="406"/>
      <c r="M160" s="406"/>
      <c r="N160" s="406">
        <v>1.679</v>
      </c>
      <c r="O160" s="406">
        <v>0.29599999999999999</v>
      </c>
      <c r="P160" s="406"/>
      <c r="Q160" s="406"/>
      <c r="R160" s="496" t="s">
        <v>499</v>
      </c>
      <c r="S160" s="452" t="s">
        <v>1131</v>
      </c>
      <c r="T160" s="505" t="s">
        <v>509</v>
      </c>
      <c r="U160" s="208" t="s">
        <v>152</v>
      </c>
      <c r="V160" s="235">
        <v>1</v>
      </c>
    </row>
    <row r="161" spans="1:22" s="210" customFormat="1" ht="42.75" customHeight="1">
      <c r="A161" s="863"/>
      <c r="B161" s="651"/>
      <c r="C161" s="654"/>
      <c r="D161" s="657"/>
      <c r="E161" s="181" t="s">
        <v>22</v>
      </c>
      <c r="F161" s="229" t="s">
        <v>510</v>
      </c>
      <c r="G161" s="194" t="s">
        <v>513</v>
      </c>
      <c r="H161" s="398">
        <f t="shared" si="42"/>
        <v>180.524</v>
      </c>
      <c r="I161" s="203"/>
      <c r="J161" s="203"/>
      <c r="K161" s="203"/>
      <c r="L161" s="203"/>
      <c r="M161" s="203">
        <v>99.998000000000005</v>
      </c>
      <c r="N161" s="203">
        <v>68.447000000000003</v>
      </c>
      <c r="O161" s="203">
        <v>12.079000000000001</v>
      </c>
      <c r="P161" s="203"/>
      <c r="Q161" s="203"/>
      <c r="R161" s="496" t="s">
        <v>514</v>
      </c>
      <c r="S161" s="452" t="s">
        <v>1131</v>
      </c>
      <c r="T161" s="371" t="s">
        <v>511</v>
      </c>
      <c r="U161" s="209" t="s">
        <v>176</v>
      </c>
      <c r="V161" s="156">
        <v>5.6</v>
      </c>
    </row>
    <row r="162" spans="1:22" s="210" customFormat="1" ht="42.75" customHeight="1">
      <c r="A162" s="863"/>
      <c r="B162" s="651"/>
      <c r="C162" s="654"/>
      <c r="D162" s="657"/>
      <c r="E162" s="181" t="s">
        <v>24</v>
      </c>
      <c r="F162" s="229" t="s">
        <v>230</v>
      </c>
      <c r="G162" s="194" t="s">
        <v>513</v>
      </c>
      <c r="H162" s="398">
        <f t="shared" si="42"/>
        <v>2.6219999999999999</v>
      </c>
      <c r="I162" s="203"/>
      <c r="J162" s="203"/>
      <c r="K162" s="203"/>
      <c r="L162" s="203"/>
      <c r="M162" s="203">
        <v>1.4650000000000001</v>
      </c>
      <c r="N162" s="203">
        <v>0.98399999999999999</v>
      </c>
      <c r="O162" s="203">
        <v>0.17299999999999999</v>
      </c>
      <c r="P162" s="203"/>
      <c r="Q162" s="203"/>
      <c r="R162" s="496" t="s">
        <v>514</v>
      </c>
      <c r="S162" s="452" t="s">
        <v>1131</v>
      </c>
      <c r="T162" s="371" t="s">
        <v>512</v>
      </c>
      <c r="U162" s="209" t="s">
        <v>176</v>
      </c>
      <c r="V162" s="156">
        <v>5.6</v>
      </c>
    </row>
    <row r="163" spans="1:22" s="159" customFormat="1" ht="19.5" customHeight="1">
      <c r="A163" s="864"/>
      <c r="B163" s="652"/>
      <c r="C163" s="655"/>
      <c r="D163" s="661" t="s">
        <v>15</v>
      </c>
      <c r="E163" s="662"/>
      <c r="F163" s="662"/>
      <c r="G163" s="663"/>
      <c r="H163" s="386">
        <f>SUM(H153:H162)</f>
        <v>259.52100000000002</v>
      </c>
      <c r="I163" s="386">
        <f t="shared" ref="I163:Q163" si="43">SUM(I153:I162)</f>
        <v>0</v>
      </c>
      <c r="J163" s="386">
        <f t="shared" si="43"/>
        <v>0</v>
      </c>
      <c r="K163" s="386">
        <f t="shared" si="43"/>
        <v>0</v>
      </c>
      <c r="L163" s="386">
        <f t="shared" si="43"/>
        <v>0</v>
      </c>
      <c r="M163" s="386">
        <f t="shared" si="43"/>
        <v>110.94900000000001</v>
      </c>
      <c r="N163" s="386">
        <f t="shared" si="43"/>
        <v>126.28699999999999</v>
      </c>
      <c r="O163" s="386">
        <f t="shared" si="43"/>
        <v>22.285</v>
      </c>
      <c r="P163" s="386">
        <f t="shared" si="43"/>
        <v>0</v>
      </c>
      <c r="Q163" s="386">
        <f t="shared" si="43"/>
        <v>0</v>
      </c>
      <c r="R163" s="705"/>
      <c r="S163" s="664"/>
      <c r="T163" s="664"/>
      <c r="U163" s="664"/>
      <c r="V163" s="665"/>
    </row>
    <row r="164" spans="1:22" s="210" customFormat="1" ht="54" customHeight="1">
      <c r="A164" s="862" t="s">
        <v>154</v>
      </c>
      <c r="B164" s="650" t="s">
        <v>154</v>
      </c>
      <c r="C164" s="653" t="s">
        <v>150</v>
      </c>
      <c r="D164" s="615" t="s">
        <v>153</v>
      </c>
      <c r="E164" s="867" t="s">
        <v>412</v>
      </c>
      <c r="F164" s="866"/>
      <c r="G164" s="154"/>
      <c r="H164" s="481"/>
      <c r="I164" s="481"/>
      <c r="J164" s="481"/>
      <c r="K164" s="481"/>
      <c r="L164" s="481"/>
      <c r="M164" s="481"/>
      <c r="N164" s="481"/>
      <c r="O164" s="481"/>
      <c r="P164" s="197"/>
      <c r="Q164" s="197"/>
      <c r="R164" s="198"/>
      <c r="S164" s="198"/>
      <c r="T164" s="369"/>
      <c r="U164" s="206"/>
      <c r="V164" s="155"/>
    </row>
    <row r="165" spans="1:22" s="210" customFormat="1" ht="55.5" customHeight="1">
      <c r="A165" s="863"/>
      <c r="B165" s="651"/>
      <c r="C165" s="654"/>
      <c r="D165" s="616"/>
      <c r="E165" s="245" t="s">
        <v>10</v>
      </c>
      <c r="F165" s="229" t="s">
        <v>226</v>
      </c>
      <c r="G165" s="168" t="s">
        <v>493</v>
      </c>
      <c r="H165" s="398">
        <f>I165+J165+L165+M165+N165+O165+P165+Q165</f>
        <v>1.3319999999999999</v>
      </c>
      <c r="I165" s="406"/>
      <c r="J165" s="406"/>
      <c r="K165" s="406"/>
      <c r="L165" s="406"/>
      <c r="M165" s="406"/>
      <c r="N165" s="406">
        <v>1.1319999999999999</v>
      </c>
      <c r="O165" s="406">
        <v>0.2</v>
      </c>
      <c r="P165" s="406"/>
      <c r="Q165" s="406"/>
      <c r="R165" s="496" t="s">
        <v>515</v>
      </c>
      <c r="S165" s="452" t="s">
        <v>1131</v>
      </c>
      <c r="T165" s="505" t="s">
        <v>225</v>
      </c>
      <c r="U165" s="208" t="s">
        <v>152</v>
      </c>
      <c r="V165" s="235">
        <v>1</v>
      </c>
    </row>
    <row r="166" spans="1:22" s="210" customFormat="1" ht="59.25" customHeight="1">
      <c r="A166" s="863"/>
      <c r="B166" s="651"/>
      <c r="C166" s="654"/>
      <c r="D166" s="616"/>
      <c r="E166" s="245" t="s">
        <v>11</v>
      </c>
      <c r="F166" s="229" t="s">
        <v>227</v>
      </c>
      <c r="G166" s="168" t="s">
        <v>493</v>
      </c>
      <c r="H166" s="398">
        <f>I166+J166+L166+M166+N166+O166+P166+Q166</f>
        <v>7.3630000000000004</v>
      </c>
      <c r="I166" s="406"/>
      <c r="J166" s="406"/>
      <c r="K166" s="406"/>
      <c r="L166" s="406"/>
      <c r="M166" s="406"/>
      <c r="N166" s="406">
        <v>6.2590000000000003</v>
      </c>
      <c r="O166" s="406">
        <v>1.1040000000000001</v>
      </c>
      <c r="P166" s="406"/>
      <c r="Q166" s="406"/>
      <c r="R166" s="496" t="s">
        <v>494</v>
      </c>
      <c r="S166" s="452" t="s">
        <v>1131</v>
      </c>
      <c r="T166" s="505" t="s">
        <v>228</v>
      </c>
      <c r="U166" s="208" t="s">
        <v>152</v>
      </c>
      <c r="V166" s="235">
        <v>1</v>
      </c>
    </row>
    <row r="167" spans="1:22" s="210" customFormat="1" ht="55.5" customHeight="1">
      <c r="A167" s="863"/>
      <c r="B167" s="651"/>
      <c r="C167" s="654"/>
      <c r="D167" s="616"/>
      <c r="E167" s="245" t="s">
        <v>12</v>
      </c>
      <c r="F167" s="229" t="s">
        <v>231</v>
      </c>
      <c r="G167" s="168" t="s">
        <v>493</v>
      </c>
      <c r="H167" s="398">
        <f>I167+J167+L167+M167+N167+O167+P167+Q167</f>
        <v>0.14699999999999999</v>
      </c>
      <c r="I167" s="406"/>
      <c r="J167" s="406"/>
      <c r="K167" s="406"/>
      <c r="L167" s="406"/>
      <c r="M167" s="406"/>
      <c r="N167" s="406">
        <v>0.125</v>
      </c>
      <c r="O167" s="406">
        <v>2.1999999999999999E-2</v>
      </c>
      <c r="P167" s="406"/>
      <c r="Q167" s="406"/>
      <c r="R167" s="496" t="s">
        <v>494</v>
      </c>
      <c r="S167" s="452" t="s">
        <v>1131</v>
      </c>
      <c r="T167" s="505" t="s">
        <v>229</v>
      </c>
      <c r="U167" s="208" t="s">
        <v>152</v>
      </c>
      <c r="V167" s="235">
        <v>1</v>
      </c>
    </row>
    <row r="168" spans="1:22" s="210" customFormat="1" ht="55.5" customHeight="1">
      <c r="A168" s="863"/>
      <c r="B168" s="651"/>
      <c r="C168" s="654"/>
      <c r="D168" s="616"/>
      <c r="E168" s="245" t="s">
        <v>13</v>
      </c>
      <c r="F168" s="229" t="s">
        <v>492</v>
      </c>
      <c r="G168" s="242" t="s">
        <v>516</v>
      </c>
      <c r="H168" s="398">
        <f>I168+J168+L168+M168+N168+O168+P168+Q168</f>
        <v>309.54599999999999</v>
      </c>
      <c r="I168" s="406"/>
      <c r="J168" s="406"/>
      <c r="K168" s="406"/>
      <c r="L168" s="406"/>
      <c r="M168" s="406">
        <v>183.155</v>
      </c>
      <c r="N168" s="406">
        <v>107.432</v>
      </c>
      <c r="O168" s="406">
        <v>18.959</v>
      </c>
      <c r="P168" s="406"/>
      <c r="Q168" s="406"/>
      <c r="R168" s="496" t="s">
        <v>517</v>
      </c>
      <c r="S168" s="452" t="s">
        <v>1131</v>
      </c>
      <c r="T168" s="374" t="s">
        <v>518</v>
      </c>
      <c r="U168" s="208" t="s">
        <v>152</v>
      </c>
      <c r="V168" s="235">
        <v>1</v>
      </c>
    </row>
    <row r="169" spans="1:22" s="210" customFormat="1" ht="44.25" customHeight="1">
      <c r="A169" s="863"/>
      <c r="B169" s="651"/>
      <c r="C169" s="654"/>
      <c r="D169" s="616"/>
      <c r="E169" s="245" t="s">
        <v>22</v>
      </c>
      <c r="F169" s="229" t="s">
        <v>519</v>
      </c>
      <c r="G169" s="242" t="s">
        <v>516</v>
      </c>
      <c r="H169" s="398">
        <f>I169+J169+L169+M169+N169+O169+P169+Q169</f>
        <v>1.2999999999999998</v>
      </c>
      <c r="I169" s="406"/>
      <c r="J169" s="406"/>
      <c r="K169" s="406"/>
      <c r="L169" s="406"/>
      <c r="M169" s="406">
        <v>0.33900000000000002</v>
      </c>
      <c r="N169" s="406">
        <v>0.81699999999999995</v>
      </c>
      <c r="O169" s="406">
        <v>0.14399999999999999</v>
      </c>
      <c r="P169" s="406"/>
      <c r="Q169" s="406"/>
      <c r="R169" s="496" t="s">
        <v>517</v>
      </c>
      <c r="S169" s="452" t="s">
        <v>1131</v>
      </c>
      <c r="T169" s="374" t="s">
        <v>518</v>
      </c>
      <c r="U169" s="208" t="s">
        <v>152</v>
      </c>
      <c r="V169" s="235">
        <v>1</v>
      </c>
    </row>
    <row r="170" spans="1:22" s="159" customFormat="1" ht="17.25" customHeight="1">
      <c r="A170" s="863"/>
      <c r="B170" s="651"/>
      <c r="C170" s="654"/>
      <c r="D170" s="616"/>
      <c r="E170" s="549"/>
      <c r="F170" s="542"/>
      <c r="G170" s="543" t="s">
        <v>8</v>
      </c>
      <c r="H170" s="386">
        <f>H165+H166+H167+H168+H169</f>
        <v>319.68799999999999</v>
      </c>
      <c r="I170" s="386">
        <f t="shared" ref="I170:Q170" si="44">I165+I166+I167+I168+I169</f>
        <v>0</v>
      </c>
      <c r="J170" s="386">
        <f t="shared" si="44"/>
        <v>0</v>
      </c>
      <c r="K170" s="386">
        <f t="shared" si="44"/>
        <v>0</v>
      </c>
      <c r="L170" s="386">
        <f t="shared" si="44"/>
        <v>0</v>
      </c>
      <c r="M170" s="386">
        <f t="shared" si="44"/>
        <v>183.494</v>
      </c>
      <c r="N170" s="386">
        <f t="shared" si="44"/>
        <v>115.765</v>
      </c>
      <c r="O170" s="386">
        <f t="shared" si="44"/>
        <v>20.428999999999998</v>
      </c>
      <c r="P170" s="386">
        <f t="shared" si="44"/>
        <v>0</v>
      </c>
      <c r="Q170" s="386">
        <f t="shared" si="44"/>
        <v>0</v>
      </c>
      <c r="R170" s="705"/>
      <c r="S170" s="664"/>
      <c r="T170" s="664"/>
      <c r="U170" s="664"/>
      <c r="V170" s="665"/>
    </row>
    <row r="171" spans="1:22" s="159" customFormat="1" ht="15" customHeight="1">
      <c r="A171" s="550" t="s">
        <v>154</v>
      </c>
      <c r="B171" s="540" t="s">
        <v>154</v>
      </c>
      <c r="C171" s="541" t="s">
        <v>150</v>
      </c>
      <c r="D171" s="624" t="s">
        <v>16</v>
      </c>
      <c r="E171" s="625"/>
      <c r="F171" s="625"/>
      <c r="G171" s="626"/>
      <c r="H171" s="387">
        <f>H151+H163+H170</f>
        <v>1012.9730000000001</v>
      </c>
      <c r="I171" s="387">
        <f t="shared" ref="I171:Q171" si="45">I151+I163+I170</f>
        <v>0</v>
      </c>
      <c r="J171" s="387">
        <f t="shared" si="45"/>
        <v>0</v>
      </c>
      <c r="K171" s="387">
        <f t="shared" si="45"/>
        <v>0</v>
      </c>
      <c r="L171" s="387">
        <f t="shared" si="45"/>
        <v>0</v>
      </c>
      <c r="M171" s="387">
        <f t="shared" si="45"/>
        <v>475.053</v>
      </c>
      <c r="N171" s="387">
        <f t="shared" si="45"/>
        <v>457.23199999999997</v>
      </c>
      <c r="O171" s="387">
        <f t="shared" si="45"/>
        <v>80.688000000000002</v>
      </c>
      <c r="P171" s="387">
        <f t="shared" si="45"/>
        <v>0</v>
      </c>
      <c r="Q171" s="387">
        <f t="shared" si="45"/>
        <v>0</v>
      </c>
      <c r="R171" s="804"/>
      <c r="S171" s="642"/>
      <c r="T171" s="642"/>
      <c r="U171" s="642"/>
      <c r="V171" s="643"/>
    </row>
    <row r="172" spans="1:22" s="160" customFormat="1" ht="15" customHeight="1">
      <c r="A172" s="550" t="s">
        <v>154</v>
      </c>
      <c r="B172" s="540" t="s">
        <v>154</v>
      </c>
      <c r="C172" s="629" t="s">
        <v>17</v>
      </c>
      <c r="D172" s="630"/>
      <c r="E172" s="630"/>
      <c r="F172" s="630"/>
      <c r="G172" s="631"/>
      <c r="H172" s="389">
        <f>H171</f>
        <v>1012.9730000000001</v>
      </c>
      <c r="I172" s="389">
        <f t="shared" ref="I172:Q172" si="46">I171</f>
        <v>0</v>
      </c>
      <c r="J172" s="389">
        <f t="shared" si="46"/>
        <v>0</v>
      </c>
      <c r="K172" s="389">
        <f t="shared" si="46"/>
        <v>0</v>
      </c>
      <c r="L172" s="389">
        <f t="shared" si="46"/>
        <v>0</v>
      </c>
      <c r="M172" s="389">
        <f t="shared" si="46"/>
        <v>475.053</v>
      </c>
      <c r="N172" s="389">
        <f t="shared" si="46"/>
        <v>457.23199999999997</v>
      </c>
      <c r="O172" s="389">
        <f t="shared" si="46"/>
        <v>80.688000000000002</v>
      </c>
      <c r="P172" s="389">
        <f t="shared" si="46"/>
        <v>0</v>
      </c>
      <c r="Q172" s="389">
        <f t="shared" si="46"/>
        <v>0</v>
      </c>
      <c r="R172" s="223"/>
      <c r="S172" s="632"/>
      <c r="T172" s="632"/>
      <c r="U172" s="632"/>
      <c r="V172" s="633"/>
    </row>
    <row r="173" spans="1:22" s="159" customFormat="1" ht="15" customHeight="1">
      <c r="A173" s="538" t="s">
        <v>154</v>
      </c>
      <c r="B173" s="540" t="s">
        <v>158</v>
      </c>
      <c r="C173" s="847" t="s">
        <v>520</v>
      </c>
      <c r="D173" s="848"/>
      <c r="E173" s="848"/>
      <c r="F173" s="848"/>
      <c r="G173" s="848"/>
      <c r="H173" s="848"/>
      <c r="I173" s="848"/>
      <c r="J173" s="848"/>
      <c r="K173" s="848"/>
      <c r="L173" s="848"/>
      <c r="M173" s="848"/>
      <c r="N173" s="848"/>
      <c r="O173" s="848"/>
      <c r="P173" s="848"/>
      <c r="Q173" s="848"/>
      <c r="R173" s="848"/>
      <c r="S173" s="848"/>
      <c r="T173" s="848"/>
      <c r="U173" s="848"/>
      <c r="V173" s="849"/>
    </row>
    <row r="174" spans="1:22" s="159" customFormat="1" ht="15" customHeight="1">
      <c r="A174" s="538" t="s">
        <v>154</v>
      </c>
      <c r="B174" s="540" t="s">
        <v>158</v>
      </c>
      <c r="C174" s="541" t="s">
        <v>150</v>
      </c>
      <c r="D174" s="859" t="s">
        <v>1042</v>
      </c>
      <c r="E174" s="860"/>
      <c r="F174" s="860"/>
      <c r="G174" s="860"/>
      <c r="H174" s="860"/>
      <c r="I174" s="860"/>
      <c r="J174" s="860"/>
      <c r="K174" s="860"/>
      <c r="L174" s="860"/>
      <c r="M174" s="860"/>
      <c r="N174" s="860"/>
      <c r="O174" s="860"/>
      <c r="P174" s="860"/>
      <c r="Q174" s="860"/>
      <c r="R174" s="860"/>
      <c r="S174" s="860"/>
      <c r="T174" s="860"/>
      <c r="U174" s="860"/>
      <c r="V174" s="861"/>
    </row>
    <row r="175" spans="1:22" s="159" customFormat="1" ht="42.75" customHeight="1">
      <c r="A175" s="647" t="s">
        <v>154</v>
      </c>
      <c r="B175" s="650" t="s">
        <v>158</v>
      </c>
      <c r="C175" s="653" t="s">
        <v>150</v>
      </c>
      <c r="D175" s="656" t="s">
        <v>150</v>
      </c>
      <c r="E175" s="659" t="s">
        <v>521</v>
      </c>
      <c r="F175" s="660"/>
      <c r="G175" s="154"/>
      <c r="H175" s="197"/>
      <c r="I175" s="197"/>
      <c r="J175" s="197"/>
      <c r="K175" s="197"/>
      <c r="L175" s="197"/>
      <c r="M175" s="197"/>
      <c r="N175" s="197"/>
      <c r="O175" s="197"/>
      <c r="P175" s="197"/>
      <c r="Q175" s="197"/>
      <c r="R175" s="198"/>
      <c r="S175" s="198"/>
      <c r="T175" s="369"/>
      <c r="U175" s="155"/>
      <c r="V175" s="155"/>
    </row>
    <row r="176" spans="1:22" s="159" customFormat="1" ht="39" customHeight="1">
      <c r="A176" s="648"/>
      <c r="B176" s="651"/>
      <c r="C176" s="654"/>
      <c r="D176" s="657"/>
      <c r="E176" s="182" t="s">
        <v>10</v>
      </c>
      <c r="F176" s="161" t="s">
        <v>197</v>
      </c>
      <c r="G176" s="165" t="s">
        <v>14</v>
      </c>
      <c r="H176" s="398">
        <f>I176+J176+L176+M176+N176+O176+P176+Q176</f>
        <v>16.117000000000001</v>
      </c>
      <c r="I176" s="201">
        <v>16.117000000000001</v>
      </c>
      <c r="J176" s="201"/>
      <c r="K176" s="201"/>
      <c r="L176" s="201"/>
      <c r="M176" s="201"/>
      <c r="N176" s="201"/>
      <c r="O176" s="201"/>
      <c r="P176" s="201"/>
      <c r="Q176" s="480"/>
      <c r="R176" s="453" t="s">
        <v>449</v>
      </c>
      <c r="S176" s="452" t="s">
        <v>1132</v>
      </c>
      <c r="T176" s="371" t="s">
        <v>380</v>
      </c>
      <c r="U176" s="165" t="s">
        <v>152</v>
      </c>
      <c r="V176" s="165">
        <v>2</v>
      </c>
    </row>
    <row r="177" spans="1:22" s="159" customFormat="1" ht="39" customHeight="1">
      <c r="A177" s="648"/>
      <c r="B177" s="651"/>
      <c r="C177" s="654"/>
      <c r="D177" s="465"/>
      <c r="E177" s="182" t="s">
        <v>11</v>
      </c>
      <c r="F177" s="161" t="s">
        <v>522</v>
      </c>
      <c r="G177" s="165" t="s">
        <v>523</v>
      </c>
      <c r="H177" s="398">
        <f>I177+J177+L177+M177+N177+O177+P177+Q177</f>
        <v>198.80199999999999</v>
      </c>
      <c r="I177" s="201"/>
      <c r="J177" s="201"/>
      <c r="K177" s="201"/>
      <c r="L177" s="201"/>
      <c r="M177" s="201"/>
      <c r="N177" s="201">
        <v>182.68299999999999</v>
      </c>
      <c r="O177" s="201">
        <v>16.119</v>
      </c>
      <c r="P177" s="201"/>
      <c r="Q177" s="480"/>
      <c r="R177" s="453" t="s">
        <v>449</v>
      </c>
      <c r="S177" s="452" t="s">
        <v>1133</v>
      </c>
      <c r="T177" s="371" t="s">
        <v>524</v>
      </c>
      <c r="U177" s="165" t="s">
        <v>152</v>
      </c>
      <c r="V177" s="236">
        <v>5</v>
      </c>
    </row>
    <row r="178" spans="1:22" s="159" customFormat="1" ht="15" customHeight="1">
      <c r="A178" s="649"/>
      <c r="B178" s="652"/>
      <c r="C178" s="655"/>
      <c r="D178" s="661" t="s">
        <v>15</v>
      </c>
      <c r="E178" s="662"/>
      <c r="F178" s="662"/>
      <c r="G178" s="663"/>
      <c r="H178" s="386">
        <f>H176+H177</f>
        <v>214.91899999999998</v>
      </c>
      <c r="I178" s="386">
        <f t="shared" ref="I178:Q178" si="47">I176+I177</f>
        <v>16.117000000000001</v>
      </c>
      <c r="J178" s="386">
        <f t="shared" si="47"/>
        <v>0</v>
      </c>
      <c r="K178" s="386">
        <f t="shared" si="47"/>
        <v>0</v>
      </c>
      <c r="L178" s="386">
        <f t="shared" si="47"/>
        <v>0</v>
      </c>
      <c r="M178" s="386">
        <f t="shared" si="47"/>
        <v>0</v>
      </c>
      <c r="N178" s="386">
        <f t="shared" si="47"/>
        <v>182.68299999999999</v>
      </c>
      <c r="O178" s="386">
        <f t="shared" si="47"/>
        <v>16.119</v>
      </c>
      <c r="P178" s="386">
        <f t="shared" si="47"/>
        <v>0</v>
      </c>
      <c r="Q178" s="386">
        <f t="shared" si="47"/>
        <v>0</v>
      </c>
      <c r="R178" s="705"/>
      <c r="S178" s="664"/>
      <c r="T178" s="664"/>
      <c r="U178" s="664"/>
      <c r="V178" s="665"/>
    </row>
    <row r="179" spans="1:22" s="159" customFormat="1" ht="43.5" customHeight="1">
      <c r="A179" s="647" t="s">
        <v>154</v>
      </c>
      <c r="B179" s="650" t="s">
        <v>158</v>
      </c>
      <c r="C179" s="653" t="s">
        <v>150</v>
      </c>
      <c r="D179" s="656" t="s">
        <v>151</v>
      </c>
      <c r="E179" s="659" t="s">
        <v>525</v>
      </c>
      <c r="F179" s="660"/>
      <c r="G179" s="154"/>
      <c r="H179" s="197"/>
      <c r="I179" s="197"/>
      <c r="J179" s="197"/>
      <c r="K179" s="197"/>
      <c r="L179" s="197"/>
      <c r="M179" s="197"/>
      <c r="N179" s="197"/>
      <c r="O179" s="197"/>
      <c r="P179" s="197"/>
      <c r="Q179" s="197"/>
      <c r="R179" s="198"/>
      <c r="S179" s="198"/>
      <c r="T179" s="369"/>
      <c r="U179" s="155"/>
      <c r="V179" s="155"/>
    </row>
    <row r="180" spans="1:22" s="159" customFormat="1" ht="46.5" customHeight="1">
      <c r="A180" s="648"/>
      <c r="B180" s="651"/>
      <c r="C180" s="654"/>
      <c r="D180" s="657"/>
      <c r="E180" s="182" t="s">
        <v>11</v>
      </c>
      <c r="F180" s="161" t="s">
        <v>197</v>
      </c>
      <c r="G180" s="156" t="s">
        <v>14</v>
      </c>
      <c r="H180" s="398">
        <f>I180+J180+L180+M180+N180+O180+P180+Q180</f>
        <v>45</v>
      </c>
      <c r="I180" s="201">
        <v>45</v>
      </c>
      <c r="J180" s="201"/>
      <c r="K180" s="201"/>
      <c r="L180" s="201"/>
      <c r="M180" s="201"/>
      <c r="N180" s="201"/>
      <c r="O180" s="201"/>
      <c r="P180" s="201"/>
      <c r="Q180" s="201"/>
      <c r="R180" s="453" t="s">
        <v>449</v>
      </c>
      <c r="S180" s="452" t="s">
        <v>1134</v>
      </c>
      <c r="T180" s="371" t="s">
        <v>380</v>
      </c>
      <c r="U180" s="165" t="s">
        <v>152</v>
      </c>
      <c r="V180" s="165">
        <v>1</v>
      </c>
    </row>
    <row r="181" spans="1:22" s="159" customFormat="1" ht="15" customHeight="1">
      <c r="A181" s="649"/>
      <c r="B181" s="652"/>
      <c r="C181" s="655"/>
      <c r="D181" s="661" t="s">
        <v>15</v>
      </c>
      <c r="E181" s="662"/>
      <c r="F181" s="662"/>
      <c r="G181" s="663"/>
      <c r="H181" s="386">
        <f>H180</f>
        <v>45</v>
      </c>
      <c r="I181" s="386">
        <f t="shared" ref="I181:Q181" si="48">I180</f>
        <v>45</v>
      </c>
      <c r="J181" s="386">
        <f t="shared" si="48"/>
        <v>0</v>
      </c>
      <c r="K181" s="386">
        <f t="shared" si="48"/>
        <v>0</v>
      </c>
      <c r="L181" s="386">
        <f t="shared" si="48"/>
        <v>0</v>
      </c>
      <c r="M181" s="386">
        <f t="shared" si="48"/>
        <v>0</v>
      </c>
      <c r="N181" s="386">
        <f t="shared" si="48"/>
        <v>0</v>
      </c>
      <c r="O181" s="386">
        <f t="shared" si="48"/>
        <v>0</v>
      </c>
      <c r="P181" s="386">
        <f t="shared" si="48"/>
        <v>0</v>
      </c>
      <c r="Q181" s="386">
        <f t="shared" si="48"/>
        <v>0</v>
      </c>
      <c r="R181" s="705"/>
      <c r="S181" s="664"/>
      <c r="T181" s="664"/>
      <c r="U181" s="664"/>
      <c r="V181" s="665"/>
    </row>
    <row r="182" spans="1:22" s="159" customFormat="1" ht="43.5" customHeight="1">
      <c r="A182" s="647" t="s">
        <v>154</v>
      </c>
      <c r="B182" s="650" t="s">
        <v>158</v>
      </c>
      <c r="C182" s="653" t="s">
        <v>150</v>
      </c>
      <c r="D182" s="656" t="s">
        <v>153</v>
      </c>
      <c r="E182" s="659" t="s">
        <v>526</v>
      </c>
      <c r="F182" s="660"/>
      <c r="G182" s="154"/>
      <c r="H182" s="197"/>
      <c r="I182" s="197"/>
      <c r="J182" s="197"/>
      <c r="K182" s="197"/>
      <c r="L182" s="197"/>
      <c r="M182" s="197"/>
      <c r="N182" s="197"/>
      <c r="O182" s="197"/>
      <c r="P182" s="197"/>
      <c r="Q182" s="197"/>
      <c r="R182" s="198"/>
      <c r="S182" s="198"/>
      <c r="T182" s="369"/>
      <c r="U182" s="155"/>
      <c r="V182" s="155"/>
    </row>
    <row r="183" spans="1:22" s="159" customFormat="1" ht="39" customHeight="1">
      <c r="A183" s="648"/>
      <c r="B183" s="651"/>
      <c r="C183" s="654"/>
      <c r="D183" s="657"/>
      <c r="E183" s="182" t="s">
        <v>10</v>
      </c>
      <c r="F183" s="161" t="s">
        <v>197</v>
      </c>
      <c r="G183" s="165" t="s">
        <v>14</v>
      </c>
      <c r="H183" s="398">
        <f>I183+J183+L183+M183+N183+O183+P183+Q183</f>
        <v>16.169</v>
      </c>
      <c r="I183" s="201">
        <v>16.169</v>
      </c>
      <c r="J183" s="201"/>
      <c r="K183" s="201"/>
      <c r="L183" s="201"/>
      <c r="M183" s="201"/>
      <c r="N183" s="201"/>
      <c r="O183" s="201"/>
      <c r="P183" s="201"/>
      <c r="Q183" s="480"/>
      <c r="R183" s="453" t="s">
        <v>449</v>
      </c>
      <c r="S183" s="452" t="s">
        <v>1134</v>
      </c>
      <c r="T183" s="371" t="s">
        <v>380</v>
      </c>
      <c r="U183" s="165" t="s">
        <v>152</v>
      </c>
      <c r="V183" s="165">
        <v>2</v>
      </c>
    </row>
    <row r="184" spans="1:22" s="159" customFormat="1" ht="57" customHeight="1">
      <c r="A184" s="648"/>
      <c r="B184" s="651"/>
      <c r="C184" s="654"/>
      <c r="D184" s="657"/>
      <c r="E184" s="182" t="s">
        <v>11</v>
      </c>
      <c r="F184" s="161" t="s">
        <v>527</v>
      </c>
      <c r="G184" s="165" t="s">
        <v>523</v>
      </c>
      <c r="H184" s="398">
        <f>I184+J184+L184+M184+N184+O184+P184+Q184</f>
        <v>194.45800000000003</v>
      </c>
      <c r="I184" s="201"/>
      <c r="J184" s="201"/>
      <c r="K184" s="201"/>
      <c r="L184" s="201"/>
      <c r="M184" s="201"/>
      <c r="N184" s="201">
        <v>178.06200000000001</v>
      </c>
      <c r="O184" s="201">
        <v>16.396000000000001</v>
      </c>
      <c r="P184" s="201"/>
      <c r="Q184" s="480"/>
      <c r="R184" s="453" t="s">
        <v>449</v>
      </c>
      <c r="S184" s="452" t="s">
        <v>1134</v>
      </c>
      <c r="T184" s="371" t="s">
        <v>524</v>
      </c>
      <c r="U184" s="165" t="s">
        <v>152</v>
      </c>
      <c r="V184" s="236">
        <v>8</v>
      </c>
    </row>
    <row r="185" spans="1:22" s="159" customFormat="1" ht="15" customHeight="1">
      <c r="A185" s="649"/>
      <c r="B185" s="652"/>
      <c r="C185" s="655"/>
      <c r="D185" s="661" t="s">
        <v>15</v>
      </c>
      <c r="E185" s="662"/>
      <c r="F185" s="662"/>
      <c r="G185" s="663"/>
      <c r="H185" s="386">
        <f>H183+H184</f>
        <v>210.62700000000004</v>
      </c>
      <c r="I185" s="386">
        <f t="shared" ref="I185:O185" si="49">I183+I184</f>
        <v>16.169</v>
      </c>
      <c r="J185" s="386">
        <f t="shared" si="49"/>
        <v>0</v>
      </c>
      <c r="K185" s="386">
        <f t="shared" si="49"/>
        <v>0</v>
      </c>
      <c r="L185" s="386">
        <f t="shared" si="49"/>
        <v>0</v>
      </c>
      <c r="M185" s="386">
        <f t="shared" si="49"/>
        <v>0</v>
      </c>
      <c r="N185" s="386">
        <f t="shared" si="49"/>
        <v>178.06200000000001</v>
      </c>
      <c r="O185" s="386">
        <f t="shared" si="49"/>
        <v>16.396000000000001</v>
      </c>
      <c r="P185" s="386">
        <f>P183+P184</f>
        <v>0</v>
      </c>
      <c r="Q185" s="386">
        <f>Q183+Q184</f>
        <v>0</v>
      </c>
      <c r="R185" s="705"/>
      <c r="S185" s="664"/>
      <c r="T185" s="664"/>
      <c r="U185" s="664"/>
      <c r="V185" s="665"/>
    </row>
    <row r="186" spans="1:22" s="159" customFormat="1" ht="15" customHeight="1">
      <c r="A186" s="547" t="s">
        <v>154</v>
      </c>
      <c r="B186" s="540" t="s">
        <v>158</v>
      </c>
      <c r="C186" s="541" t="s">
        <v>150</v>
      </c>
      <c r="D186" s="624" t="s">
        <v>16</v>
      </c>
      <c r="E186" s="625"/>
      <c r="F186" s="625"/>
      <c r="G186" s="626"/>
      <c r="H186" s="387">
        <f>H178+H181+H185</f>
        <v>470.54600000000005</v>
      </c>
      <c r="I186" s="387">
        <f t="shared" ref="I186:Q186" si="50">I178+I181+I185</f>
        <v>77.286000000000001</v>
      </c>
      <c r="J186" s="387">
        <f t="shared" si="50"/>
        <v>0</v>
      </c>
      <c r="K186" s="387">
        <f t="shared" si="50"/>
        <v>0</v>
      </c>
      <c r="L186" s="387">
        <f t="shared" si="50"/>
        <v>0</v>
      </c>
      <c r="M186" s="387">
        <f t="shared" si="50"/>
        <v>0</v>
      </c>
      <c r="N186" s="387">
        <f t="shared" si="50"/>
        <v>360.745</v>
      </c>
      <c r="O186" s="387">
        <f t="shared" si="50"/>
        <v>32.515000000000001</v>
      </c>
      <c r="P186" s="387">
        <f t="shared" si="50"/>
        <v>0</v>
      </c>
      <c r="Q186" s="387">
        <f t="shared" si="50"/>
        <v>0</v>
      </c>
      <c r="R186" s="804"/>
      <c r="S186" s="642"/>
      <c r="T186" s="642"/>
      <c r="U186" s="642"/>
      <c r="V186" s="643"/>
    </row>
    <row r="187" spans="1:22" s="159" customFormat="1" ht="15" customHeight="1">
      <c r="A187" s="538" t="s">
        <v>154</v>
      </c>
      <c r="B187" s="540" t="s">
        <v>158</v>
      </c>
      <c r="C187" s="541" t="s">
        <v>151</v>
      </c>
      <c r="D187" s="859" t="s">
        <v>528</v>
      </c>
      <c r="E187" s="860"/>
      <c r="F187" s="860"/>
      <c r="G187" s="860"/>
      <c r="H187" s="860"/>
      <c r="I187" s="860"/>
      <c r="J187" s="860"/>
      <c r="K187" s="860"/>
      <c r="L187" s="860"/>
      <c r="M187" s="860"/>
      <c r="N187" s="860"/>
      <c r="O187" s="860"/>
      <c r="P187" s="860"/>
      <c r="Q187" s="860"/>
      <c r="R187" s="860"/>
      <c r="S187" s="860"/>
      <c r="T187" s="860"/>
      <c r="U187" s="860"/>
      <c r="V187" s="861"/>
    </row>
    <row r="188" spans="1:22" s="160" customFormat="1" ht="42.75" customHeight="1">
      <c r="A188" s="647" t="s">
        <v>154</v>
      </c>
      <c r="B188" s="851" t="s">
        <v>158</v>
      </c>
      <c r="C188" s="852" t="s">
        <v>151</v>
      </c>
      <c r="D188" s="656" t="s">
        <v>151</v>
      </c>
      <c r="E188" s="617" t="s">
        <v>388</v>
      </c>
      <c r="F188" s="618"/>
      <c r="G188" s="154"/>
      <c r="H188" s="197"/>
      <c r="I188" s="197"/>
      <c r="J188" s="197"/>
      <c r="K188" s="197"/>
      <c r="L188" s="197"/>
      <c r="M188" s="197"/>
      <c r="N188" s="197"/>
      <c r="O188" s="197"/>
      <c r="P188" s="197"/>
      <c r="Q188" s="197"/>
      <c r="R188" s="198"/>
      <c r="S188" s="198"/>
      <c r="T188" s="369"/>
      <c r="U188" s="155"/>
      <c r="V188" s="155"/>
    </row>
    <row r="189" spans="1:22" s="160" customFormat="1" ht="46.5" customHeight="1">
      <c r="A189" s="648"/>
      <c r="B189" s="851"/>
      <c r="C189" s="852"/>
      <c r="D189" s="657"/>
      <c r="E189" s="181" t="s">
        <v>10</v>
      </c>
      <c r="F189" s="161" t="s">
        <v>197</v>
      </c>
      <c r="G189" s="156" t="s">
        <v>14</v>
      </c>
      <c r="H189" s="398">
        <f>I189+J189+L189+M189+N189+O189+P189+Q189</f>
        <v>6</v>
      </c>
      <c r="I189" s="201">
        <v>6</v>
      </c>
      <c r="J189" s="201"/>
      <c r="K189" s="201"/>
      <c r="L189" s="201"/>
      <c r="M189" s="201"/>
      <c r="N189" s="201"/>
      <c r="O189" s="201"/>
      <c r="P189" s="201"/>
      <c r="Q189" s="479"/>
      <c r="R189" s="453" t="s">
        <v>449</v>
      </c>
      <c r="S189" s="452" t="s">
        <v>1134</v>
      </c>
      <c r="T189" s="371" t="s">
        <v>380</v>
      </c>
      <c r="U189" s="165" t="s">
        <v>152</v>
      </c>
      <c r="V189" s="165">
        <v>1</v>
      </c>
    </row>
    <row r="190" spans="1:22" s="159" customFormat="1" ht="15" customHeight="1">
      <c r="A190" s="649"/>
      <c r="B190" s="851"/>
      <c r="C190" s="852"/>
      <c r="D190" s="853" t="s">
        <v>15</v>
      </c>
      <c r="E190" s="853"/>
      <c r="F190" s="853"/>
      <c r="G190" s="853"/>
      <c r="H190" s="386">
        <f>H189</f>
        <v>6</v>
      </c>
      <c r="I190" s="386">
        <f>I189</f>
        <v>6</v>
      </c>
      <c r="J190" s="386">
        <f>J189</f>
        <v>0</v>
      </c>
      <c r="K190" s="386"/>
      <c r="L190" s="386">
        <f t="shared" ref="L190:Q190" si="51">L189</f>
        <v>0</v>
      </c>
      <c r="M190" s="386">
        <f t="shared" si="51"/>
        <v>0</v>
      </c>
      <c r="N190" s="386">
        <f t="shared" si="51"/>
        <v>0</v>
      </c>
      <c r="O190" s="386">
        <f t="shared" si="51"/>
        <v>0</v>
      </c>
      <c r="P190" s="386">
        <f t="shared" si="51"/>
        <v>0</v>
      </c>
      <c r="Q190" s="386">
        <f t="shared" si="51"/>
        <v>0</v>
      </c>
      <c r="R190" s="705"/>
      <c r="S190" s="664"/>
      <c r="T190" s="664"/>
      <c r="U190" s="664"/>
      <c r="V190" s="665"/>
    </row>
    <row r="191" spans="1:22" s="160" customFormat="1" ht="45.75" customHeight="1">
      <c r="A191" s="647" t="s">
        <v>154</v>
      </c>
      <c r="B191" s="851" t="s">
        <v>158</v>
      </c>
      <c r="C191" s="852" t="s">
        <v>151</v>
      </c>
      <c r="D191" s="656" t="s">
        <v>153</v>
      </c>
      <c r="E191" s="617" t="s">
        <v>389</v>
      </c>
      <c r="F191" s="618"/>
      <c r="G191" s="154"/>
      <c r="H191" s="197"/>
      <c r="I191" s="197"/>
      <c r="J191" s="197"/>
      <c r="K191" s="197"/>
      <c r="L191" s="197"/>
      <c r="M191" s="197"/>
      <c r="N191" s="197"/>
      <c r="O191" s="197"/>
      <c r="P191" s="197"/>
      <c r="Q191" s="197"/>
      <c r="R191" s="198"/>
      <c r="S191" s="198"/>
      <c r="T191" s="369"/>
      <c r="U191" s="155"/>
      <c r="V191" s="155"/>
    </row>
    <row r="192" spans="1:22" s="160" customFormat="1" ht="46.5" customHeight="1">
      <c r="A192" s="648"/>
      <c r="B192" s="851"/>
      <c r="C192" s="852"/>
      <c r="D192" s="657"/>
      <c r="E192" s="181" t="s">
        <v>10</v>
      </c>
      <c r="F192" s="161" t="s">
        <v>197</v>
      </c>
      <c r="G192" s="156" t="s">
        <v>529</v>
      </c>
      <c r="H192" s="398">
        <f>I192+J192+L192+M192+N192+O192+P192+Q192</f>
        <v>85.76400000000001</v>
      </c>
      <c r="I192" s="201">
        <v>17.152999999999999</v>
      </c>
      <c r="J192" s="201"/>
      <c r="K192" s="201"/>
      <c r="L192" s="201"/>
      <c r="M192" s="201"/>
      <c r="N192" s="201">
        <v>68.611000000000004</v>
      </c>
      <c r="O192" s="201"/>
      <c r="P192" s="201"/>
      <c r="Q192" s="479"/>
      <c r="R192" s="453" t="s">
        <v>449</v>
      </c>
      <c r="S192" s="452" t="s">
        <v>1134</v>
      </c>
      <c r="T192" s="371" t="s">
        <v>380</v>
      </c>
      <c r="U192" s="165" t="s">
        <v>152</v>
      </c>
      <c r="V192" s="165">
        <v>1</v>
      </c>
    </row>
    <row r="193" spans="1:22" s="159" customFormat="1" ht="15" customHeight="1">
      <c r="A193" s="649"/>
      <c r="B193" s="851"/>
      <c r="C193" s="852"/>
      <c r="D193" s="853" t="s">
        <v>15</v>
      </c>
      <c r="E193" s="853"/>
      <c r="F193" s="853"/>
      <c r="G193" s="853"/>
      <c r="H193" s="386">
        <f>H192</f>
        <v>85.76400000000001</v>
      </c>
      <c r="I193" s="386">
        <f>I192</f>
        <v>17.152999999999999</v>
      </c>
      <c r="J193" s="386">
        <f>J192</f>
        <v>0</v>
      </c>
      <c r="K193" s="386"/>
      <c r="L193" s="386">
        <f t="shared" ref="L193:Q193" si="52">L192</f>
        <v>0</v>
      </c>
      <c r="M193" s="386">
        <f t="shared" si="52"/>
        <v>0</v>
      </c>
      <c r="N193" s="386">
        <f t="shared" si="52"/>
        <v>68.611000000000004</v>
      </c>
      <c r="O193" s="386">
        <f t="shared" si="52"/>
        <v>0</v>
      </c>
      <c r="P193" s="386">
        <f t="shared" si="52"/>
        <v>0</v>
      </c>
      <c r="Q193" s="386">
        <f t="shared" si="52"/>
        <v>0</v>
      </c>
      <c r="R193" s="705"/>
      <c r="S193" s="664"/>
      <c r="T193" s="664"/>
      <c r="U193" s="664"/>
      <c r="V193" s="665"/>
    </row>
    <row r="194" spans="1:22" s="160" customFormat="1" ht="44.25" customHeight="1">
      <c r="A194" s="647" t="s">
        <v>154</v>
      </c>
      <c r="B194" s="851" t="s">
        <v>158</v>
      </c>
      <c r="C194" s="852" t="s">
        <v>151</v>
      </c>
      <c r="D194" s="656" t="s">
        <v>154</v>
      </c>
      <c r="E194" s="617" t="s">
        <v>390</v>
      </c>
      <c r="F194" s="618"/>
      <c r="G194" s="154"/>
      <c r="H194" s="197"/>
      <c r="I194" s="197"/>
      <c r="J194" s="197"/>
      <c r="K194" s="197"/>
      <c r="L194" s="197"/>
      <c r="M194" s="197"/>
      <c r="N194" s="197"/>
      <c r="O194" s="197"/>
      <c r="P194" s="197"/>
      <c r="Q194" s="197"/>
      <c r="R194" s="198"/>
      <c r="S194" s="198"/>
      <c r="T194" s="369"/>
      <c r="U194" s="155"/>
      <c r="V194" s="155"/>
    </row>
    <row r="195" spans="1:22" s="160" customFormat="1" ht="42.75" customHeight="1">
      <c r="A195" s="648"/>
      <c r="B195" s="851"/>
      <c r="C195" s="852"/>
      <c r="D195" s="657"/>
      <c r="E195" s="181" t="s">
        <v>10</v>
      </c>
      <c r="F195" s="161" t="s">
        <v>197</v>
      </c>
      <c r="G195" s="156" t="s">
        <v>529</v>
      </c>
      <c r="H195" s="398">
        <f>I195+J195+L195+M195+N195+O195+P195+Q195</f>
        <v>93.176000000000002</v>
      </c>
      <c r="I195" s="201">
        <v>18.635000000000002</v>
      </c>
      <c r="J195" s="201"/>
      <c r="K195" s="201"/>
      <c r="L195" s="201"/>
      <c r="M195" s="201"/>
      <c r="N195" s="201">
        <v>74.540999999999997</v>
      </c>
      <c r="O195" s="201"/>
      <c r="P195" s="201"/>
      <c r="Q195" s="479"/>
      <c r="R195" s="453" t="s">
        <v>449</v>
      </c>
      <c r="S195" s="453" t="s">
        <v>1133</v>
      </c>
      <c r="T195" s="371" t="s">
        <v>380</v>
      </c>
      <c r="U195" s="165" t="s">
        <v>152</v>
      </c>
      <c r="V195" s="165">
        <v>1</v>
      </c>
    </row>
    <row r="196" spans="1:22" s="159" customFormat="1" ht="15" customHeight="1">
      <c r="A196" s="649"/>
      <c r="B196" s="851"/>
      <c r="C196" s="852"/>
      <c r="D196" s="853" t="s">
        <v>15</v>
      </c>
      <c r="E196" s="853"/>
      <c r="F196" s="853"/>
      <c r="G196" s="853"/>
      <c r="H196" s="386">
        <f>H195</f>
        <v>93.176000000000002</v>
      </c>
      <c r="I196" s="386">
        <f>I195</f>
        <v>18.635000000000002</v>
      </c>
      <c r="J196" s="386">
        <f>J195</f>
        <v>0</v>
      </c>
      <c r="K196" s="386"/>
      <c r="L196" s="386">
        <f t="shared" ref="L196:Q196" si="53">L195</f>
        <v>0</v>
      </c>
      <c r="M196" s="386">
        <f t="shared" si="53"/>
        <v>0</v>
      </c>
      <c r="N196" s="386">
        <f t="shared" si="53"/>
        <v>74.540999999999997</v>
      </c>
      <c r="O196" s="386">
        <f t="shared" si="53"/>
        <v>0</v>
      </c>
      <c r="P196" s="386">
        <f t="shared" si="53"/>
        <v>0</v>
      </c>
      <c r="Q196" s="386">
        <f t="shared" si="53"/>
        <v>0</v>
      </c>
      <c r="R196" s="705"/>
      <c r="S196" s="664"/>
      <c r="T196" s="664"/>
      <c r="U196" s="664"/>
      <c r="V196" s="665"/>
    </row>
    <row r="197" spans="1:22" s="160" customFormat="1" ht="42.75" customHeight="1">
      <c r="A197" s="647" t="s">
        <v>154</v>
      </c>
      <c r="B197" s="851" t="s">
        <v>158</v>
      </c>
      <c r="C197" s="852" t="s">
        <v>151</v>
      </c>
      <c r="D197" s="656" t="s">
        <v>164</v>
      </c>
      <c r="E197" s="617" t="s">
        <v>530</v>
      </c>
      <c r="F197" s="618"/>
      <c r="G197" s="154"/>
      <c r="H197" s="197"/>
      <c r="I197" s="197"/>
      <c r="J197" s="197"/>
      <c r="K197" s="197"/>
      <c r="L197" s="197"/>
      <c r="M197" s="197"/>
      <c r="N197" s="197"/>
      <c r="O197" s="197"/>
      <c r="P197" s="197"/>
      <c r="Q197" s="197"/>
      <c r="R197" s="198"/>
      <c r="S197" s="198"/>
      <c r="T197" s="369"/>
      <c r="U197" s="155"/>
      <c r="V197" s="155"/>
    </row>
    <row r="198" spans="1:22" s="160" customFormat="1" ht="42.75" customHeight="1">
      <c r="A198" s="648"/>
      <c r="B198" s="851"/>
      <c r="C198" s="852"/>
      <c r="D198" s="657"/>
      <c r="E198" s="181" t="s">
        <v>10</v>
      </c>
      <c r="F198" s="161" t="s">
        <v>197</v>
      </c>
      <c r="G198" s="156" t="s">
        <v>529</v>
      </c>
      <c r="H198" s="398">
        <f>I198+J198+L198+M198+N198+O198+P198+Q198</f>
        <v>20</v>
      </c>
      <c r="I198" s="201">
        <v>4</v>
      </c>
      <c r="J198" s="201"/>
      <c r="K198" s="201"/>
      <c r="L198" s="201"/>
      <c r="M198" s="201"/>
      <c r="N198" s="201">
        <v>16</v>
      </c>
      <c r="O198" s="201"/>
      <c r="P198" s="201"/>
      <c r="Q198" s="479"/>
      <c r="R198" s="453" t="s">
        <v>449</v>
      </c>
      <c r="S198" s="452" t="s">
        <v>1133</v>
      </c>
      <c r="T198" s="371" t="s">
        <v>380</v>
      </c>
      <c r="U198" s="165" t="s">
        <v>152</v>
      </c>
      <c r="V198" s="165">
        <v>1</v>
      </c>
    </row>
    <row r="199" spans="1:22" s="159" customFormat="1" ht="15" customHeight="1">
      <c r="A199" s="649"/>
      <c r="B199" s="851"/>
      <c r="C199" s="852"/>
      <c r="D199" s="853" t="s">
        <v>15</v>
      </c>
      <c r="E199" s="853"/>
      <c r="F199" s="853"/>
      <c r="G199" s="853"/>
      <c r="H199" s="386">
        <f>H198</f>
        <v>20</v>
      </c>
      <c r="I199" s="386">
        <f>I198</f>
        <v>4</v>
      </c>
      <c r="J199" s="386">
        <f>J198</f>
        <v>0</v>
      </c>
      <c r="K199" s="386"/>
      <c r="L199" s="386">
        <f t="shared" ref="L199:Q199" si="54">L198</f>
        <v>0</v>
      </c>
      <c r="M199" s="386">
        <f t="shared" si="54"/>
        <v>0</v>
      </c>
      <c r="N199" s="386">
        <f t="shared" si="54"/>
        <v>16</v>
      </c>
      <c r="O199" s="386">
        <f t="shared" si="54"/>
        <v>0</v>
      </c>
      <c r="P199" s="386">
        <f t="shared" si="54"/>
        <v>0</v>
      </c>
      <c r="Q199" s="386">
        <f t="shared" si="54"/>
        <v>0</v>
      </c>
      <c r="R199" s="705"/>
      <c r="S199" s="664"/>
      <c r="T199" s="664"/>
      <c r="U199" s="664"/>
      <c r="V199" s="665"/>
    </row>
    <row r="200" spans="1:22" s="159" customFormat="1" ht="15" customHeight="1">
      <c r="A200" s="547" t="s">
        <v>154</v>
      </c>
      <c r="B200" s="540" t="s">
        <v>158</v>
      </c>
      <c r="C200" s="541" t="s">
        <v>151</v>
      </c>
      <c r="D200" s="624" t="s">
        <v>16</v>
      </c>
      <c r="E200" s="625"/>
      <c r="F200" s="625"/>
      <c r="G200" s="626"/>
      <c r="H200" s="387">
        <f>H190+H193+H196+H199</f>
        <v>204.94</v>
      </c>
      <c r="I200" s="387">
        <f t="shared" ref="I200:Q200" si="55">I190+I193+I196+I199</f>
        <v>45.787999999999997</v>
      </c>
      <c r="J200" s="387">
        <f t="shared" si="55"/>
        <v>0</v>
      </c>
      <c r="K200" s="387">
        <f t="shared" si="55"/>
        <v>0</v>
      </c>
      <c r="L200" s="387">
        <f t="shared" si="55"/>
        <v>0</v>
      </c>
      <c r="M200" s="387">
        <f t="shared" si="55"/>
        <v>0</v>
      </c>
      <c r="N200" s="387">
        <f t="shared" si="55"/>
        <v>159.15199999999999</v>
      </c>
      <c r="O200" s="387">
        <f t="shared" si="55"/>
        <v>0</v>
      </c>
      <c r="P200" s="387">
        <f t="shared" si="55"/>
        <v>0</v>
      </c>
      <c r="Q200" s="387">
        <f t="shared" si="55"/>
        <v>0</v>
      </c>
      <c r="R200" s="804"/>
      <c r="S200" s="642"/>
      <c r="T200" s="642"/>
      <c r="U200" s="642"/>
      <c r="V200" s="643"/>
    </row>
    <row r="201" spans="1:22" s="160" customFormat="1" ht="15" customHeight="1">
      <c r="A201" s="550" t="s">
        <v>154</v>
      </c>
      <c r="B201" s="540" t="s">
        <v>158</v>
      </c>
      <c r="C201" s="629" t="s">
        <v>17</v>
      </c>
      <c r="D201" s="630"/>
      <c r="E201" s="630"/>
      <c r="F201" s="630"/>
      <c r="G201" s="631"/>
      <c r="H201" s="389">
        <f>H186+H200</f>
        <v>675.4860000000001</v>
      </c>
      <c r="I201" s="389">
        <f t="shared" ref="I201:Q201" si="56">I186+I200</f>
        <v>123.074</v>
      </c>
      <c r="J201" s="389">
        <f t="shared" si="56"/>
        <v>0</v>
      </c>
      <c r="K201" s="389">
        <f t="shared" si="56"/>
        <v>0</v>
      </c>
      <c r="L201" s="389">
        <f t="shared" si="56"/>
        <v>0</v>
      </c>
      <c r="M201" s="389">
        <f t="shared" si="56"/>
        <v>0</v>
      </c>
      <c r="N201" s="389">
        <f t="shared" si="56"/>
        <v>519.89699999999993</v>
      </c>
      <c r="O201" s="389">
        <f t="shared" si="56"/>
        <v>32.515000000000001</v>
      </c>
      <c r="P201" s="389">
        <f t="shared" si="56"/>
        <v>0</v>
      </c>
      <c r="Q201" s="389">
        <f t="shared" si="56"/>
        <v>0</v>
      </c>
      <c r="R201" s="223"/>
      <c r="S201" s="632"/>
      <c r="T201" s="632"/>
      <c r="U201" s="632"/>
      <c r="V201" s="633"/>
    </row>
    <row r="202" spans="1:22" s="159" customFormat="1" ht="15" customHeight="1">
      <c r="A202" s="538" t="s">
        <v>154</v>
      </c>
      <c r="B202" s="540" t="s">
        <v>186</v>
      </c>
      <c r="C202" s="847" t="s">
        <v>531</v>
      </c>
      <c r="D202" s="848"/>
      <c r="E202" s="848"/>
      <c r="F202" s="848"/>
      <c r="G202" s="848"/>
      <c r="H202" s="848"/>
      <c r="I202" s="848"/>
      <c r="J202" s="848"/>
      <c r="K202" s="848"/>
      <c r="L202" s="848"/>
      <c r="M202" s="848"/>
      <c r="N202" s="848"/>
      <c r="O202" s="848"/>
      <c r="P202" s="848"/>
      <c r="Q202" s="848"/>
      <c r="R202" s="848"/>
      <c r="S202" s="848"/>
      <c r="T202" s="848"/>
      <c r="U202" s="848"/>
      <c r="V202" s="849"/>
    </row>
    <row r="203" spans="1:22" s="159" customFormat="1" ht="15" customHeight="1">
      <c r="A203" s="538" t="s">
        <v>154</v>
      </c>
      <c r="B203" s="540" t="s">
        <v>186</v>
      </c>
      <c r="C203" s="541" t="s">
        <v>150</v>
      </c>
      <c r="D203" s="859" t="s">
        <v>532</v>
      </c>
      <c r="E203" s="860"/>
      <c r="F203" s="860"/>
      <c r="G203" s="860"/>
      <c r="H203" s="860"/>
      <c r="I203" s="860"/>
      <c r="J203" s="860"/>
      <c r="K203" s="860"/>
      <c r="L203" s="860"/>
      <c r="M203" s="860"/>
      <c r="N203" s="860"/>
      <c r="O203" s="860"/>
      <c r="P203" s="860"/>
      <c r="Q203" s="860"/>
      <c r="R203" s="860"/>
      <c r="S203" s="860"/>
      <c r="T203" s="860"/>
      <c r="U203" s="860"/>
      <c r="V203" s="861"/>
    </row>
    <row r="204" spans="1:22" s="174" customFormat="1" ht="39.75" customHeight="1">
      <c r="A204" s="868" t="s">
        <v>154</v>
      </c>
      <c r="B204" s="871" t="s">
        <v>186</v>
      </c>
      <c r="C204" s="872" t="s">
        <v>150</v>
      </c>
      <c r="D204" s="873" t="s">
        <v>150</v>
      </c>
      <c r="E204" s="875" t="s">
        <v>533</v>
      </c>
      <c r="F204" s="876"/>
      <c r="G204" s="172"/>
      <c r="H204" s="483"/>
      <c r="I204" s="483"/>
      <c r="J204" s="483"/>
      <c r="K204" s="483"/>
      <c r="L204" s="483"/>
      <c r="M204" s="483"/>
      <c r="N204" s="483"/>
      <c r="O204" s="483"/>
      <c r="P204" s="483"/>
      <c r="Q204" s="483"/>
      <c r="R204" s="456"/>
      <c r="S204" s="456"/>
      <c r="T204" s="506"/>
      <c r="U204" s="173"/>
      <c r="V204" s="173"/>
    </row>
    <row r="205" spans="1:22" s="174" customFormat="1" ht="41.25" customHeight="1">
      <c r="A205" s="869"/>
      <c r="B205" s="871"/>
      <c r="C205" s="872"/>
      <c r="D205" s="874"/>
      <c r="E205" s="246" t="s">
        <v>10</v>
      </c>
      <c r="F205" s="175" t="s">
        <v>197</v>
      </c>
      <c r="G205" s="156" t="s">
        <v>14</v>
      </c>
      <c r="H205" s="484">
        <f>I205+J205+L205+M205+N205+O205+P205+Q205</f>
        <v>-1.4000000000002899E-4</v>
      </c>
      <c r="I205" s="485">
        <f>14.399-14.39914</f>
        <v>-1.4000000000002899E-4</v>
      </c>
      <c r="J205" s="485"/>
      <c r="K205" s="485"/>
      <c r="L205" s="485"/>
      <c r="M205" s="485"/>
      <c r="N205" s="485"/>
      <c r="O205" s="485"/>
      <c r="P205" s="485"/>
      <c r="Q205" s="486"/>
      <c r="R205" s="453" t="s">
        <v>449</v>
      </c>
      <c r="S205" s="452" t="s">
        <v>1130</v>
      </c>
      <c r="T205" s="371"/>
      <c r="U205" s="165"/>
      <c r="V205" s="165"/>
    </row>
    <row r="206" spans="1:22" s="178" customFormat="1" ht="15" customHeight="1">
      <c r="A206" s="870"/>
      <c r="B206" s="871"/>
      <c r="C206" s="872"/>
      <c r="D206" s="877" t="s">
        <v>15</v>
      </c>
      <c r="E206" s="877"/>
      <c r="F206" s="877"/>
      <c r="G206" s="877"/>
      <c r="H206" s="487">
        <f>H205</f>
        <v>-1.4000000000002899E-4</v>
      </c>
      <c r="I206" s="487">
        <f>I205</f>
        <v>-1.4000000000002899E-4</v>
      </c>
      <c r="J206" s="487">
        <f>J205</f>
        <v>0</v>
      </c>
      <c r="K206" s="487"/>
      <c r="L206" s="487">
        <f t="shared" ref="L206:Q206" si="57">L205</f>
        <v>0</v>
      </c>
      <c r="M206" s="487">
        <f t="shared" si="57"/>
        <v>0</v>
      </c>
      <c r="N206" s="487">
        <f t="shared" si="57"/>
        <v>0</v>
      </c>
      <c r="O206" s="487">
        <f t="shared" si="57"/>
        <v>0</v>
      </c>
      <c r="P206" s="487">
        <f t="shared" si="57"/>
        <v>0</v>
      </c>
      <c r="Q206" s="487">
        <f t="shared" si="57"/>
        <v>0</v>
      </c>
      <c r="R206" s="878"/>
      <c r="S206" s="879"/>
      <c r="T206" s="879"/>
      <c r="U206" s="879"/>
      <c r="V206" s="880"/>
    </row>
    <row r="207" spans="1:22" s="174" customFormat="1" ht="39.75" customHeight="1">
      <c r="A207" s="868" t="s">
        <v>154</v>
      </c>
      <c r="B207" s="871" t="s">
        <v>186</v>
      </c>
      <c r="C207" s="872" t="s">
        <v>150</v>
      </c>
      <c r="D207" s="873" t="s">
        <v>151</v>
      </c>
      <c r="E207" s="875" t="s">
        <v>534</v>
      </c>
      <c r="F207" s="876"/>
      <c r="G207" s="172"/>
      <c r="H207" s="483"/>
      <c r="I207" s="483"/>
      <c r="J207" s="483"/>
      <c r="K207" s="483"/>
      <c r="L207" s="483"/>
      <c r="M207" s="483"/>
      <c r="N207" s="483"/>
      <c r="O207" s="483"/>
      <c r="P207" s="483"/>
      <c r="Q207" s="483"/>
      <c r="R207" s="456"/>
      <c r="S207" s="456"/>
      <c r="T207" s="506"/>
      <c r="U207" s="173"/>
      <c r="V207" s="173"/>
    </row>
    <row r="208" spans="1:22" s="174" customFormat="1" ht="41.25" customHeight="1">
      <c r="A208" s="869"/>
      <c r="B208" s="871"/>
      <c r="C208" s="872"/>
      <c r="D208" s="874"/>
      <c r="E208" s="246" t="s">
        <v>10</v>
      </c>
      <c r="F208" s="175" t="s">
        <v>675</v>
      </c>
      <c r="G208" s="156" t="s">
        <v>14</v>
      </c>
      <c r="H208" s="484">
        <f>I208+J208+L208+M208+N208+O208+P208+Q208</f>
        <v>12.874000000000001</v>
      </c>
      <c r="I208" s="485">
        <f>7.574+4.9+0.13+0.27</f>
        <v>12.874000000000001</v>
      </c>
      <c r="J208" s="485"/>
      <c r="K208" s="485"/>
      <c r="L208" s="485"/>
      <c r="M208" s="485"/>
      <c r="N208" s="485"/>
      <c r="O208" s="485"/>
      <c r="P208" s="485"/>
      <c r="Q208" s="486"/>
      <c r="R208" s="453" t="s">
        <v>449</v>
      </c>
      <c r="S208" s="452" t="s">
        <v>1130</v>
      </c>
      <c r="T208" s="507" t="s">
        <v>535</v>
      </c>
      <c r="U208" s="176" t="s">
        <v>152</v>
      </c>
      <c r="V208" s="177">
        <v>2</v>
      </c>
    </row>
    <row r="209" spans="1:22" s="174" customFormat="1" ht="71.25" customHeight="1">
      <c r="A209" s="869"/>
      <c r="B209" s="871"/>
      <c r="C209" s="872"/>
      <c r="D209" s="874"/>
      <c r="E209" s="246" t="s">
        <v>11</v>
      </c>
      <c r="F209" s="161" t="s">
        <v>676</v>
      </c>
      <c r="G209" s="156" t="s">
        <v>493</v>
      </c>
      <c r="H209" s="484">
        <f>I209+J209+L209+M209+N209+O209+P209+Q209</f>
        <v>258.70000000000005</v>
      </c>
      <c r="I209" s="485">
        <v>63.39</v>
      </c>
      <c r="J209" s="485"/>
      <c r="K209" s="485"/>
      <c r="L209" s="485"/>
      <c r="M209" s="485"/>
      <c r="N209" s="485">
        <f>173.554</f>
        <v>173.554</v>
      </c>
      <c r="O209" s="485">
        <f>21.756</f>
        <v>21.756</v>
      </c>
      <c r="P209" s="485"/>
      <c r="Q209" s="486"/>
      <c r="R209" s="453" t="s">
        <v>449</v>
      </c>
      <c r="S209" s="452" t="s">
        <v>1130</v>
      </c>
      <c r="T209" s="507" t="s">
        <v>536</v>
      </c>
      <c r="U209" s="176" t="s">
        <v>152</v>
      </c>
      <c r="V209" s="177">
        <v>2</v>
      </c>
    </row>
    <row r="210" spans="1:22" s="178" customFormat="1" ht="15" customHeight="1">
      <c r="A210" s="870"/>
      <c r="B210" s="871"/>
      <c r="C210" s="872"/>
      <c r="D210" s="877" t="s">
        <v>15</v>
      </c>
      <c r="E210" s="877"/>
      <c r="F210" s="877"/>
      <c r="G210" s="877"/>
      <c r="H210" s="487">
        <f>H208+H209</f>
        <v>271.57400000000007</v>
      </c>
      <c r="I210" s="487">
        <f t="shared" ref="I210:Q210" si="58">I208+I209</f>
        <v>76.263999999999996</v>
      </c>
      <c r="J210" s="487">
        <f t="shared" si="58"/>
        <v>0</v>
      </c>
      <c r="K210" s="487">
        <f t="shared" si="58"/>
        <v>0</v>
      </c>
      <c r="L210" s="487">
        <f t="shared" si="58"/>
        <v>0</v>
      </c>
      <c r="M210" s="487">
        <f t="shared" si="58"/>
        <v>0</v>
      </c>
      <c r="N210" s="487">
        <f t="shared" si="58"/>
        <v>173.554</v>
      </c>
      <c r="O210" s="487">
        <f t="shared" si="58"/>
        <v>21.756</v>
      </c>
      <c r="P210" s="487">
        <f t="shared" si="58"/>
        <v>0</v>
      </c>
      <c r="Q210" s="487">
        <f t="shared" si="58"/>
        <v>0</v>
      </c>
      <c r="R210" s="878"/>
      <c r="S210" s="879"/>
      <c r="T210" s="879"/>
      <c r="U210" s="879"/>
      <c r="V210" s="880"/>
    </row>
    <row r="211" spans="1:22" s="159" customFormat="1" ht="15" customHeight="1">
      <c r="A211" s="547" t="s">
        <v>154</v>
      </c>
      <c r="B211" s="540" t="s">
        <v>186</v>
      </c>
      <c r="C211" s="541" t="s">
        <v>150</v>
      </c>
      <c r="D211" s="624" t="s">
        <v>16</v>
      </c>
      <c r="E211" s="625"/>
      <c r="F211" s="625"/>
      <c r="G211" s="626"/>
      <c r="H211" s="387">
        <f>H206+H210</f>
        <v>271.57386000000008</v>
      </c>
      <c r="I211" s="387">
        <f t="shared" ref="I211:Q211" si="59">I206+I210</f>
        <v>76.263859999999994</v>
      </c>
      <c r="J211" s="387">
        <f t="shared" si="59"/>
        <v>0</v>
      </c>
      <c r="K211" s="387">
        <f t="shared" si="59"/>
        <v>0</v>
      </c>
      <c r="L211" s="387">
        <f t="shared" si="59"/>
        <v>0</v>
      </c>
      <c r="M211" s="387">
        <f t="shared" si="59"/>
        <v>0</v>
      </c>
      <c r="N211" s="387">
        <f t="shared" si="59"/>
        <v>173.554</v>
      </c>
      <c r="O211" s="387">
        <f t="shared" si="59"/>
        <v>21.756</v>
      </c>
      <c r="P211" s="387">
        <f t="shared" si="59"/>
        <v>0</v>
      </c>
      <c r="Q211" s="387">
        <f t="shared" si="59"/>
        <v>0</v>
      </c>
      <c r="R211" s="804"/>
      <c r="S211" s="642"/>
      <c r="T211" s="642"/>
      <c r="U211" s="642"/>
      <c r="V211" s="643"/>
    </row>
    <row r="212" spans="1:22" s="160" customFormat="1" ht="15" customHeight="1">
      <c r="A212" s="550" t="s">
        <v>154</v>
      </c>
      <c r="B212" s="540" t="s">
        <v>186</v>
      </c>
      <c r="C212" s="629" t="s">
        <v>17</v>
      </c>
      <c r="D212" s="630"/>
      <c r="E212" s="630"/>
      <c r="F212" s="630"/>
      <c r="G212" s="631"/>
      <c r="H212" s="389">
        <f t="shared" ref="H212:Q212" si="60">H197+H211</f>
        <v>271.57386000000008</v>
      </c>
      <c r="I212" s="389">
        <f t="shared" si="60"/>
        <v>76.263859999999994</v>
      </c>
      <c r="J212" s="389">
        <f t="shared" si="60"/>
        <v>0</v>
      </c>
      <c r="K212" s="389">
        <f t="shared" si="60"/>
        <v>0</v>
      </c>
      <c r="L212" s="389">
        <f t="shared" si="60"/>
        <v>0</v>
      </c>
      <c r="M212" s="389">
        <f t="shared" si="60"/>
        <v>0</v>
      </c>
      <c r="N212" s="389">
        <f t="shared" si="60"/>
        <v>173.554</v>
      </c>
      <c r="O212" s="389">
        <f t="shared" si="60"/>
        <v>21.756</v>
      </c>
      <c r="P212" s="389">
        <f t="shared" si="60"/>
        <v>0</v>
      </c>
      <c r="Q212" s="389">
        <f t="shared" si="60"/>
        <v>0</v>
      </c>
      <c r="R212" s="223"/>
      <c r="S212" s="632"/>
      <c r="T212" s="632"/>
      <c r="U212" s="632"/>
      <c r="V212" s="633"/>
    </row>
    <row r="213" spans="1:22" s="159" customFormat="1" ht="15" customHeight="1">
      <c r="A213" s="538" t="s">
        <v>154</v>
      </c>
      <c r="B213" s="540" t="s">
        <v>168</v>
      </c>
      <c r="C213" s="847" t="s">
        <v>537</v>
      </c>
      <c r="D213" s="848"/>
      <c r="E213" s="848"/>
      <c r="F213" s="848"/>
      <c r="G213" s="848"/>
      <c r="H213" s="848"/>
      <c r="I213" s="848"/>
      <c r="J213" s="848"/>
      <c r="K213" s="848"/>
      <c r="L213" s="848"/>
      <c r="M213" s="848"/>
      <c r="N213" s="848"/>
      <c r="O213" s="848"/>
      <c r="P213" s="848"/>
      <c r="Q213" s="848"/>
      <c r="R213" s="848"/>
      <c r="S213" s="848"/>
      <c r="T213" s="848"/>
      <c r="U213" s="848"/>
      <c r="V213" s="849"/>
    </row>
    <row r="214" spans="1:22" s="159" customFormat="1" ht="15" customHeight="1">
      <c r="A214" s="538" t="s">
        <v>154</v>
      </c>
      <c r="B214" s="540" t="s">
        <v>168</v>
      </c>
      <c r="C214" s="541" t="s">
        <v>150</v>
      </c>
      <c r="D214" s="859" t="s">
        <v>538</v>
      </c>
      <c r="E214" s="860"/>
      <c r="F214" s="860"/>
      <c r="G214" s="860"/>
      <c r="H214" s="860"/>
      <c r="I214" s="860"/>
      <c r="J214" s="860"/>
      <c r="K214" s="860"/>
      <c r="L214" s="860"/>
      <c r="M214" s="860"/>
      <c r="N214" s="860"/>
      <c r="O214" s="860"/>
      <c r="P214" s="860"/>
      <c r="Q214" s="860"/>
      <c r="R214" s="860"/>
      <c r="S214" s="860"/>
      <c r="T214" s="860"/>
      <c r="U214" s="860"/>
      <c r="V214" s="861"/>
    </row>
    <row r="215" spans="1:22" s="159" customFormat="1" ht="39.75" customHeight="1">
      <c r="A215" s="881" t="s">
        <v>154</v>
      </c>
      <c r="B215" s="884" t="s">
        <v>168</v>
      </c>
      <c r="C215" s="887" t="s">
        <v>150</v>
      </c>
      <c r="D215" s="890" t="s">
        <v>150</v>
      </c>
      <c r="E215" s="659" t="s">
        <v>539</v>
      </c>
      <c r="F215" s="660"/>
      <c r="G215" s="154"/>
      <c r="H215" s="584"/>
      <c r="I215" s="584"/>
      <c r="J215" s="584"/>
      <c r="K215" s="584"/>
      <c r="L215" s="584"/>
      <c r="M215" s="584"/>
      <c r="N215" s="584"/>
      <c r="O215" s="584"/>
      <c r="P215" s="584"/>
      <c r="Q215" s="584"/>
      <c r="R215" s="585"/>
      <c r="S215" s="585"/>
      <c r="T215" s="586"/>
      <c r="U215" s="155"/>
      <c r="V215" s="155"/>
    </row>
    <row r="216" spans="1:22" s="159" customFormat="1" ht="122.25" customHeight="1">
      <c r="A216" s="882"/>
      <c r="B216" s="885"/>
      <c r="C216" s="888"/>
      <c r="D216" s="891"/>
      <c r="E216" s="587" t="s">
        <v>10</v>
      </c>
      <c r="F216" s="161" t="s">
        <v>677</v>
      </c>
      <c r="G216" s="156" t="s">
        <v>393</v>
      </c>
      <c r="H216" s="588">
        <f>I216+J216+L216+M216+N216+O216+P216+Q216</f>
        <v>184.10700000000003</v>
      </c>
      <c r="I216" s="589">
        <v>23.366</v>
      </c>
      <c r="J216" s="589"/>
      <c r="K216" s="589"/>
      <c r="L216" s="589"/>
      <c r="M216" s="589"/>
      <c r="N216" s="589">
        <v>160.74100000000001</v>
      </c>
      <c r="O216" s="589"/>
      <c r="P216" s="589"/>
      <c r="Q216" s="589"/>
      <c r="R216" s="590" t="s">
        <v>449</v>
      </c>
      <c r="S216" s="591" t="s">
        <v>1135</v>
      </c>
      <c r="T216" s="592" t="s">
        <v>540</v>
      </c>
      <c r="U216" s="165" t="s">
        <v>152</v>
      </c>
      <c r="V216" s="165">
        <v>5</v>
      </c>
    </row>
    <row r="217" spans="1:22" s="159" customFormat="1" ht="15" customHeight="1">
      <c r="A217" s="883"/>
      <c r="B217" s="886"/>
      <c r="C217" s="889"/>
      <c r="D217" s="661" t="s">
        <v>15</v>
      </c>
      <c r="E217" s="662"/>
      <c r="F217" s="662"/>
      <c r="G217" s="663"/>
      <c r="H217" s="593">
        <f>H216</f>
        <v>184.10700000000003</v>
      </c>
      <c r="I217" s="593">
        <f t="shared" ref="I217:Q217" si="61">I216</f>
        <v>23.366</v>
      </c>
      <c r="J217" s="593">
        <f t="shared" si="61"/>
        <v>0</v>
      </c>
      <c r="K217" s="593">
        <f t="shared" si="61"/>
        <v>0</v>
      </c>
      <c r="L217" s="593">
        <f t="shared" si="61"/>
        <v>0</v>
      </c>
      <c r="M217" s="593">
        <f t="shared" si="61"/>
        <v>0</v>
      </c>
      <c r="N217" s="593">
        <f t="shared" si="61"/>
        <v>160.74100000000001</v>
      </c>
      <c r="O217" s="593">
        <f t="shared" si="61"/>
        <v>0</v>
      </c>
      <c r="P217" s="593">
        <f t="shared" si="61"/>
        <v>0</v>
      </c>
      <c r="Q217" s="593">
        <f t="shared" si="61"/>
        <v>0</v>
      </c>
      <c r="R217" s="705"/>
      <c r="S217" s="664"/>
      <c r="T217" s="664"/>
      <c r="U217" s="664"/>
      <c r="V217" s="665"/>
    </row>
    <row r="218" spans="1:22" s="159" customFormat="1" ht="27.75" customHeight="1">
      <c r="A218" s="647" t="s">
        <v>154</v>
      </c>
      <c r="B218" s="650" t="s">
        <v>168</v>
      </c>
      <c r="C218" s="653" t="s">
        <v>150</v>
      </c>
      <c r="D218" s="615" t="s">
        <v>151</v>
      </c>
      <c r="E218" s="659" t="s">
        <v>541</v>
      </c>
      <c r="F218" s="660"/>
      <c r="G218" s="154"/>
      <c r="H218" s="197"/>
      <c r="I218" s="197"/>
      <c r="J218" s="197"/>
      <c r="K218" s="197"/>
      <c r="L218" s="197"/>
      <c r="M218" s="197"/>
      <c r="N218" s="197"/>
      <c r="O218" s="197"/>
      <c r="P218" s="197"/>
      <c r="Q218" s="197"/>
      <c r="R218" s="198"/>
      <c r="S218" s="198"/>
      <c r="T218" s="369"/>
      <c r="U218" s="155"/>
      <c r="V218" s="155"/>
    </row>
    <row r="219" spans="1:22" s="159" customFormat="1" ht="43.5" customHeight="1">
      <c r="A219" s="648"/>
      <c r="B219" s="651"/>
      <c r="C219" s="654"/>
      <c r="D219" s="616"/>
      <c r="E219" s="182" t="s">
        <v>10</v>
      </c>
      <c r="F219" s="161" t="s">
        <v>197</v>
      </c>
      <c r="G219" s="156" t="s">
        <v>14</v>
      </c>
      <c r="H219" s="398">
        <f>I219+J219+L219+M219+N219+O219+P219+Q219</f>
        <v>18</v>
      </c>
      <c r="I219" s="515">
        <f>58-40</f>
        <v>18</v>
      </c>
      <c r="J219" s="201"/>
      <c r="K219" s="201"/>
      <c r="L219" s="201"/>
      <c r="M219" s="201"/>
      <c r="N219" s="201"/>
      <c r="O219" s="201"/>
      <c r="P219" s="201"/>
      <c r="Q219" s="480"/>
      <c r="R219" s="453" t="s">
        <v>488</v>
      </c>
      <c r="S219" s="453" t="s">
        <v>1136</v>
      </c>
      <c r="T219" s="371" t="s">
        <v>380</v>
      </c>
      <c r="U219" s="165" t="s">
        <v>152</v>
      </c>
      <c r="V219" s="165">
        <v>1</v>
      </c>
    </row>
    <row r="220" spans="1:22" s="159" customFormat="1" ht="47.25" customHeight="1">
      <c r="A220" s="648"/>
      <c r="B220" s="651"/>
      <c r="C220" s="654"/>
      <c r="D220" s="465"/>
      <c r="E220" s="182" t="s">
        <v>11</v>
      </c>
      <c r="F220" s="161" t="s">
        <v>542</v>
      </c>
      <c r="G220" s="156" t="s">
        <v>144</v>
      </c>
      <c r="H220" s="398">
        <f>I220+J220+L220+M220+N220+O220+P220+Q220</f>
        <v>232</v>
      </c>
      <c r="I220" s="201"/>
      <c r="J220" s="201"/>
      <c r="K220" s="201"/>
      <c r="L220" s="201"/>
      <c r="M220" s="201"/>
      <c r="N220" s="201"/>
      <c r="O220" s="201">
        <v>232</v>
      </c>
      <c r="P220" s="201"/>
      <c r="Q220" s="480"/>
      <c r="R220" s="453" t="s">
        <v>488</v>
      </c>
      <c r="S220" s="453" t="s">
        <v>1137</v>
      </c>
      <c r="T220" s="371" t="s">
        <v>543</v>
      </c>
      <c r="U220" s="165" t="s">
        <v>152</v>
      </c>
      <c r="V220" s="165">
        <v>1</v>
      </c>
    </row>
    <row r="221" spans="1:22" s="159" customFormat="1" ht="15" customHeight="1">
      <c r="A221" s="649"/>
      <c r="B221" s="652"/>
      <c r="C221" s="655"/>
      <c r="D221" s="661" t="s">
        <v>15</v>
      </c>
      <c r="E221" s="662"/>
      <c r="F221" s="662"/>
      <c r="G221" s="663"/>
      <c r="H221" s="386">
        <f>H219+H220</f>
        <v>250</v>
      </c>
      <c r="I221" s="386">
        <f t="shared" ref="I221:O221" si="62">I219+I220</f>
        <v>18</v>
      </c>
      <c r="J221" s="386">
        <f t="shared" si="62"/>
        <v>0</v>
      </c>
      <c r="K221" s="386">
        <f t="shared" si="62"/>
        <v>0</v>
      </c>
      <c r="L221" s="386">
        <f t="shared" si="62"/>
        <v>0</v>
      </c>
      <c r="M221" s="386">
        <f t="shared" si="62"/>
        <v>0</v>
      </c>
      <c r="N221" s="386">
        <f t="shared" si="62"/>
        <v>0</v>
      </c>
      <c r="O221" s="386">
        <f t="shared" si="62"/>
        <v>232</v>
      </c>
      <c r="P221" s="386">
        <f>P219+P220</f>
        <v>0</v>
      </c>
      <c r="Q221" s="386">
        <f>Q219+Q220</f>
        <v>0</v>
      </c>
      <c r="R221" s="705"/>
      <c r="S221" s="664"/>
      <c r="T221" s="664"/>
      <c r="U221" s="664"/>
      <c r="V221" s="665"/>
    </row>
    <row r="222" spans="1:22" s="159" customFormat="1" ht="27.75" customHeight="1">
      <c r="A222" s="647" t="s">
        <v>154</v>
      </c>
      <c r="B222" s="650" t="s">
        <v>168</v>
      </c>
      <c r="C222" s="653" t="s">
        <v>150</v>
      </c>
      <c r="D222" s="656" t="s">
        <v>153</v>
      </c>
      <c r="E222" s="659" t="s">
        <v>544</v>
      </c>
      <c r="F222" s="660"/>
      <c r="G222" s="154"/>
      <c r="H222" s="197"/>
      <c r="I222" s="197"/>
      <c r="J222" s="197"/>
      <c r="K222" s="197"/>
      <c r="L222" s="197"/>
      <c r="M222" s="197"/>
      <c r="N222" s="197"/>
      <c r="O222" s="197"/>
      <c r="P222" s="197"/>
      <c r="Q222" s="197"/>
      <c r="R222" s="198"/>
      <c r="S222" s="198"/>
      <c r="T222" s="369"/>
      <c r="U222" s="155"/>
      <c r="V222" s="155"/>
    </row>
    <row r="223" spans="1:22" s="159" customFormat="1" ht="82.5" customHeight="1">
      <c r="A223" s="648"/>
      <c r="B223" s="651"/>
      <c r="C223" s="654"/>
      <c r="D223" s="657"/>
      <c r="E223" s="182" t="s">
        <v>10</v>
      </c>
      <c r="F223" s="161" t="s">
        <v>545</v>
      </c>
      <c r="G223" s="156" t="s">
        <v>14</v>
      </c>
      <c r="H223" s="398">
        <f>I223+J223+L223+M223+N223+O223+P223+Q223</f>
        <v>4</v>
      </c>
      <c r="I223" s="488">
        <v>4</v>
      </c>
      <c r="J223" s="201"/>
      <c r="K223" s="201"/>
      <c r="L223" s="201"/>
      <c r="M223" s="201"/>
      <c r="N223" s="201"/>
      <c r="O223" s="201"/>
      <c r="P223" s="201"/>
      <c r="Q223" s="480"/>
      <c r="R223" s="453" t="s">
        <v>488</v>
      </c>
      <c r="S223" s="453" t="s">
        <v>1138</v>
      </c>
      <c r="T223" s="371" t="s">
        <v>1086</v>
      </c>
      <c r="U223" s="165" t="s">
        <v>152</v>
      </c>
      <c r="V223" s="165">
        <v>1</v>
      </c>
    </row>
    <row r="224" spans="1:22" s="159" customFormat="1" ht="15" customHeight="1">
      <c r="A224" s="649"/>
      <c r="B224" s="652"/>
      <c r="C224" s="655"/>
      <c r="D224" s="661" t="s">
        <v>15</v>
      </c>
      <c r="E224" s="662"/>
      <c r="F224" s="662"/>
      <c r="G224" s="663"/>
      <c r="H224" s="386">
        <f>H223</f>
        <v>4</v>
      </c>
      <c r="I224" s="386">
        <f>I223</f>
        <v>4</v>
      </c>
      <c r="J224" s="386">
        <f>J223</f>
        <v>0</v>
      </c>
      <c r="K224" s="386"/>
      <c r="L224" s="386">
        <f t="shared" ref="L224:Q224" si="63">L223</f>
        <v>0</v>
      </c>
      <c r="M224" s="386">
        <f t="shared" si="63"/>
        <v>0</v>
      </c>
      <c r="N224" s="386">
        <f t="shared" si="63"/>
        <v>0</v>
      </c>
      <c r="O224" s="386">
        <f t="shared" si="63"/>
        <v>0</v>
      </c>
      <c r="P224" s="386">
        <f t="shared" si="63"/>
        <v>0</v>
      </c>
      <c r="Q224" s="386">
        <f t="shared" si="63"/>
        <v>0</v>
      </c>
      <c r="R224" s="705"/>
      <c r="S224" s="664"/>
      <c r="T224" s="664"/>
      <c r="U224" s="664"/>
      <c r="V224" s="665"/>
    </row>
    <row r="225" spans="1:22" s="159" customFormat="1" ht="15" customHeight="1">
      <c r="A225" s="547" t="s">
        <v>154</v>
      </c>
      <c r="B225" s="540" t="s">
        <v>168</v>
      </c>
      <c r="C225" s="541" t="s">
        <v>150</v>
      </c>
      <c r="D225" s="624" t="s">
        <v>16</v>
      </c>
      <c r="E225" s="625"/>
      <c r="F225" s="625"/>
      <c r="G225" s="626"/>
      <c r="H225" s="387">
        <f>H217+H221+H224</f>
        <v>438.10700000000003</v>
      </c>
      <c r="I225" s="387">
        <f t="shared" ref="I225:Q225" si="64">I217+I221+I224</f>
        <v>45.366</v>
      </c>
      <c r="J225" s="387">
        <f t="shared" si="64"/>
        <v>0</v>
      </c>
      <c r="K225" s="387">
        <f t="shared" si="64"/>
        <v>0</v>
      </c>
      <c r="L225" s="387">
        <f t="shared" si="64"/>
        <v>0</v>
      </c>
      <c r="M225" s="387">
        <f t="shared" si="64"/>
        <v>0</v>
      </c>
      <c r="N225" s="387">
        <f t="shared" si="64"/>
        <v>160.74100000000001</v>
      </c>
      <c r="O225" s="387">
        <f t="shared" si="64"/>
        <v>232</v>
      </c>
      <c r="P225" s="387">
        <f t="shared" si="64"/>
        <v>0</v>
      </c>
      <c r="Q225" s="387">
        <f t="shared" si="64"/>
        <v>0</v>
      </c>
      <c r="R225" s="804"/>
      <c r="S225" s="642"/>
      <c r="T225" s="642"/>
      <c r="U225" s="642"/>
      <c r="V225" s="643"/>
    </row>
    <row r="226" spans="1:22" s="160" customFormat="1" ht="15" customHeight="1">
      <c r="A226" s="547" t="s">
        <v>154</v>
      </c>
      <c r="B226" s="540" t="s">
        <v>168</v>
      </c>
      <c r="C226" s="629" t="s">
        <v>17</v>
      </c>
      <c r="D226" s="630"/>
      <c r="E226" s="630"/>
      <c r="F226" s="630"/>
      <c r="G226" s="631"/>
      <c r="H226" s="389">
        <f>H225</f>
        <v>438.10700000000003</v>
      </c>
      <c r="I226" s="389">
        <f t="shared" ref="I226:Q226" si="65">I225</f>
        <v>45.366</v>
      </c>
      <c r="J226" s="389">
        <f t="shared" si="65"/>
        <v>0</v>
      </c>
      <c r="K226" s="389">
        <f t="shared" si="65"/>
        <v>0</v>
      </c>
      <c r="L226" s="389">
        <f t="shared" si="65"/>
        <v>0</v>
      </c>
      <c r="M226" s="389">
        <f t="shared" si="65"/>
        <v>0</v>
      </c>
      <c r="N226" s="389">
        <f t="shared" si="65"/>
        <v>160.74100000000001</v>
      </c>
      <c r="O226" s="389">
        <f t="shared" si="65"/>
        <v>232</v>
      </c>
      <c r="P226" s="389">
        <f t="shared" si="65"/>
        <v>0</v>
      </c>
      <c r="Q226" s="389">
        <f t="shared" si="65"/>
        <v>0</v>
      </c>
      <c r="R226" s="223"/>
      <c r="S226" s="632"/>
      <c r="T226" s="632"/>
      <c r="U226" s="632"/>
      <c r="V226" s="633"/>
    </row>
    <row r="227" spans="1:22" s="3" customFormat="1" ht="15" customHeight="1">
      <c r="A227" s="538" t="s">
        <v>154</v>
      </c>
      <c r="B227" s="540" t="s">
        <v>172</v>
      </c>
      <c r="C227" s="685" t="s">
        <v>546</v>
      </c>
      <c r="D227" s="686"/>
      <c r="E227" s="686"/>
      <c r="F227" s="686"/>
      <c r="G227" s="686"/>
      <c r="H227" s="686"/>
      <c r="I227" s="686"/>
      <c r="J227" s="686"/>
      <c r="K227" s="686"/>
      <c r="L227" s="686"/>
      <c r="M227" s="686"/>
      <c r="N227" s="686"/>
      <c r="O227" s="686"/>
      <c r="P227" s="686"/>
      <c r="Q227" s="686"/>
      <c r="R227" s="686"/>
      <c r="S227" s="686"/>
      <c r="T227" s="686"/>
      <c r="U227" s="686"/>
      <c r="V227" s="687"/>
    </row>
    <row r="228" spans="1:22" s="3" customFormat="1" ht="15" customHeight="1">
      <c r="A228" s="538" t="s">
        <v>154</v>
      </c>
      <c r="B228" s="540" t="s">
        <v>172</v>
      </c>
      <c r="C228" s="541" t="s">
        <v>150</v>
      </c>
      <c r="D228" s="644" t="s">
        <v>547</v>
      </c>
      <c r="E228" s="645"/>
      <c r="F228" s="645"/>
      <c r="G228" s="645"/>
      <c r="H228" s="645"/>
      <c r="I228" s="645"/>
      <c r="J228" s="645"/>
      <c r="K228" s="645"/>
      <c r="L228" s="645"/>
      <c r="M228" s="645"/>
      <c r="N228" s="645"/>
      <c r="O228" s="645"/>
      <c r="P228" s="645"/>
      <c r="Q228" s="645"/>
      <c r="R228" s="645"/>
      <c r="S228" s="645"/>
      <c r="T228" s="645"/>
      <c r="U228" s="645"/>
      <c r="V228" s="646"/>
    </row>
    <row r="229" spans="1:22" s="160" customFormat="1" ht="55.5" customHeight="1">
      <c r="A229" s="647" t="s">
        <v>154</v>
      </c>
      <c r="B229" s="650" t="s">
        <v>172</v>
      </c>
      <c r="C229" s="653" t="s">
        <v>150</v>
      </c>
      <c r="D229" s="656" t="s">
        <v>150</v>
      </c>
      <c r="E229" s="659" t="s">
        <v>548</v>
      </c>
      <c r="F229" s="660"/>
      <c r="G229" s="154"/>
      <c r="H229" s="197"/>
      <c r="I229" s="197"/>
      <c r="J229" s="197"/>
      <c r="K229" s="197"/>
      <c r="L229" s="197"/>
      <c r="M229" s="197"/>
      <c r="N229" s="197"/>
      <c r="O229" s="197"/>
      <c r="P229" s="197"/>
      <c r="Q229" s="197"/>
      <c r="R229" s="198"/>
      <c r="S229" s="198"/>
      <c r="T229" s="369"/>
      <c r="U229" s="155"/>
      <c r="V229" s="155"/>
    </row>
    <row r="230" spans="1:22" s="160" customFormat="1" ht="57" customHeight="1">
      <c r="A230" s="648"/>
      <c r="B230" s="651"/>
      <c r="C230" s="654"/>
      <c r="D230" s="657"/>
      <c r="E230" s="181" t="s">
        <v>10</v>
      </c>
      <c r="F230" s="161" t="s">
        <v>549</v>
      </c>
      <c r="G230" s="385" t="s">
        <v>516</v>
      </c>
      <c r="H230" s="398">
        <f>I230+J230+L230+M230+N230+O230+P230+Q230</f>
        <v>123.152</v>
      </c>
      <c r="I230" s="201">
        <v>7.1130000000000004</v>
      </c>
      <c r="J230" s="201"/>
      <c r="K230" s="201"/>
      <c r="L230" s="201"/>
      <c r="M230" s="201"/>
      <c r="N230" s="201">
        <v>106.631</v>
      </c>
      <c r="O230" s="201">
        <v>9.4079999999999995</v>
      </c>
      <c r="P230" s="201"/>
      <c r="Q230" s="201"/>
      <c r="R230" s="453" t="s">
        <v>449</v>
      </c>
      <c r="S230" s="452" t="s">
        <v>1139</v>
      </c>
      <c r="T230" s="262" t="s">
        <v>1087</v>
      </c>
      <c r="U230" s="165" t="s">
        <v>152</v>
      </c>
      <c r="V230" s="169">
        <v>8</v>
      </c>
    </row>
    <row r="231" spans="1:22" s="159" customFormat="1" ht="25.5" customHeight="1">
      <c r="A231" s="649"/>
      <c r="B231" s="652"/>
      <c r="C231" s="655"/>
      <c r="D231" s="661" t="s">
        <v>15</v>
      </c>
      <c r="E231" s="662"/>
      <c r="F231" s="662"/>
      <c r="G231" s="663"/>
      <c r="H231" s="386">
        <f>H230</f>
        <v>123.152</v>
      </c>
      <c r="I231" s="386">
        <f>I230</f>
        <v>7.1130000000000004</v>
      </c>
      <c r="J231" s="386">
        <f>J230</f>
        <v>0</v>
      </c>
      <c r="K231" s="386"/>
      <c r="L231" s="386">
        <f t="shared" ref="L231:Q231" si="66">L230</f>
        <v>0</v>
      </c>
      <c r="M231" s="386">
        <f t="shared" si="66"/>
        <v>0</v>
      </c>
      <c r="N231" s="386">
        <f t="shared" si="66"/>
        <v>106.631</v>
      </c>
      <c r="O231" s="386">
        <f t="shared" si="66"/>
        <v>9.4079999999999995</v>
      </c>
      <c r="P231" s="386">
        <f t="shared" si="66"/>
        <v>0</v>
      </c>
      <c r="Q231" s="386">
        <f t="shared" si="66"/>
        <v>0</v>
      </c>
      <c r="R231" s="705"/>
      <c r="S231" s="664"/>
      <c r="T231" s="664"/>
      <c r="U231" s="664"/>
      <c r="V231" s="665"/>
    </row>
    <row r="232" spans="1:22" s="160" customFormat="1" ht="45" customHeight="1">
      <c r="A232" s="647" t="s">
        <v>154</v>
      </c>
      <c r="B232" s="650" t="s">
        <v>172</v>
      </c>
      <c r="C232" s="653" t="s">
        <v>150</v>
      </c>
      <c r="D232" s="656" t="s">
        <v>151</v>
      </c>
      <c r="E232" s="659" t="s">
        <v>550</v>
      </c>
      <c r="F232" s="660"/>
      <c r="G232" s="154"/>
      <c r="H232" s="197"/>
      <c r="I232" s="197"/>
      <c r="J232" s="197"/>
      <c r="K232" s="197"/>
      <c r="L232" s="197"/>
      <c r="M232" s="197"/>
      <c r="N232" s="197"/>
      <c r="O232" s="197"/>
      <c r="P232" s="197"/>
      <c r="Q232" s="197"/>
      <c r="R232" s="198"/>
      <c r="S232" s="198"/>
      <c r="T232" s="369"/>
      <c r="U232" s="155"/>
      <c r="V232" s="155"/>
    </row>
    <row r="233" spans="1:22" s="160" customFormat="1" ht="79.5" customHeight="1">
      <c r="A233" s="648"/>
      <c r="B233" s="651"/>
      <c r="C233" s="654"/>
      <c r="D233" s="658"/>
      <c r="E233" s="181" t="s">
        <v>10</v>
      </c>
      <c r="F233" s="185" t="s">
        <v>678</v>
      </c>
      <c r="G233" s="385" t="s">
        <v>551</v>
      </c>
      <c r="H233" s="398">
        <f>I233+J233+L233+M233+N233+O233+P233+Q233</f>
        <v>26.732000000000003</v>
      </c>
      <c r="I233" s="201">
        <v>2.004</v>
      </c>
      <c r="J233" s="201"/>
      <c r="K233" s="201"/>
      <c r="L233" s="201"/>
      <c r="M233" s="201"/>
      <c r="N233" s="201">
        <v>22.724</v>
      </c>
      <c r="O233" s="201">
        <v>2.004</v>
      </c>
      <c r="P233" s="201"/>
      <c r="Q233" s="479"/>
      <c r="R233" s="453" t="s">
        <v>449</v>
      </c>
      <c r="S233" s="452" t="s">
        <v>1140</v>
      </c>
      <c r="T233" s="508" t="s">
        <v>552</v>
      </c>
      <c r="U233" s="211" t="s">
        <v>152</v>
      </c>
      <c r="V233" s="186">
        <v>300</v>
      </c>
    </row>
    <row r="234" spans="1:22" s="159" customFormat="1" ht="27" customHeight="1">
      <c r="A234" s="649"/>
      <c r="B234" s="652"/>
      <c r="C234" s="655"/>
      <c r="D234" s="661" t="s">
        <v>15</v>
      </c>
      <c r="E234" s="662"/>
      <c r="F234" s="662"/>
      <c r="G234" s="663"/>
      <c r="H234" s="386">
        <f>H233</f>
        <v>26.732000000000003</v>
      </c>
      <c r="I234" s="386">
        <f>I233</f>
        <v>2.004</v>
      </c>
      <c r="J234" s="386">
        <f>J233</f>
        <v>0</v>
      </c>
      <c r="K234" s="386"/>
      <c r="L234" s="386">
        <f t="shared" ref="L234:Q234" si="67">L233</f>
        <v>0</v>
      </c>
      <c r="M234" s="386">
        <f t="shared" si="67"/>
        <v>0</v>
      </c>
      <c r="N234" s="386">
        <f t="shared" si="67"/>
        <v>22.724</v>
      </c>
      <c r="O234" s="386">
        <f t="shared" si="67"/>
        <v>2.004</v>
      </c>
      <c r="P234" s="386">
        <f t="shared" si="67"/>
        <v>0</v>
      </c>
      <c r="Q234" s="386">
        <f t="shared" si="67"/>
        <v>0</v>
      </c>
      <c r="R234" s="705"/>
      <c r="S234" s="664"/>
      <c r="T234" s="664"/>
      <c r="U234" s="664"/>
      <c r="V234" s="665"/>
    </row>
    <row r="235" spans="1:22" s="160" customFormat="1" ht="84" customHeight="1">
      <c r="A235" s="647" t="s">
        <v>154</v>
      </c>
      <c r="B235" s="650" t="s">
        <v>172</v>
      </c>
      <c r="C235" s="653" t="s">
        <v>150</v>
      </c>
      <c r="D235" s="656" t="s">
        <v>153</v>
      </c>
      <c r="E235" s="659" t="s">
        <v>553</v>
      </c>
      <c r="F235" s="660"/>
      <c r="G235" s="154"/>
      <c r="H235" s="197"/>
      <c r="I235" s="197"/>
      <c r="J235" s="197"/>
      <c r="K235" s="197"/>
      <c r="L235" s="197"/>
      <c r="M235" s="197"/>
      <c r="N235" s="197"/>
      <c r="O235" s="197"/>
      <c r="P235" s="197"/>
      <c r="Q235" s="197"/>
      <c r="R235" s="198"/>
      <c r="S235" s="198"/>
      <c r="T235" s="369"/>
      <c r="U235" s="155"/>
      <c r="V235" s="155"/>
    </row>
    <row r="236" spans="1:22" s="160" customFormat="1" ht="53.25" customHeight="1">
      <c r="A236" s="648"/>
      <c r="B236" s="651"/>
      <c r="C236" s="654"/>
      <c r="D236" s="658"/>
      <c r="E236" s="181" t="s">
        <v>10</v>
      </c>
      <c r="F236" s="161" t="s">
        <v>1088</v>
      </c>
      <c r="G236" s="385" t="s">
        <v>516</v>
      </c>
      <c r="H236" s="398">
        <f>I236+J236+L236+M236+N236+O236+P236+Q236</f>
        <v>6.4569999999999999</v>
      </c>
      <c r="I236" s="201">
        <v>0.48399999999999999</v>
      </c>
      <c r="J236" s="201"/>
      <c r="K236" s="201"/>
      <c r="L236" s="201"/>
      <c r="M236" s="201"/>
      <c r="N236" s="201">
        <v>5.4889999999999999</v>
      </c>
      <c r="O236" s="201">
        <v>0.48399999999999999</v>
      </c>
      <c r="P236" s="201"/>
      <c r="Q236" s="479"/>
      <c r="R236" s="453" t="s">
        <v>449</v>
      </c>
      <c r="S236" s="453" t="s">
        <v>1139</v>
      </c>
      <c r="T236" s="262" t="s">
        <v>554</v>
      </c>
      <c r="U236" s="169" t="s">
        <v>152</v>
      </c>
      <c r="V236" s="169">
        <v>38</v>
      </c>
    </row>
    <row r="237" spans="1:22" s="159" customFormat="1" ht="15" customHeight="1">
      <c r="A237" s="649"/>
      <c r="B237" s="652"/>
      <c r="C237" s="655"/>
      <c r="D237" s="661" t="s">
        <v>15</v>
      </c>
      <c r="E237" s="662"/>
      <c r="F237" s="662"/>
      <c r="G237" s="663"/>
      <c r="H237" s="386">
        <f>H236</f>
        <v>6.4569999999999999</v>
      </c>
      <c r="I237" s="386">
        <f t="shared" ref="I237:Q237" si="68">I236</f>
        <v>0.48399999999999999</v>
      </c>
      <c r="J237" s="386">
        <f t="shared" si="68"/>
        <v>0</v>
      </c>
      <c r="K237" s="386">
        <f t="shared" si="68"/>
        <v>0</v>
      </c>
      <c r="L237" s="386">
        <f t="shared" si="68"/>
        <v>0</v>
      </c>
      <c r="M237" s="386">
        <f t="shared" si="68"/>
        <v>0</v>
      </c>
      <c r="N237" s="386">
        <f t="shared" si="68"/>
        <v>5.4889999999999999</v>
      </c>
      <c r="O237" s="386">
        <f t="shared" si="68"/>
        <v>0.48399999999999999</v>
      </c>
      <c r="P237" s="386">
        <f t="shared" si="68"/>
        <v>0</v>
      </c>
      <c r="Q237" s="386">
        <f t="shared" si="68"/>
        <v>0</v>
      </c>
      <c r="R237" s="705"/>
      <c r="S237" s="664"/>
      <c r="T237" s="664"/>
      <c r="U237" s="664"/>
      <c r="V237" s="665"/>
    </row>
    <row r="238" spans="1:22" s="159" customFormat="1" ht="15" customHeight="1">
      <c r="A238" s="547" t="s">
        <v>154</v>
      </c>
      <c r="B238" s="540" t="s">
        <v>172</v>
      </c>
      <c r="C238" s="541" t="s">
        <v>150</v>
      </c>
      <c r="D238" s="624" t="s">
        <v>16</v>
      </c>
      <c r="E238" s="625"/>
      <c r="F238" s="625"/>
      <c r="G238" s="626"/>
      <c r="H238" s="387">
        <f t="shared" ref="H238:Q238" si="69">H231+H234+H237</f>
        <v>156.34100000000001</v>
      </c>
      <c r="I238" s="387">
        <f t="shared" si="69"/>
        <v>9.6010000000000009</v>
      </c>
      <c r="J238" s="387">
        <f t="shared" si="69"/>
        <v>0</v>
      </c>
      <c r="K238" s="387">
        <f t="shared" si="69"/>
        <v>0</v>
      </c>
      <c r="L238" s="387">
        <f t="shared" si="69"/>
        <v>0</v>
      </c>
      <c r="M238" s="387">
        <f t="shared" si="69"/>
        <v>0</v>
      </c>
      <c r="N238" s="387">
        <f t="shared" si="69"/>
        <v>134.84399999999999</v>
      </c>
      <c r="O238" s="387">
        <f t="shared" si="69"/>
        <v>11.895999999999999</v>
      </c>
      <c r="P238" s="387">
        <f t="shared" si="69"/>
        <v>0</v>
      </c>
      <c r="Q238" s="387">
        <f t="shared" si="69"/>
        <v>0</v>
      </c>
      <c r="R238" s="804"/>
      <c r="S238" s="642"/>
      <c r="T238" s="642"/>
      <c r="U238" s="642"/>
      <c r="V238" s="643"/>
    </row>
    <row r="239" spans="1:22" s="160" customFormat="1" ht="15" customHeight="1">
      <c r="A239" s="547" t="s">
        <v>154</v>
      </c>
      <c r="B239" s="540" t="s">
        <v>172</v>
      </c>
      <c r="C239" s="629" t="s">
        <v>17</v>
      </c>
      <c r="D239" s="630"/>
      <c r="E239" s="630"/>
      <c r="F239" s="630"/>
      <c r="G239" s="630"/>
      <c r="H239" s="389">
        <f>H238</f>
        <v>156.34100000000001</v>
      </c>
      <c r="I239" s="389">
        <f t="shared" ref="I239:Q239" si="70">I238</f>
        <v>9.6010000000000009</v>
      </c>
      <c r="J239" s="389">
        <f t="shared" si="70"/>
        <v>0</v>
      </c>
      <c r="K239" s="389">
        <f t="shared" si="70"/>
        <v>0</v>
      </c>
      <c r="L239" s="389">
        <f t="shared" si="70"/>
        <v>0</v>
      </c>
      <c r="M239" s="389">
        <f t="shared" si="70"/>
        <v>0</v>
      </c>
      <c r="N239" s="389">
        <f t="shared" si="70"/>
        <v>134.84399999999999</v>
      </c>
      <c r="O239" s="389">
        <f t="shared" si="70"/>
        <v>11.895999999999999</v>
      </c>
      <c r="P239" s="389">
        <f t="shared" si="70"/>
        <v>0</v>
      </c>
      <c r="Q239" s="389">
        <f t="shared" si="70"/>
        <v>0</v>
      </c>
      <c r="R239" s="223"/>
      <c r="S239" s="632"/>
      <c r="T239" s="632"/>
      <c r="U239" s="632"/>
      <c r="V239" s="633"/>
    </row>
    <row r="240" spans="1:22" s="3" customFormat="1" ht="15" customHeight="1">
      <c r="A240" s="538" t="s">
        <v>154</v>
      </c>
      <c r="B240" s="540" t="s">
        <v>217</v>
      </c>
      <c r="C240" s="685" t="s">
        <v>555</v>
      </c>
      <c r="D240" s="686"/>
      <c r="E240" s="686"/>
      <c r="F240" s="686"/>
      <c r="G240" s="686"/>
      <c r="H240" s="686"/>
      <c r="I240" s="686"/>
      <c r="J240" s="686"/>
      <c r="K240" s="686"/>
      <c r="L240" s="686"/>
      <c r="M240" s="686"/>
      <c r="N240" s="686"/>
      <c r="O240" s="686"/>
      <c r="P240" s="686"/>
      <c r="Q240" s="686"/>
      <c r="R240" s="686"/>
      <c r="S240" s="686"/>
      <c r="T240" s="686"/>
      <c r="U240" s="686"/>
      <c r="V240" s="687"/>
    </row>
    <row r="241" spans="1:22" s="3" customFormat="1" ht="15" customHeight="1">
      <c r="A241" s="538" t="s">
        <v>154</v>
      </c>
      <c r="B241" s="540" t="s">
        <v>217</v>
      </c>
      <c r="C241" s="541" t="s">
        <v>150</v>
      </c>
      <c r="D241" s="892" t="s">
        <v>556</v>
      </c>
      <c r="E241" s="892"/>
      <c r="F241" s="892"/>
      <c r="G241" s="892"/>
      <c r="H241" s="892"/>
      <c r="I241" s="892"/>
      <c r="J241" s="892"/>
      <c r="K241" s="892"/>
      <c r="L241" s="892"/>
      <c r="M241" s="892"/>
      <c r="N241" s="892"/>
      <c r="O241" s="892"/>
      <c r="P241" s="892"/>
      <c r="Q241" s="892"/>
      <c r="R241" s="892"/>
      <c r="S241" s="892"/>
      <c r="T241" s="892"/>
      <c r="U241" s="892"/>
      <c r="V241" s="892"/>
    </row>
    <row r="242" spans="1:22" s="160" customFormat="1" ht="27" customHeight="1">
      <c r="A242" s="647" t="s">
        <v>154</v>
      </c>
      <c r="B242" s="851" t="s">
        <v>217</v>
      </c>
      <c r="C242" s="852" t="s">
        <v>150</v>
      </c>
      <c r="D242" s="656" t="s">
        <v>150</v>
      </c>
      <c r="E242" s="659" t="s">
        <v>203</v>
      </c>
      <c r="F242" s="660"/>
      <c r="G242" s="154"/>
      <c r="H242" s="197"/>
      <c r="I242" s="197"/>
      <c r="J242" s="197"/>
      <c r="K242" s="197"/>
      <c r="L242" s="197"/>
      <c r="M242" s="197"/>
      <c r="N242" s="197"/>
      <c r="O242" s="197"/>
      <c r="P242" s="197"/>
      <c r="Q242" s="197"/>
      <c r="R242" s="198"/>
      <c r="S242" s="198"/>
      <c r="T242" s="369"/>
      <c r="U242" s="155"/>
      <c r="V242" s="155"/>
    </row>
    <row r="243" spans="1:22" s="160" customFormat="1" ht="40.5" customHeight="1">
      <c r="A243" s="648"/>
      <c r="B243" s="851"/>
      <c r="C243" s="852"/>
      <c r="D243" s="657"/>
      <c r="E243" s="181" t="s">
        <v>10</v>
      </c>
      <c r="F243" s="161" t="s">
        <v>204</v>
      </c>
      <c r="G243" s="156" t="s">
        <v>14</v>
      </c>
      <c r="H243" s="398">
        <f>I243+J243+L243+M243+N243+O243+P243+Q243</f>
        <v>20</v>
      </c>
      <c r="I243" s="201">
        <v>20</v>
      </c>
      <c r="J243" s="201"/>
      <c r="K243" s="201"/>
      <c r="L243" s="201"/>
      <c r="M243" s="201"/>
      <c r="N243" s="201"/>
      <c r="O243" s="201"/>
      <c r="P243" s="201"/>
      <c r="Q243" s="479"/>
      <c r="R243" s="453" t="s">
        <v>449</v>
      </c>
      <c r="S243" s="453" t="s">
        <v>1141</v>
      </c>
      <c r="T243" s="371" t="s">
        <v>205</v>
      </c>
      <c r="U243" s="165" t="s">
        <v>152</v>
      </c>
      <c r="V243" s="165">
        <v>1</v>
      </c>
    </row>
    <row r="244" spans="1:22" s="159" customFormat="1" ht="15" customHeight="1">
      <c r="A244" s="649"/>
      <c r="B244" s="851"/>
      <c r="C244" s="852"/>
      <c r="D244" s="853" t="s">
        <v>15</v>
      </c>
      <c r="E244" s="853"/>
      <c r="F244" s="853"/>
      <c r="G244" s="853"/>
      <c r="H244" s="386">
        <f>H243</f>
        <v>20</v>
      </c>
      <c r="I244" s="386">
        <f>I243</f>
        <v>20</v>
      </c>
      <c r="J244" s="386">
        <f>J243</f>
        <v>0</v>
      </c>
      <c r="K244" s="386"/>
      <c r="L244" s="386">
        <f t="shared" ref="L244:Q244" si="71">L243</f>
        <v>0</v>
      </c>
      <c r="M244" s="386">
        <f t="shared" si="71"/>
        <v>0</v>
      </c>
      <c r="N244" s="386">
        <f t="shared" si="71"/>
        <v>0</v>
      </c>
      <c r="O244" s="386">
        <f t="shared" si="71"/>
        <v>0</v>
      </c>
      <c r="P244" s="386">
        <f t="shared" si="71"/>
        <v>0</v>
      </c>
      <c r="Q244" s="386">
        <f t="shared" si="71"/>
        <v>0</v>
      </c>
      <c r="R244" s="705"/>
      <c r="S244" s="664"/>
      <c r="T244" s="664"/>
      <c r="U244" s="664"/>
      <c r="V244" s="665"/>
    </row>
    <row r="245" spans="1:22" s="159" customFormat="1" ht="20.25" customHeight="1">
      <c r="A245" s="547" t="s">
        <v>154</v>
      </c>
      <c r="B245" s="540" t="s">
        <v>217</v>
      </c>
      <c r="C245" s="541" t="s">
        <v>150</v>
      </c>
      <c r="D245" s="855" t="s">
        <v>16</v>
      </c>
      <c r="E245" s="855"/>
      <c r="F245" s="855"/>
      <c r="G245" s="855"/>
      <c r="H245" s="387">
        <f>H244</f>
        <v>20</v>
      </c>
      <c r="I245" s="387">
        <f t="shared" ref="I245:Q245" si="72">I244</f>
        <v>20</v>
      </c>
      <c r="J245" s="387">
        <f t="shared" si="72"/>
        <v>0</v>
      </c>
      <c r="K245" s="387">
        <f t="shared" si="72"/>
        <v>0</v>
      </c>
      <c r="L245" s="387">
        <f t="shared" si="72"/>
        <v>0</v>
      </c>
      <c r="M245" s="387">
        <f t="shared" si="72"/>
        <v>0</v>
      </c>
      <c r="N245" s="387">
        <f t="shared" si="72"/>
        <v>0</v>
      </c>
      <c r="O245" s="387">
        <f t="shared" si="72"/>
        <v>0</v>
      </c>
      <c r="P245" s="387">
        <f t="shared" si="72"/>
        <v>0</v>
      </c>
      <c r="Q245" s="387">
        <f t="shared" si="72"/>
        <v>0</v>
      </c>
      <c r="R245" s="804"/>
      <c r="S245" s="642"/>
      <c r="T245" s="642"/>
      <c r="U245" s="642"/>
      <c r="V245" s="643"/>
    </row>
    <row r="246" spans="1:22" s="3" customFormat="1" ht="15" customHeight="1">
      <c r="A246" s="538" t="s">
        <v>154</v>
      </c>
      <c r="B246" s="540" t="s">
        <v>217</v>
      </c>
      <c r="C246" s="541" t="s">
        <v>151</v>
      </c>
      <c r="D246" s="892" t="s">
        <v>557</v>
      </c>
      <c r="E246" s="892"/>
      <c r="F246" s="892"/>
      <c r="G246" s="892"/>
      <c r="H246" s="892"/>
      <c r="I246" s="892"/>
      <c r="J246" s="892"/>
      <c r="K246" s="892"/>
      <c r="L246" s="892"/>
      <c r="M246" s="892"/>
      <c r="N246" s="892"/>
      <c r="O246" s="892"/>
      <c r="P246" s="892"/>
      <c r="Q246" s="892"/>
      <c r="R246" s="892"/>
      <c r="S246" s="892"/>
      <c r="T246" s="892"/>
      <c r="U246" s="892"/>
      <c r="V246" s="892"/>
    </row>
    <row r="247" spans="1:22" s="160" customFormat="1" ht="28.5" customHeight="1">
      <c r="A247" s="647" t="s">
        <v>154</v>
      </c>
      <c r="B247" s="650" t="s">
        <v>217</v>
      </c>
      <c r="C247" s="653" t="s">
        <v>151</v>
      </c>
      <c r="D247" s="615" t="s">
        <v>151</v>
      </c>
      <c r="E247" s="659" t="s">
        <v>196</v>
      </c>
      <c r="F247" s="660"/>
      <c r="G247" s="154"/>
      <c r="H247" s="197"/>
      <c r="I247" s="197"/>
      <c r="J247" s="197"/>
      <c r="K247" s="197"/>
      <c r="L247" s="197"/>
      <c r="M247" s="197"/>
      <c r="N247" s="197"/>
      <c r="O247" s="197"/>
      <c r="P247" s="197"/>
      <c r="Q247" s="197"/>
      <c r="R247" s="198"/>
      <c r="S247" s="198"/>
      <c r="T247" s="369"/>
      <c r="U247" s="155"/>
      <c r="V247" s="155"/>
    </row>
    <row r="248" spans="1:22" s="160" customFormat="1" ht="48" customHeight="1">
      <c r="A248" s="648"/>
      <c r="B248" s="651"/>
      <c r="C248" s="654"/>
      <c r="D248" s="616"/>
      <c r="E248" s="583" t="s">
        <v>10</v>
      </c>
      <c r="F248" s="161" t="s">
        <v>384</v>
      </c>
      <c r="G248" s="165" t="s">
        <v>558</v>
      </c>
      <c r="H248" s="398">
        <f>I248+J248+L248+M248+N248+O248+Q248</f>
        <v>512.17899999999997</v>
      </c>
      <c r="I248" s="201">
        <v>151.04</v>
      </c>
      <c r="J248" s="201"/>
      <c r="K248" s="201"/>
      <c r="L248" s="201"/>
      <c r="M248" s="201"/>
      <c r="N248" s="515">
        <f>216.576+107.048</f>
        <v>323.62400000000002</v>
      </c>
      <c r="O248" s="201">
        <v>37.515000000000001</v>
      </c>
      <c r="P248" s="489"/>
      <c r="Q248" s="479"/>
      <c r="R248" s="453" t="s">
        <v>449</v>
      </c>
      <c r="S248" s="452" t="s">
        <v>1119</v>
      </c>
      <c r="T248" s="371" t="s">
        <v>385</v>
      </c>
      <c r="U248" s="165" t="s">
        <v>152</v>
      </c>
      <c r="V248" s="165">
        <v>1</v>
      </c>
    </row>
    <row r="249" spans="1:22" s="159" customFormat="1" ht="15" customHeight="1">
      <c r="A249" s="649"/>
      <c r="B249" s="652"/>
      <c r="C249" s="655"/>
      <c r="D249" s="661" t="s">
        <v>15</v>
      </c>
      <c r="E249" s="662"/>
      <c r="F249" s="662"/>
      <c r="G249" s="663"/>
      <c r="H249" s="386">
        <f>H248</f>
        <v>512.17899999999997</v>
      </c>
      <c r="I249" s="386">
        <f t="shared" ref="I249:Q250" si="73">I248</f>
        <v>151.04</v>
      </c>
      <c r="J249" s="386">
        <f t="shared" si="73"/>
        <v>0</v>
      </c>
      <c r="K249" s="386"/>
      <c r="L249" s="386">
        <f t="shared" si="73"/>
        <v>0</v>
      </c>
      <c r="M249" s="386">
        <f t="shared" si="73"/>
        <v>0</v>
      </c>
      <c r="N249" s="386">
        <f t="shared" si="73"/>
        <v>323.62400000000002</v>
      </c>
      <c r="O249" s="386">
        <f>O248</f>
        <v>37.515000000000001</v>
      </c>
      <c r="P249" s="386">
        <f>O248</f>
        <v>37.515000000000001</v>
      </c>
      <c r="Q249" s="386">
        <f t="shared" si="73"/>
        <v>0</v>
      </c>
      <c r="R249" s="705"/>
      <c r="S249" s="664"/>
      <c r="T249" s="664"/>
      <c r="U249" s="664"/>
      <c r="V249" s="665"/>
    </row>
    <row r="250" spans="1:22" s="159" customFormat="1" ht="15" customHeight="1">
      <c r="A250" s="547" t="s">
        <v>154</v>
      </c>
      <c r="B250" s="540" t="s">
        <v>217</v>
      </c>
      <c r="C250" s="541" t="s">
        <v>151</v>
      </c>
      <c r="D250" s="855" t="s">
        <v>16</v>
      </c>
      <c r="E250" s="855"/>
      <c r="F250" s="855"/>
      <c r="G250" s="855"/>
      <c r="H250" s="387">
        <f>H249</f>
        <v>512.17899999999997</v>
      </c>
      <c r="I250" s="387">
        <f t="shared" si="73"/>
        <v>151.04</v>
      </c>
      <c r="J250" s="387">
        <f t="shared" si="73"/>
        <v>0</v>
      </c>
      <c r="K250" s="387">
        <f t="shared" si="73"/>
        <v>0</v>
      </c>
      <c r="L250" s="387">
        <f t="shared" si="73"/>
        <v>0</v>
      </c>
      <c r="M250" s="387">
        <f t="shared" si="73"/>
        <v>0</v>
      </c>
      <c r="N250" s="387">
        <f t="shared" si="73"/>
        <v>323.62400000000002</v>
      </c>
      <c r="O250" s="387">
        <f t="shared" si="73"/>
        <v>37.515000000000001</v>
      </c>
      <c r="P250" s="387">
        <f t="shared" si="73"/>
        <v>37.515000000000001</v>
      </c>
      <c r="Q250" s="387">
        <f t="shared" si="73"/>
        <v>0</v>
      </c>
      <c r="R250" s="804"/>
      <c r="S250" s="642"/>
      <c r="T250" s="642"/>
      <c r="U250" s="642"/>
      <c r="V250" s="643"/>
    </row>
    <row r="251" spans="1:22" s="160" customFormat="1" ht="15" customHeight="1">
      <c r="A251" s="547" t="s">
        <v>154</v>
      </c>
      <c r="B251" s="540" t="s">
        <v>217</v>
      </c>
      <c r="C251" s="629" t="s">
        <v>17</v>
      </c>
      <c r="D251" s="630"/>
      <c r="E251" s="630"/>
      <c r="F251" s="630"/>
      <c r="G251" s="631"/>
      <c r="H251" s="389">
        <f>H245+H250</f>
        <v>532.17899999999997</v>
      </c>
      <c r="I251" s="389">
        <f t="shared" ref="I251:Q251" si="74">I245+I250</f>
        <v>171.04</v>
      </c>
      <c r="J251" s="389">
        <f t="shared" si="74"/>
        <v>0</v>
      </c>
      <c r="K251" s="389">
        <f t="shared" si="74"/>
        <v>0</v>
      </c>
      <c r="L251" s="389">
        <f t="shared" si="74"/>
        <v>0</v>
      </c>
      <c r="M251" s="389">
        <f t="shared" si="74"/>
        <v>0</v>
      </c>
      <c r="N251" s="389">
        <f t="shared" si="74"/>
        <v>323.62400000000002</v>
      </c>
      <c r="O251" s="389">
        <f t="shared" si="74"/>
        <v>37.515000000000001</v>
      </c>
      <c r="P251" s="389">
        <f t="shared" si="74"/>
        <v>37.515000000000001</v>
      </c>
      <c r="Q251" s="389">
        <f t="shared" si="74"/>
        <v>0</v>
      </c>
      <c r="R251" s="223"/>
      <c r="S251" s="632"/>
      <c r="T251" s="632"/>
      <c r="U251" s="632"/>
      <c r="V251" s="633"/>
    </row>
    <row r="252" spans="1:22" s="159" customFormat="1" ht="15" customHeight="1">
      <c r="A252" s="538" t="s">
        <v>154</v>
      </c>
      <c r="B252" s="540" t="s">
        <v>217</v>
      </c>
      <c r="C252" s="847" t="s">
        <v>559</v>
      </c>
      <c r="D252" s="848"/>
      <c r="E252" s="848"/>
      <c r="F252" s="848"/>
      <c r="G252" s="848"/>
      <c r="H252" s="848"/>
      <c r="I252" s="848"/>
      <c r="J252" s="848"/>
      <c r="K252" s="848"/>
      <c r="L252" s="848"/>
      <c r="M252" s="848"/>
      <c r="N252" s="848"/>
      <c r="O252" s="848"/>
      <c r="P252" s="848"/>
      <c r="Q252" s="848"/>
      <c r="R252" s="848"/>
      <c r="S252" s="848"/>
      <c r="T252" s="848"/>
      <c r="U252" s="848"/>
      <c r="V252" s="849"/>
    </row>
    <row r="253" spans="1:22" s="159" customFormat="1" ht="15" customHeight="1">
      <c r="A253" s="538" t="s">
        <v>154</v>
      </c>
      <c r="B253" s="540" t="s">
        <v>219</v>
      </c>
      <c r="C253" s="541" t="s">
        <v>150</v>
      </c>
      <c r="D253" s="859" t="s">
        <v>1043</v>
      </c>
      <c r="E253" s="860"/>
      <c r="F253" s="860"/>
      <c r="G253" s="860"/>
      <c r="H253" s="860"/>
      <c r="I253" s="860"/>
      <c r="J253" s="860"/>
      <c r="K253" s="860"/>
      <c r="L253" s="860"/>
      <c r="M253" s="860"/>
      <c r="N253" s="860"/>
      <c r="O253" s="860"/>
      <c r="P253" s="860"/>
      <c r="Q253" s="860"/>
      <c r="R253" s="860"/>
      <c r="S253" s="860"/>
      <c r="T253" s="860"/>
      <c r="U253" s="860"/>
      <c r="V253" s="861"/>
    </row>
    <row r="254" spans="1:22" s="160" customFormat="1" ht="41.25" customHeight="1">
      <c r="A254" s="647" t="s">
        <v>154</v>
      </c>
      <c r="B254" s="650" t="s">
        <v>219</v>
      </c>
      <c r="C254" s="653" t="s">
        <v>150</v>
      </c>
      <c r="D254" s="656" t="s">
        <v>150</v>
      </c>
      <c r="E254" s="617" t="s">
        <v>560</v>
      </c>
      <c r="F254" s="618"/>
      <c r="G254" s="154"/>
      <c r="H254" s="197"/>
      <c r="I254" s="197"/>
      <c r="J254" s="197"/>
      <c r="K254" s="197"/>
      <c r="L254" s="197"/>
      <c r="M254" s="197"/>
      <c r="N254" s="197"/>
      <c r="O254" s="197"/>
      <c r="P254" s="197"/>
      <c r="Q254" s="197"/>
      <c r="R254" s="198"/>
      <c r="S254" s="198"/>
      <c r="T254" s="369"/>
      <c r="U254" s="155"/>
      <c r="V254" s="155"/>
    </row>
    <row r="255" spans="1:22" s="160" customFormat="1" ht="75" customHeight="1">
      <c r="A255" s="648"/>
      <c r="B255" s="651"/>
      <c r="C255" s="654"/>
      <c r="D255" s="657"/>
      <c r="E255" s="583" t="s">
        <v>10</v>
      </c>
      <c r="F255" s="161" t="s">
        <v>679</v>
      </c>
      <c r="G255" s="165" t="s">
        <v>551</v>
      </c>
      <c r="H255" s="588">
        <f>I255+J255+L255+M255+N255+O255+P255+Q255</f>
        <v>104.80199999999999</v>
      </c>
      <c r="I255" s="589">
        <v>20</v>
      </c>
      <c r="J255" s="589"/>
      <c r="K255" s="589"/>
      <c r="L255" s="589"/>
      <c r="M255" s="589"/>
      <c r="N255" s="589">
        <f>79+5.802</f>
        <v>84.801999999999992</v>
      </c>
      <c r="O255" s="589">
        <f>41.016-41.016</f>
        <v>0</v>
      </c>
      <c r="P255" s="589"/>
      <c r="Q255" s="594"/>
      <c r="R255" s="590" t="s">
        <v>449</v>
      </c>
      <c r="S255" s="591" t="s">
        <v>1133</v>
      </c>
      <c r="T255" s="185" t="s">
        <v>554</v>
      </c>
      <c r="U255" s="165" t="s">
        <v>152</v>
      </c>
      <c r="V255" s="169">
        <v>188</v>
      </c>
    </row>
    <row r="256" spans="1:22" s="159" customFormat="1" ht="15" customHeight="1">
      <c r="A256" s="649"/>
      <c r="B256" s="652"/>
      <c r="C256" s="655"/>
      <c r="D256" s="661" t="s">
        <v>15</v>
      </c>
      <c r="E256" s="662"/>
      <c r="F256" s="662"/>
      <c r="G256" s="663"/>
      <c r="H256" s="386">
        <f>H255</f>
        <v>104.80199999999999</v>
      </c>
      <c r="I256" s="386">
        <f t="shared" ref="I256:Q258" si="75">I255</f>
        <v>20</v>
      </c>
      <c r="J256" s="386">
        <f t="shared" si="75"/>
        <v>0</v>
      </c>
      <c r="K256" s="386"/>
      <c r="L256" s="386">
        <f t="shared" si="75"/>
        <v>0</v>
      </c>
      <c r="M256" s="386">
        <f t="shared" si="75"/>
        <v>0</v>
      </c>
      <c r="N256" s="386">
        <f t="shared" si="75"/>
        <v>84.801999999999992</v>
      </c>
      <c r="O256" s="386">
        <f t="shared" si="75"/>
        <v>0</v>
      </c>
      <c r="P256" s="386">
        <f t="shared" si="75"/>
        <v>0</v>
      </c>
      <c r="Q256" s="386">
        <f t="shared" si="75"/>
        <v>0</v>
      </c>
      <c r="R256" s="705"/>
      <c r="S256" s="664"/>
      <c r="T256" s="664"/>
      <c r="U256" s="664"/>
      <c r="V256" s="665"/>
    </row>
    <row r="257" spans="1:22" s="159" customFormat="1" ht="15" customHeight="1">
      <c r="A257" s="547" t="s">
        <v>154</v>
      </c>
      <c r="B257" s="540" t="s">
        <v>219</v>
      </c>
      <c r="C257" s="541" t="s">
        <v>150</v>
      </c>
      <c r="D257" s="624" t="s">
        <v>16</v>
      </c>
      <c r="E257" s="625"/>
      <c r="F257" s="625"/>
      <c r="G257" s="626"/>
      <c r="H257" s="387">
        <f>H256</f>
        <v>104.80199999999999</v>
      </c>
      <c r="I257" s="387">
        <f t="shared" si="75"/>
        <v>20</v>
      </c>
      <c r="J257" s="387">
        <f t="shared" si="75"/>
        <v>0</v>
      </c>
      <c r="K257" s="387"/>
      <c r="L257" s="387">
        <f t="shared" si="75"/>
        <v>0</v>
      </c>
      <c r="M257" s="387">
        <f t="shared" si="75"/>
        <v>0</v>
      </c>
      <c r="N257" s="387">
        <f t="shared" si="75"/>
        <v>84.801999999999992</v>
      </c>
      <c r="O257" s="387">
        <f t="shared" si="75"/>
        <v>0</v>
      </c>
      <c r="P257" s="387">
        <f t="shared" si="75"/>
        <v>0</v>
      </c>
      <c r="Q257" s="387">
        <f t="shared" si="75"/>
        <v>0</v>
      </c>
      <c r="R257" s="804"/>
      <c r="S257" s="642"/>
      <c r="T257" s="642"/>
      <c r="U257" s="642"/>
      <c r="V257" s="643"/>
    </row>
    <row r="258" spans="1:22" s="160" customFormat="1" ht="15" customHeight="1">
      <c r="A258" s="547" t="s">
        <v>154</v>
      </c>
      <c r="B258" s="540" t="s">
        <v>219</v>
      </c>
      <c r="C258" s="629" t="s">
        <v>17</v>
      </c>
      <c r="D258" s="630"/>
      <c r="E258" s="630"/>
      <c r="F258" s="630"/>
      <c r="G258" s="631"/>
      <c r="H258" s="389">
        <f>H257</f>
        <v>104.80199999999999</v>
      </c>
      <c r="I258" s="389">
        <f t="shared" si="75"/>
        <v>20</v>
      </c>
      <c r="J258" s="389">
        <f t="shared" si="75"/>
        <v>0</v>
      </c>
      <c r="K258" s="389">
        <f t="shared" si="75"/>
        <v>0</v>
      </c>
      <c r="L258" s="389">
        <f t="shared" si="75"/>
        <v>0</v>
      </c>
      <c r="M258" s="389">
        <f t="shared" si="75"/>
        <v>0</v>
      </c>
      <c r="N258" s="389">
        <f t="shared" si="75"/>
        <v>84.801999999999992</v>
      </c>
      <c r="O258" s="389">
        <f t="shared" si="75"/>
        <v>0</v>
      </c>
      <c r="P258" s="389">
        <f t="shared" si="75"/>
        <v>0</v>
      </c>
      <c r="Q258" s="389">
        <f t="shared" si="75"/>
        <v>0</v>
      </c>
      <c r="R258" s="223"/>
      <c r="S258" s="632"/>
      <c r="T258" s="632"/>
      <c r="U258" s="632"/>
      <c r="V258" s="633"/>
    </row>
    <row r="259" spans="1:22" s="159" customFormat="1" ht="15" customHeight="1">
      <c r="A259" s="538" t="s">
        <v>154</v>
      </c>
      <c r="B259" s="540" t="s">
        <v>219</v>
      </c>
      <c r="C259" s="708" t="s">
        <v>561</v>
      </c>
      <c r="D259" s="708"/>
      <c r="E259" s="708"/>
      <c r="F259" s="708"/>
      <c r="G259" s="708"/>
      <c r="H259" s="708"/>
      <c r="I259" s="708"/>
      <c r="J259" s="708"/>
      <c r="K259" s="708"/>
      <c r="L259" s="708"/>
      <c r="M259" s="708"/>
      <c r="N259" s="708"/>
      <c r="O259" s="708"/>
      <c r="P259" s="708"/>
      <c r="Q259" s="708"/>
      <c r="R259" s="708"/>
      <c r="S259" s="708"/>
      <c r="T259" s="708"/>
      <c r="U259" s="708"/>
      <c r="V259" s="708"/>
    </row>
    <row r="260" spans="1:22" s="159" customFormat="1" ht="15" customHeight="1">
      <c r="A260" s="538" t="s">
        <v>154</v>
      </c>
      <c r="B260" s="540" t="s">
        <v>322</v>
      </c>
      <c r="C260" s="541" t="s">
        <v>150</v>
      </c>
      <c r="D260" s="859" t="s">
        <v>562</v>
      </c>
      <c r="E260" s="860"/>
      <c r="F260" s="860"/>
      <c r="G260" s="860"/>
      <c r="H260" s="860"/>
      <c r="I260" s="860"/>
      <c r="J260" s="860"/>
      <c r="K260" s="860"/>
      <c r="L260" s="860"/>
      <c r="M260" s="860"/>
      <c r="N260" s="860"/>
      <c r="O260" s="860"/>
      <c r="P260" s="860"/>
      <c r="Q260" s="860"/>
      <c r="R260" s="860"/>
      <c r="S260" s="860"/>
      <c r="T260" s="860"/>
      <c r="U260" s="860"/>
      <c r="V260" s="861"/>
    </row>
    <row r="261" spans="1:22" s="160" customFormat="1" ht="42.75" customHeight="1">
      <c r="A261" s="647" t="s">
        <v>154</v>
      </c>
      <c r="B261" s="650" t="s">
        <v>322</v>
      </c>
      <c r="C261" s="653" t="s">
        <v>150</v>
      </c>
      <c r="D261" s="656" t="s">
        <v>150</v>
      </c>
      <c r="E261" s="617" t="s">
        <v>563</v>
      </c>
      <c r="F261" s="618"/>
      <c r="G261" s="154"/>
      <c r="H261" s="197"/>
      <c r="I261" s="197"/>
      <c r="J261" s="197"/>
      <c r="K261" s="197"/>
      <c r="L261" s="197"/>
      <c r="M261" s="197"/>
      <c r="N261" s="197"/>
      <c r="O261" s="197"/>
      <c r="P261" s="197"/>
      <c r="Q261" s="197"/>
      <c r="R261" s="198"/>
      <c r="S261" s="198"/>
      <c r="T261" s="369"/>
      <c r="U261" s="155"/>
      <c r="V261" s="155"/>
    </row>
    <row r="262" spans="1:22" s="160" customFormat="1" ht="48" customHeight="1">
      <c r="A262" s="648"/>
      <c r="B262" s="651"/>
      <c r="C262" s="654"/>
      <c r="D262" s="657"/>
      <c r="E262" s="181" t="s">
        <v>10</v>
      </c>
      <c r="F262" s="230" t="s">
        <v>564</v>
      </c>
      <c r="G262" s="165" t="s">
        <v>493</v>
      </c>
      <c r="H262" s="398">
        <f>I262+J262+L262+M262+N262+O262+P262+Q262</f>
        <v>95.561000000000007</v>
      </c>
      <c r="I262" s="201"/>
      <c r="J262" s="201"/>
      <c r="K262" s="201"/>
      <c r="L262" s="201"/>
      <c r="M262" s="201"/>
      <c r="N262" s="201">
        <v>81.227000000000004</v>
      </c>
      <c r="O262" s="201">
        <v>14.334</v>
      </c>
      <c r="P262" s="201"/>
      <c r="Q262" s="479"/>
      <c r="R262" s="453" t="s">
        <v>449</v>
      </c>
      <c r="S262" s="452" t="s">
        <v>1133</v>
      </c>
      <c r="T262" s="262" t="s">
        <v>565</v>
      </c>
      <c r="U262" s="165" t="s">
        <v>152</v>
      </c>
      <c r="V262" s="170">
        <v>1</v>
      </c>
    </row>
    <row r="263" spans="1:22" s="159" customFormat="1" ht="15" customHeight="1">
      <c r="A263" s="649"/>
      <c r="B263" s="652"/>
      <c r="C263" s="655"/>
      <c r="D263" s="661" t="s">
        <v>15</v>
      </c>
      <c r="E263" s="662"/>
      <c r="F263" s="662"/>
      <c r="G263" s="663"/>
      <c r="H263" s="386">
        <f t="shared" ref="H263:J264" si="76">H262</f>
        <v>95.561000000000007</v>
      </c>
      <c r="I263" s="386">
        <f t="shared" si="76"/>
        <v>0</v>
      </c>
      <c r="J263" s="386">
        <f t="shared" si="76"/>
        <v>0</v>
      </c>
      <c r="K263" s="386"/>
      <c r="L263" s="386">
        <f t="shared" ref="L263:Q264" si="77">L262</f>
        <v>0</v>
      </c>
      <c r="M263" s="386">
        <f t="shared" si="77"/>
        <v>0</v>
      </c>
      <c r="N263" s="386">
        <f t="shared" si="77"/>
        <v>81.227000000000004</v>
      </c>
      <c r="O263" s="386">
        <f t="shared" si="77"/>
        <v>14.334</v>
      </c>
      <c r="P263" s="386">
        <f t="shared" si="77"/>
        <v>0</v>
      </c>
      <c r="Q263" s="386">
        <f t="shared" si="77"/>
        <v>0</v>
      </c>
      <c r="R263" s="705"/>
      <c r="S263" s="664"/>
      <c r="T263" s="664"/>
      <c r="U263" s="664"/>
      <c r="V263" s="665"/>
    </row>
    <row r="264" spans="1:22" s="159" customFormat="1" ht="15" customHeight="1">
      <c r="A264" s="547" t="s">
        <v>154</v>
      </c>
      <c r="B264" s="540" t="s">
        <v>322</v>
      </c>
      <c r="C264" s="541" t="s">
        <v>150</v>
      </c>
      <c r="D264" s="624" t="s">
        <v>16</v>
      </c>
      <c r="E264" s="625"/>
      <c r="F264" s="625"/>
      <c r="G264" s="626"/>
      <c r="H264" s="387">
        <f t="shared" si="76"/>
        <v>95.561000000000007</v>
      </c>
      <c r="I264" s="387">
        <f t="shared" si="76"/>
        <v>0</v>
      </c>
      <c r="J264" s="387">
        <f t="shared" si="76"/>
        <v>0</v>
      </c>
      <c r="K264" s="387"/>
      <c r="L264" s="387">
        <f t="shared" si="77"/>
        <v>0</v>
      </c>
      <c r="M264" s="387">
        <f t="shared" si="77"/>
        <v>0</v>
      </c>
      <c r="N264" s="387">
        <f t="shared" si="77"/>
        <v>81.227000000000004</v>
      </c>
      <c r="O264" s="387">
        <f t="shared" si="77"/>
        <v>14.334</v>
      </c>
      <c r="P264" s="387">
        <f t="shared" si="77"/>
        <v>0</v>
      </c>
      <c r="Q264" s="387">
        <f t="shared" si="77"/>
        <v>0</v>
      </c>
      <c r="R264" s="804"/>
      <c r="S264" s="642"/>
      <c r="T264" s="642"/>
      <c r="U264" s="642"/>
      <c r="V264" s="643"/>
    </row>
    <row r="265" spans="1:22" s="159" customFormat="1" ht="15" customHeight="1">
      <c r="A265" s="538" t="s">
        <v>154</v>
      </c>
      <c r="B265" s="540" t="s">
        <v>322</v>
      </c>
      <c r="C265" s="541" t="s">
        <v>151</v>
      </c>
      <c r="D265" s="859" t="s">
        <v>566</v>
      </c>
      <c r="E265" s="860"/>
      <c r="F265" s="860"/>
      <c r="G265" s="860"/>
      <c r="H265" s="860"/>
      <c r="I265" s="860"/>
      <c r="J265" s="860"/>
      <c r="K265" s="860"/>
      <c r="L265" s="860"/>
      <c r="M265" s="860"/>
      <c r="N265" s="860"/>
      <c r="O265" s="860"/>
      <c r="P265" s="860"/>
      <c r="Q265" s="860"/>
      <c r="R265" s="860"/>
      <c r="S265" s="860"/>
      <c r="T265" s="860"/>
      <c r="U265" s="860"/>
      <c r="V265" s="861"/>
    </row>
    <row r="266" spans="1:22" s="160" customFormat="1" ht="29.25" customHeight="1">
      <c r="A266" s="647" t="s">
        <v>154</v>
      </c>
      <c r="B266" s="650" t="s">
        <v>322</v>
      </c>
      <c r="C266" s="653" t="s">
        <v>151</v>
      </c>
      <c r="D266" s="656" t="s">
        <v>150</v>
      </c>
      <c r="E266" s="617" t="s">
        <v>567</v>
      </c>
      <c r="F266" s="618"/>
      <c r="G266" s="154"/>
      <c r="H266" s="197"/>
      <c r="I266" s="197"/>
      <c r="J266" s="197"/>
      <c r="K266" s="197"/>
      <c r="L266" s="197"/>
      <c r="M266" s="197"/>
      <c r="N266" s="197"/>
      <c r="O266" s="197"/>
      <c r="P266" s="197"/>
      <c r="Q266" s="197"/>
      <c r="R266" s="198"/>
      <c r="S266" s="198"/>
      <c r="T266" s="369"/>
      <c r="U266" s="155"/>
      <c r="V266" s="155"/>
    </row>
    <row r="267" spans="1:22" s="160" customFormat="1" ht="29.25" customHeight="1">
      <c r="A267" s="648"/>
      <c r="B267" s="651"/>
      <c r="C267" s="654"/>
      <c r="D267" s="657"/>
      <c r="E267" s="181" t="s">
        <v>10</v>
      </c>
      <c r="F267" s="161" t="s">
        <v>200</v>
      </c>
      <c r="G267" s="165" t="s">
        <v>551</v>
      </c>
      <c r="H267" s="398">
        <f>I267+J267+L267+M267+N267+O267+P267+Q267</f>
        <v>191.44</v>
      </c>
      <c r="I267" s="201">
        <v>15.339</v>
      </c>
      <c r="J267" s="201"/>
      <c r="K267" s="201"/>
      <c r="L267" s="201"/>
      <c r="M267" s="201"/>
      <c r="N267" s="201">
        <f>66.916+109.185</f>
        <v>176.101</v>
      </c>
      <c r="O267" s="201">
        <f>149.921-149.921</f>
        <v>0</v>
      </c>
      <c r="P267" s="201"/>
      <c r="Q267" s="479"/>
      <c r="R267" s="453" t="s">
        <v>449</v>
      </c>
      <c r="S267" s="452" t="s">
        <v>1133</v>
      </c>
      <c r="T267" s="371" t="s">
        <v>201</v>
      </c>
      <c r="U267" s="165" t="s">
        <v>152</v>
      </c>
      <c r="V267" s="165">
        <v>8</v>
      </c>
    </row>
    <row r="268" spans="1:22" s="159" customFormat="1" ht="15" customHeight="1">
      <c r="A268" s="649"/>
      <c r="B268" s="652"/>
      <c r="C268" s="655"/>
      <c r="D268" s="661" t="s">
        <v>15</v>
      </c>
      <c r="E268" s="662"/>
      <c r="F268" s="662"/>
      <c r="G268" s="663"/>
      <c r="H268" s="386">
        <f t="shared" ref="H268:J269" si="78">H267</f>
        <v>191.44</v>
      </c>
      <c r="I268" s="386">
        <f t="shared" si="78"/>
        <v>15.339</v>
      </c>
      <c r="J268" s="386">
        <f t="shared" si="78"/>
        <v>0</v>
      </c>
      <c r="K268" s="386"/>
      <c r="L268" s="386">
        <f t="shared" ref="L268:Q269" si="79">L267</f>
        <v>0</v>
      </c>
      <c r="M268" s="386">
        <f t="shared" si="79"/>
        <v>0</v>
      </c>
      <c r="N268" s="386">
        <f t="shared" si="79"/>
        <v>176.101</v>
      </c>
      <c r="O268" s="386">
        <f t="shared" si="79"/>
        <v>0</v>
      </c>
      <c r="P268" s="386">
        <f t="shared" si="79"/>
        <v>0</v>
      </c>
      <c r="Q268" s="386">
        <f t="shared" si="79"/>
        <v>0</v>
      </c>
      <c r="R268" s="705"/>
      <c r="S268" s="664"/>
      <c r="T268" s="664"/>
      <c r="U268" s="664"/>
      <c r="V268" s="665"/>
    </row>
    <row r="269" spans="1:22" s="159" customFormat="1" ht="15" customHeight="1">
      <c r="A269" s="547" t="s">
        <v>154</v>
      </c>
      <c r="B269" s="540" t="s">
        <v>322</v>
      </c>
      <c r="C269" s="541" t="s">
        <v>150</v>
      </c>
      <c r="D269" s="624" t="s">
        <v>16</v>
      </c>
      <c r="E269" s="625"/>
      <c r="F269" s="625"/>
      <c r="G269" s="626"/>
      <c r="H269" s="387">
        <f t="shared" si="78"/>
        <v>191.44</v>
      </c>
      <c r="I269" s="387">
        <f t="shared" si="78"/>
        <v>15.339</v>
      </c>
      <c r="J269" s="387">
        <f t="shared" si="78"/>
        <v>0</v>
      </c>
      <c r="K269" s="387"/>
      <c r="L269" s="387">
        <f t="shared" si="79"/>
        <v>0</v>
      </c>
      <c r="M269" s="387">
        <f t="shared" si="79"/>
        <v>0</v>
      </c>
      <c r="N269" s="387">
        <f t="shared" si="79"/>
        <v>176.101</v>
      </c>
      <c r="O269" s="387">
        <f t="shared" si="79"/>
        <v>0</v>
      </c>
      <c r="P269" s="387">
        <f t="shared" si="79"/>
        <v>0</v>
      </c>
      <c r="Q269" s="387">
        <f t="shared" si="79"/>
        <v>0</v>
      </c>
      <c r="R269" s="804"/>
      <c r="S269" s="642"/>
      <c r="T269" s="642"/>
      <c r="U269" s="642"/>
      <c r="V269" s="643"/>
    </row>
    <row r="270" spans="1:22" s="160" customFormat="1" ht="15" customHeight="1">
      <c r="A270" s="547" t="s">
        <v>154</v>
      </c>
      <c r="B270" s="540" t="s">
        <v>322</v>
      </c>
      <c r="C270" s="629" t="s">
        <v>17</v>
      </c>
      <c r="D270" s="630"/>
      <c r="E270" s="630"/>
      <c r="F270" s="630"/>
      <c r="G270" s="630"/>
      <c r="H270" s="389">
        <f>H264+H269</f>
        <v>287.00099999999998</v>
      </c>
      <c r="I270" s="389">
        <f t="shared" ref="I270:Q270" si="80">I264+I269</f>
        <v>15.339</v>
      </c>
      <c r="J270" s="389">
        <f t="shared" si="80"/>
        <v>0</v>
      </c>
      <c r="K270" s="389">
        <f t="shared" si="80"/>
        <v>0</v>
      </c>
      <c r="L270" s="389">
        <f t="shared" si="80"/>
        <v>0</v>
      </c>
      <c r="M270" s="389">
        <f t="shared" si="80"/>
        <v>0</v>
      </c>
      <c r="N270" s="389">
        <f t="shared" si="80"/>
        <v>257.32799999999997</v>
      </c>
      <c r="O270" s="389">
        <f t="shared" si="80"/>
        <v>14.334</v>
      </c>
      <c r="P270" s="389">
        <f t="shared" si="80"/>
        <v>0</v>
      </c>
      <c r="Q270" s="389">
        <f t="shared" si="80"/>
        <v>0</v>
      </c>
      <c r="R270" s="223"/>
      <c r="S270" s="632"/>
      <c r="T270" s="632"/>
      <c r="U270" s="632"/>
      <c r="V270" s="633"/>
    </row>
    <row r="271" spans="1:22" s="3" customFormat="1" ht="15" customHeight="1">
      <c r="A271" s="538" t="s">
        <v>154</v>
      </c>
      <c r="B271" s="540" t="s">
        <v>323</v>
      </c>
      <c r="C271" s="685" t="s">
        <v>568</v>
      </c>
      <c r="D271" s="686"/>
      <c r="E271" s="686"/>
      <c r="F271" s="686"/>
      <c r="G271" s="686"/>
      <c r="H271" s="686"/>
      <c r="I271" s="686"/>
      <c r="J271" s="686"/>
      <c r="K271" s="686"/>
      <c r="L271" s="686"/>
      <c r="M271" s="686"/>
      <c r="N271" s="686"/>
      <c r="O271" s="686"/>
      <c r="P271" s="686"/>
      <c r="Q271" s="686"/>
      <c r="R271" s="686"/>
      <c r="S271" s="686"/>
      <c r="T271" s="686"/>
      <c r="U271" s="686"/>
      <c r="V271" s="687"/>
    </row>
    <row r="272" spans="1:22" s="3" customFormat="1" ht="15" customHeight="1">
      <c r="A272" s="538" t="s">
        <v>154</v>
      </c>
      <c r="B272" s="540" t="s">
        <v>323</v>
      </c>
      <c r="C272" s="541" t="s">
        <v>150</v>
      </c>
      <c r="D272" s="892" t="s">
        <v>569</v>
      </c>
      <c r="E272" s="892"/>
      <c r="F272" s="892"/>
      <c r="G272" s="892"/>
      <c r="H272" s="892"/>
      <c r="I272" s="892"/>
      <c r="J272" s="892"/>
      <c r="K272" s="892"/>
      <c r="L272" s="892"/>
      <c r="M272" s="892"/>
      <c r="N272" s="892"/>
      <c r="O272" s="892"/>
      <c r="P272" s="892"/>
      <c r="Q272" s="892"/>
      <c r="R272" s="892"/>
      <c r="S272" s="892"/>
      <c r="T272" s="892"/>
      <c r="U272" s="892"/>
      <c r="V272" s="892"/>
    </row>
    <row r="273" spans="1:22" s="160" customFormat="1" ht="30.75" customHeight="1">
      <c r="A273" s="647" t="s">
        <v>154</v>
      </c>
      <c r="B273" s="650" t="s">
        <v>323</v>
      </c>
      <c r="C273" s="653" t="s">
        <v>150</v>
      </c>
      <c r="D273" s="615" t="s">
        <v>150</v>
      </c>
      <c r="E273" s="659" t="s">
        <v>202</v>
      </c>
      <c r="F273" s="660"/>
      <c r="G273" s="154"/>
      <c r="H273" s="197"/>
      <c r="I273" s="197"/>
      <c r="J273" s="197"/>
      <c r="K273" s="197"/>
      <c r="L273" s="197"/>
      <c r="M273" s="197"/>
      <c r="N273" s="197"/>
      <c r="O273" s="197"/>
      <c r="P273" s="197"/>
      <c r="Q273" s="197"/>
      <c r="R273" s="198"/>
      <c r="S273" s="198"/>
      <c r="T273" s="369"/>
      <c r="U273" s="155"/>
      <c r="V273" s="155"/>
    </row>
    <row r="274" spans="1:22" s="160" customFormat="1" ht="44.25" customHeight="1">
      <c r="A274" s="648"/>
      <c r="B274" s="651"/>
      <c r="C274" s="654"/>
      <c r="D274" s="616"/>
      <c r="E274" s="181" t="s">
        <v>10</v>
      </c>
      <c r="F274" s="161" t="s">
        <v>386</v>
      </c>
      <c r="G274" s="156" t="s">
        <v>14</v>
      </c>
      <c r="H274" s="398">
        <f>I274+J274+L274+M274+N274+O274+P274+Q274</f>
        <v>0</v>
      </c>
      <c r="I274" s="515">
        <f>5-5</f>
        <v>0</v>
      </c>
      <c r="J274" s="201"/>
      <c r="K274" s="201"/>
      <c r="L274" s="201"/>
      <c r="M274" s="201"/>
      <c r="N274" s="201"/>
      <c r="O274" s="201"/>
      <c r="P274" s="201"/>
      <c r="Q274" s="479"/>
      <c r="R274" s="453" t="s">
        <v>449</v>
      </c>
      <c r="S274" s="453" t="s">
        <v>1142</v>
      </c>
      <c r="T274" s="371" t="s">
        <v>387</v>
      </c>
      <c r="U274" s="165" t="s">
        <v>152</v>
      </c>
      <c r="V274" s="165">
        <v>1</v>
      </c>
    </row>
    <row r="275" spans="1:22" s="159" customFormat="1" ht="15" customHeight="1">
      <c r="A275" s="649"/>
      <c r="B275" s="652"/>
      <c r="C275" s="655"/>
      <c r="D275" s="661" t="s">
        <v>15</v>
      </c>
      <c r="E275" s="662"/>
      <c r="F275" s="662"/>
      <c r="G275" s="663"/>
      <c r="H275" s="386">
        <f>H274</f>
        <v>0</v>
      </c>
      <c r="I275" s="386">
        <f>I274</f>
        <v>0</v>
      </c>
      <c r="J275" s="386">
        <f>J274</f>
        <v>0</v>
      </c>
      <c r="K275" s="386"/>
      <c r="L275" s="386">
        <f t="shared" ref="L275:Q276" si="81">L274</f>
        <v>0</v>
      </c>
      <c r="M275" s="386">
        <f t="shared" si="81"/>
        <v>0</v>
      </c>
      <c r="N275" s="386">
        <f t="shared" si="81"/>
        <v>0</v>
      </c>
      <c r="O275" s="386">
        <f t="shared" si="81"/>
        <v>0</v>
      </c>
      <c r="P275" s="386">
        <f t="shared" si="81"/>
        <v>0</v>
      </c>
      <c r="Q275" s="386">
        <f t="shared" si="81"/>
        <v>0</v>
      </c>
      <c r="R275" s="705"/>
      <c r="S275" s="664"/>
      <c r="T275" s="664"/>
      <c r="U275" s="664"/>
      <c r="V275" s="665"/>
    </row>
    <row r="276" spans="1:22" s="159" customFormat="1" ht="15" customHeight="1">
      <c r="A276" s="547" t="s">
        <v>154</v>
      </c>
      <c r="B276" s="540" t="s">
        <v>323</v>
      </c>
      <c r="C276" s="541" t="s">
        <v>150</v>
      </c>
      <c r="D276" s="624" t="s">
        <v>16</v>
      </c>
      <c r="E276" s="625"/>
      <c r="F276" s="625"/>
      <c r="G276" s="626"/>
      <c r="H276" s="387">
        <f>H275</f>
        <v>0</v>
      </c>
      <c r="I276" s="387">
        <f t="shared" ref="I276:Q277" si="82">I275</f>
        <v>0</v>
      </c>
      <c r="J276" s="387">
        <f t="shared" si="82"/>
        <v>0</v>
      </c>
      <c r="K276" s="387"/>
      <c r="L276" s="387">
        <f t="shared" si="81"/>
        <v>0</v>
      </c>
      <c r="M276" s="387">
        <f t="shared" si="81"/>
        <v>0</v>
      </c>
      <c r="N276" s="387">
        <f t="shared" si="81"/>
        <v>0</v>
      </c>
      <c r="O276" s="387">
        <f t="shared" si="81"/>
        <v>0</v>
      </c>
      <c r="P276" s="387">
        <f t="shared" si="81"/>
        <v>0</v>
      </c>
      <c r="Q276" s="387">
        <f t="shared" si="81"/>
        <v>0</v>
      </c>
      <c r="R276" s="804"/>
      <c r="S276" s="642"/>
      <c r="T276" s="642"/>
      <c r="U276" s="642"/>
      <c r="V276" s="643"/>
    </row>
    <row r="277" spans="1:22" s="160" customFormat="1" ht="15" customHeight="1">
      <c r="A277" s="547" t="s">
        <v>154</v>
      </c>
      <c r="B277" s="540" t="s">
        <v>323</v>
      </c>
      <c r="C277" s="629" t="s">
        <v>17</v>
      </c>
      <c r="D277" s="630"/>
      <c r="E277" s="630"/>
      <c r="F277" s="630"/>
      <c r="G277" s="630"/>
      <c r="H277" s="389">
        <f>H276</f>
        <v>0</v>
      </c>
      <c r="I277" s="389">
        <f t="shared" si="82"/>
        <v>0</v>
      </c>
      <c r="J277" s="389">
        <f t="shared" si="82"/>
        <v>0</v>
      </c>
      <c r="K277" s="389"/>
      <c r="L277" s="389">
        <f t="shared" si="82"/>
        <v>0</v>
      </c>
      <c r="M277" s="389">
        <f t="shared" si="82"/>
        <v>0</v>
      </c>
      <c r="N277" s="389">
        <f t="shared" si="82"/>
        <v>0</v>
      </c>
      <c r="O277" s="389">
        <f t="shared" si="82"/>
        <v>0</v>
      </c>
      <c r="P277" s="389">
        <f t="shared" si="82"/>
        <v>0</v>
      </c>
      <c r="Q277" s="389">
        <f t="shared" si="82"/>
        <v>0</v>
      </c>
      <c r="R277" s="223"/>
      <c r="S277" s="632"/>
      <c r="T277" s="632"/>
      <c r="U277" s="632"/>
      <c r="V277" s="633"/>
    </row>
    <row r="278" spans="1:22" s="3" customFormat="1" ht="15" customHeight="1">
      <c r="A278" s="538" t="s">
        <v>154</v>
      </c>
      <c r="B278" s="540" t="s">
        <v>325</v>
      </c>
      <c r="C278" s="685" t="s">
        <v>570</v>
      </c>
      <c r="D278" s="686"/>
      <c r="E278" s="686"/>
      <c r="F278" s="686"/>
      <c r="G278" s="686"/>
      <c r="H278" s="686"/>
      <c r="I278" s="686"/>
      <c r="J278" s="686"/>
      <c r="K278" s="686"/>
      <c r="L278" s="686"/>
      <c r="M278" s="686"/>
      <c r="N278" s="686"/>
      <c r="O278" s="686"/>
      <c r="P278" s="686"/>
      <c r="Q278" s="686"/>
      <c r="R278" s="686"/>
      <c r="S278" s="686"/>
      <c r="T278" s="686"/>
      <c r="U278" s="686"/>
      <c r="V278" s="687"/>
    </row>
    <row r="279" spans="1:22" s="3" customFormat="1" ht="15" customHeight="1">
      <c r="A279" s="538" t="s">
        <v>154</v>
      </c>
      <c r="B279" s="540" t="s">
        <v>325</v>
      </c>
      <c r="C279" s="541" t="s">
        <v>150</v>
      </c>
      <c r="D279" s="892" t="s">
        <v>571</v>
      </c>
      <c r="E279" s="892"/>
      <c r="F279" s="892"/>
      <c r="G279" s="892"/>
      <c r="H279" s="892"/>
      <c r="I279" s="892"/>
      <c r="J279" s="892"/>
      <c r="K279" s="892"/>
      <c r="L279" s="892"/>
      <c r="M279" s="892"/>
      <c r="N279" s="892"/>
      <c r="O279" s="892"/>
      <c r="P279" s="892"/>
      <c r="Q279" s="892"/>
      <c r="R279" s="892"/>
      <c r="S279" s="892"/>
      <c r="T279" s="892"/>
      <c r="U279" s="892"/>
      <c r="V279" s="892"/>
    </row>
    <row r="280" spans="1:22" s="160" customFormat="1" ht="40.5" customHeight="1">
      <c r="A280" s="647" t="s">
        <v>154</v>
      </c>
      <c r="B280" s="851" t="s">
        <v>325</v>
      </c>
      <c r="C280" s="852" t="s">
        <v>150</v>
      </c>
      <c r="D280" s="656" t="s">
        <v>150</v>
      </c>
      <c r="E280" s="659" t="s">
        <v>206</v>
      </c>
      <c r="F280" s="660"/>
      <c r="G280" s="154"/>
      <c r="H280" s="197"/>
      <c r="I280" s="197"/>
      <c r="J280" s="197"/>
      <c r="K280" s="197"/>
      <c r="L280" s="197"/>
      <c r="M280" s="197"/>
      <c r="N280" s="197"/>
      <c r="O280" s="197"/>
      <c r="P280" s="197"/>
      <c r="Q280" s="197"/>
      <c r="R280" s="198"/>
      <c r="S280" s="198"/>
      <c r="T280" s="369"/>
      <c r="U280" s="155"/>
      <c r="V280" s="155"/>
    </row>
    <row r="281" spans="1:22" s="160" customFormat="1" ht="40.5" customHeight="1">
      <c r="A281" s="648"/>
      <c r="B281" s="851"/>
      <c r="C281" s="852"/>
      <c r="D281" s="657"/>
      <c r="E281" s="181" t="s">
        <v>10</v>
      </c>
      <c r="F281" s="161" t="s">
        <v>207</v>
      </c>
      <c r="G281" s="156" t="s">
        <v>14</v>
      </c>
      <c r="H281" s="398">
        <f>I281+J281+L281+M281+N281+O281+P281+Q281</f>
        <v>0.36</v>
      </c>
      <c r="I281" s="201">
        <v>0.36</v>
      </c>
      <c r="J281" s="201"/>
      <c r="K281" s="201"/>
      <c r="L281" s="201"/>
      <c r="M281" s="201"/>
      <c r="N281" s="201"/>
      <c r="O281" s="201"/>
      <c r="P281" s="201"/>
      <c r="Q281" s="479"/>
      <c r="R281" s="453" t="s">
        <v>449</v>
      </c>
      <c r="S281" s="452" t="s">
        <v>1143</v>
      </c>
      <c r="T281" s="371" t="s">
        <v>208</v>
      </c>
      <c r="U281" s="165" t="s">
        <v>152</v>
      </c>
      <c r="V281" s="165">
        <v>1</v>
      </c>
    </row>
    <row r="282" spans="1:22" s="160" customFormat="1" ht="43.5" customHeight="1">
      <c r="A282" s="648"/>
      <c r="B282" s="851"/>
      <c r="C282" s="852"/>
      <c r="D282" s="657"/>
      <c r="E282" s="181" t="s">
        <v>11</v>
      </c>
      <c r="F282" s="161" t="s">
        <v>209</v>
      </c>
      <c r="G282" s="156" t="s">
        <v>14</v>
      </c>
      <c r="H282" s="398">
        <f>I282+J282+L282+M282+N282+O282+P282+Q282</f>
        <v>0.28999999999999998</v>
      </c>
      <c r="I282" s="201">
        <v>0.28999999999999998</v>
      </c>
      <c r="J282" s="201"/>
      <c r="K282" s="201"/>
      <c r="L282" s="201"/>
      <c r="M282" s="201"/>
      <c r="N282" s="201"/>
      <c r="O282" s="201"/>
      <c r="P282" s="201"/>
      <c r="Q282" s="201"/>
      <c r="R282" s="453" t="s">
        <v>449</v>
      </c>
      <c r="S282" s="452" t="s">
        <v>1144</v>
      </c>
      <c r="T282" s="371" t="s">
        <v>210</v>
      </c>
      <c r="U282" s="165" t="s">
        <v>211</v>
      </c>
      <c r="V282" s="165">
        <v>1</v>
      </c>
    </row>
    <row r="283" spans="1:22" s="159" customFormat="1" ht="15" customHeight="1">
      <c r="A283" s="649"/>
      <c r="B283" s="851"/>
      <c r="C283" s="852"/>
      <c r="D283" s="853" t="s">
        <v>15</v>
      </c>
      <c r="E283" s="853"/>
      <c r="F283" s="853"/>
      <c r="G283" s="853"/>
      <c r="H283" s="386">
        <f>H281+H282</f>
        <v>0.64999999999999991</v>
      </c>
      <c r="I283" s="386">
        <f t="shared" ref="I283:Q283" si="83">I281+I282</f>
        <v>0.64999999999999991</v>
      </c>
      <c r="J283" s="386">
        <f t="shared" si="83"/>
        <v>0</v>
      </c>
      <c r="K283" s="386"/>
      <c r="L283" s="386">
        <f t="shared" si="83"/>
        <v>0</v>
      </c>
      <c r="M283" s="386">
        <f t="shared" si="83"/>
        <v>0</v>
      </c>
      <c r="N283" s="386">
        <f t="shared" si="83"/>
        <v>0</v>
      </c>
      <c r="O283" s="386">
        <f t="shared" si="83"/>
        <v>0</v>
      </c>
      <c r="P283" s="386">
        <f t="shared" si="83"/>
        <v>0</v>
      </c>
      <c r="Q283" s="386">
        <f t="shared" si="83"/>
        <v>0</v>
      </c>
      <c r="R283" s="705"/>
      <c r="S283" s="664"/>
      <c r="T283" s="664"/>
      <c r="U283" s="664"/>
      <c r="V283" s="665"/>
    </row>
    <row r="284" spans="1:22" s="160" customFormat="1" ht="27.75" customHeight="1">
      <c r="A284" s="647" t="s">
        <v>154</v>
      </c>
      <c r="B284" s="851" t="s">
        <v>325</v>
      </c>
      <c r="C284" s="852" t="s">
        <v>150</v>
      </c>
      <c r="D284" s="656" t="s">
        <v>151</v>
      </c>
      <c r="E284" s="659" t="s">
        <v>212</v>
      </c>
      <c r="F284" s="660"/>
      <c r="G284" s="154"/>
      <c r="H284" s="197"/>
      <c r="I284" s="197"/>
      <c r="J284" s="197"/>
      <c r="K284" s="197"/>
      <c r="L284" s="197"/>
      <c r="M284" s="197"/>
      <c r="N284" s="197"/>
      <c r="O284" s="197"/>
      <c r="P284" s="197"/>
      <c r="Q284" s="197"/>
      <c r="R284" s="198"/>
      <c r="S284" s="198"/>
      <c r="T284" s="369"/>
      <c r="U284" s="155"/>
      <c r="V284" s="155"/>
    </row>
    <row r="285" spans="1:22" s="160" customFormat="1" ht="40.5" customHeight="1">
      <c r="A285" s="648"/>
      <c r="B285" s="851"/>
      <c r="C285" s="852"/>
      <c r="D285" s="657"/>
      <c r="E285" s="181" t="s">
        <v>10</v>
      </c>
      <c r="F285" s="161" t="s">
        <v>391</v>
      </c>
      <c r="G285" s="156" t="s">
        <v>14</v>
      </c>
      <c r="H285" s="398">
        <f>I285+J285+L285+M285+N285+O285+P285+Q285</f>
        <v>0.16</v>
      </c>
      <c r="I285" s="201">
        <v>0.16</v>
      </c>
      <c r="J285" s="201"/>
      <c r="K285" s="201"/>
      <c r="L285" s="201"/>
      <c r="M285" s="201"/>
      <c r="N285" s="201"/>
      <c r="O285" s="201"/>
      <c r="P285" s="201"/>
      <c r="Q285" s="201"/>
      <c r="R285" s="453" t="s">
        <v>449</v>
      </c>
      <c r="S285" s="452" t="s">
        <v>1145</v>
      </c>
      <c r="T285" s="371" t="s">
        <v>213</v>
      </c>
      <c r="U285" s="165" t="s">
        <v>211</v>
      </c>
      <c r="V285" s="165">
        <v>1</v>
      </c>
    </row>
    <row r="286" spans="1:22" s="159" customFormat="1" ht="15" customHeight="1">
      <c r="A286" s="649"/>
      <c r="B286" s="851"/>
      <c r="C286" s="852"/>
      <c r="D286" s="853" t="s">
        <v>15</v>
      </c>
      <c r="E286" s="853"/>
      <c r="F286" s="853"/>
      <c r="G286" s="853"/>
      <c r="H286" s="386">
        <f>H285</f>
        <v>0.16</v>
      </c>
      <c r="I286" s="386">
        <f t="shared" ref="I286:Q286" si="84">I285</f>
        <v>0.16</v>
      </c>
      <c r="J286" s="386">
        <f t="shared" si="84"/>
        <v>0</v>
      </c>
      <c r="K286" s="386">
        <f t="shared" si="84"/>
        <v>0</v>
      </c>
      <c r="L286" s="386">
        <f t="shared" si="84"/>
        <v>0</v>
      </c>
      <c r="M286" s="386">
        <f t="shared" si="84"/>
        <v>0</v>
      </c>
      <c r="N286" s="386">
        <f t="shared" si="84"/>
        <v>0</v>
      </c>
      <c r="O286" s="386">
        <f t="shared" si="84"/>
        <v>0</v>
      </c>
      <c r="P286" s="386">
        <f t="shared" si="84"/>
        <v>0</v>
      </c>
      <c r="Q286" s="386">
        <f t="shared" si="84"/>
        <v>0</v>
      </c>
      <c r="R286" s="705"/>
      <c r="S286" s="664"/>
      <c r="T286" s="664"/>
      <c r="U286" s="664"/>
      <c r="V286" s="665"/>
    </row>
    <row r="287" spans="1:22" s="160" customFormat="1" ht="59.25" customHeight="1">
      <c r="A287" s="647" t="s">
        <v>154</v>
      </c>
      <c r="B287" s="851" t="s">
        <v>325</v>
      </c>
      <c r="C287" s="852" t="s">
        <v>150</v>
      </c>
      <c r="D287" s="656" t="s">
        <v>153</v>
      </c>
      <c r="E287" s="659" t="s">
        <v>214</v>
      </c>
      <c r="F287" s="660"/>
      <c r="G287" s="154"/>
      <c r="H287" s="197"/>
      <c r="I287" s="197"/>
      <c r="J287" s="197"/>
      <c r="K287" s="197"/>
      <c r="L287" s="197"/>
      <c r="M287" s="197"/>
      <c r="N287" s="197"/>
      <c r="O287" s="197"/>
      <c r="P287" s="197"/>
      <c r="Q287" s="197"/>
      <c r="R287" s="198"/>
      <c r="S287" s="198"/>
      <c r="T287" s="369"/>
      <c r="U287" s="155"/>
      <c r="V287" s="155"/>
    </row>
    <row r="288" spans="1:22" s="160" customFormat="1" ht="42.75" customHeight="1">
      <c r="A288" s="648"/>
      <c r="B288" s="851"/>
      <c r="C288" s="852"/>
      <c r="D288" s="657"/>
      <c r="E288" s="181" t="s">
        <v>10</v>
      </c>
      <c r="F288" s="161" t="s">
        <v>215</v>
      </c>
      <c r="G288" s="156" t="s">
        <v>14</v>
      </c>
      <c r="H288" s="398">
        <f>I288+J288+L288+M288+N288+O288+P288+Q288</f>
        <v>0.377</v>
      </c>
      <c r="I288" s="201">
        <v>0.377</v>
      </c>
      <c r="J288" s="201"/>
      <c r="K288" s="201"/>
      <c r="L288" s="201"/>
      <c r="M288" s="201"/>
      <c r="N288" s="201"/>
      <c r="O288" s="201"/>
      <c r="P288" s="201"/>
      <c r="Q288" s="479"/>
      <c r="R288" s="453" t="s">
        <v>449</v>
      </c>
      <c r="S288" s="452" t="s">
        <v>1144</v>
      </c>
      <c r="T288" s="371" t="s">
        <v>208</v>
      </c>
      <c r="U288" s="165" t="s">
        <v>152</v>
      </c>
      <c r="V288" s="165">
        <v>3</v>
      </c>
    </row>
    <row r="289" spans="1:22" s="160" customFormat="1" ht="39.75" customHeight="1">
      <c r="A289" s="648"/>
      <c r="B289" s="851"/>
      <c r="C289" s="852"/>
      <c r="D289" s="657"/>
      <c r="E289" s="181" t="s">
        <v>11</v>
      </c>
      <c r="F289" s="161" t="s">
        <v>392</v>
      </c>
      <c r="G289" s="156" t="s">
        <v>14</v>
      </c>
      <c r="H289" s="398">
        <f>I289+J289+L289+M289+N289+O289+P289+Q289</f>
        <v>0.44</v>
      </c>
      <c r="I289" s="201">
        <v>0.44</v>
      </c>
      <c r="J289" s="201"/>
      <c r="K289" s="201"/>
      <c r="L289" s="201"/>
      <c r="M289" s="201"/>
      <c r="N289" s="201"/>
      <c r="O289" s="201"/>
      <c r="P289" s="201"/>
      <c r="Q289" s="201"/>
      <c r="R289" s="453" t="s">
        <v>449</v>
      </c>
      <c r="S289" s="452" t="s">
        <v>1119</v>
      </c>
      <c r="T289" s="371" t="s">
        <v>213</v>
      </c>
      <c r="U289" s="165" t="s">
        <v>211</v>
      </c>
      <c r="V289" s="165">
        <v>1</v>
      </c>
    </row>
    <row r="290" spans="1:22" s="159" customFormat="1" ht="15" customHeight="1">
      <c r="A290" s="649"/>
      <c r="B290" s="851"/>
      <c r="C290" s="852"/>
      <c r="D290" s="853" t="s">
        <v>15</v>
      </c>
      <c r="E290" s="853"/>
      <c r="F290" s="853"/>
      <c r="G290" s="853"/>
      <c r="H290" s="386">
        <f>H288+H289</f>
        <v>0.81699999999999995</v>
      </c>
      <c r="I290" s="386">
        <f t="shared" ref="I290:Q290" si="85">I288+I289</f>
        <v>0.81699999999999995</v>
      </c>
      <c r="J290" s="386">
        <f t="shared" si="85"/>
        <v>0</v>
      </c>
      <c r="K290" s="386"/>
      <c r="L290" s="386">
        <f>L288+L289</f>
        <v>0</v>
      </c>
      <c r="M290" s="386">
        <v>0</v>
      </c>
      <c r="N290" s="386">
        <f t="shared" si="85"/>
        <v>0</v>
      </c>
      <c r="O290" s="386">
        <f t="shared" si="85"/>
        <v>0</v>
      </c>
      <c r="P290" s="386">
        <f t="shared" si="85"/>
        <v>0</v>
      </c>
      <c r="Q290" s="386">
        <f t="shared" si="85"/>
        <v>0</v>
      </c>
      <c r="R290" s="705"/>
      <c r="S290" s="664"/>
      <c r="T290" s="664"/>
      <c r="U290" s="664"/>
      <c r="V290" s="665"/>
    </row>
    <row r="291" spans="1:22" s="160" customFormat="1" ht="80.25" customHeight="1">
      <c r="A291" s="647" t="s">
        <v>154</v>
      </c>
      <c r="B291" s="851" t="s">
        <v>325</v>
      </c>
      <c r="C291" s="852" t="s">
        <v>150</v>
      </c>
      <c r="D291" s="656" t="s">
        <v>154</v>
      </c>
      <c r="E291" s="659" t="s">
        <v>411</v>
      </c>
      <c r="F291" s="660"/>
      <c r="G291" s="154"/>
      <c r="H291" s="197"/>
      <c r="I291" s="197"/>
      <c r="J291" s="197"/>
      <c r="K291" s="197"/>
      <c r="L291" s="197"/>
      <c r="M291" s="197"/>
      <c r="N291" s="197"/>
      <c r="O291" s="197"/>
      <c r="P291" s="197"/>
      <c r="Q291" s="197"/>
      <c r="R291" s="198" t="s">
        <v>328</v>
      </c>
      <c r="S291" s="198"/>
      <c r="T291" s="369"/>
      <c r="U291" s="155"/>
      <c r="V291" s="155"/>
    </row>
    <row r="292" spans="1:22" s="160" customFormat="1" ht="42" customHeight="1">
      <c r="A292" s="648"/>
      <c r="B292" s="851"/>
      <c r="C292" s="852"/>
      <c r="D292" s="657"/>
      <c r="E292" s="181" t="s">
        <v>10</v>
      </c>
      <c r="F292" s="161" t="s">
        <v>572</v>
      </c>
      <c r="G292" s="165" t="s">
        <v>393</v>
      </c>
      <c r="H292" s="398">
        <f>I292+J292+L292+M292+N292+O292+P292+Q292</f>
        <v>153.714</v>
      </c>
      <c r="I292" s="201">
        <v>14</v>
      </c>
      <c r="J292" s="201"/>
      <c r="K292" s="201"/>
      <c r="L292" s="201"/>
      <c r="M292" s="201"/>
      <c r="N292" s="201"/>
      <c r="O292" s="201">
        <v>139.714</v>
      </c>
      <c r="P292" s="201"/>
      <c r="Q292" s="479"/>
      <c r="R292" s="453" t="s">
        <v>449</v>
      </c>
      <c r="S292" s="452" t="s">
        <v>1119</v>
      </c>
      <c r="T292" s="371" t="s">
        <v>218</v>
      </c>
      <c r="U292" s="165" t="s">
        <v>152</v>
      </c>
      <c r="V292" s="165">
        <v>1</v>
      </c>
    </row>
    <row r="293" spans="1:22" s="159" customFormat="1" ht="15" customHeight="1">
      <c r="A293" s="649"/>
      <c r="B293" s="851"/>
      <c r="C293" s="852"/>
      <c r="D293" s="853" t="s">
        <v>15</v>
      </c>
      <c r="E293" s="853"/>
      <c r="F293" s="853"/>
      <c r="G293" s="853"/>
      <c r="H293" s="386">
        <f>H292</f>
        <v>153.714</v>
      </c>
      <c r="I293" s="386">
        <f t="shared" ref="I293:Q293" si="86">I292</f>
        <v>14</v>
      </c>
      <c r="J293" s="386">
        <f t="shared" si="86"/>
        <v>0</v>
      </c>
      <c r="K293" s="386"/>
      <c r="L293" s="386">
        <f t="shared" si="86"/>
        <v>0</v>
      </c>
      <c r="M293" s="386">
        <f t="shared" si="86"/>
        <v>0</v>
      </c>
      <c r="N293" s="386">
        <f t="shared" si="86"/>
        <v>0</v>
      </c>
      <c r="O293" s="386">
        <f t="shared" si="86"/>
        <v>139.714</v>
      </c>
      <c r="P293" s="386">
        <f t="shared" si="86"/>
        <v>0</v>
      </c>
      <c r="Q293" s="386">
        <f t="shared" si="86"/>
        <v>0</v>
      </c>
      <c r="R293" s="705"/>
      <c r="S293" s="664"/>
      <c r="T293" s="664"/>
      <c r="U293" s="664"/>
      <c r="V293" s="665"/>
    </row>
    <row r="294" spans="1:22" s="160" customFormat="1" ht="29.25" customHeight="1">
      <c r="A294" s="647" t="s">
        <v>154</v>
      </c>
      <c r="B294" s="851" t="s">
        <v>325</v>
      </c>
      <c r="C294" s="852" t="s">
        <v>150</v>
      </c>
      <c r="D294" s="656" t="s">
        <v>158</v>
      </c>
      <c r="E294" s="659" t="s">
        <v>394</v>
      </c>
      <c r="F294" s="660"/>
      <c r="G294" s="154"/>
      <c r="H294" s="197"/>
      <c r="I294" s="197"/>
      <c r="J294" s="197"/>
      <c r="K294" s="197"/>
      <c r="L294" s="197"/>
      <c r="M294" s="197"/>
      <c r="N294" s="197"/>
      <c r="O294" s="197"/>
      <c r="P294" s="197"/>
      <c r="Q294" s="197"/>
      <c r="R294" s="198"/>
      <c r="S294" s="198"/>
      <c r="T294" s="369"/>
      <c r="U294" s="155"/>
      <c r="V294" s="155"/>
    </row>
    <row r="295" spans="1:22" s="160" customFormat="1" ht="45.75" customHeight="1">
      <c r="A295" s="648"/>
      <c r="B295" s="851"/>
      <c r="C295" s="852"/>
      <c r="D295" s="657"/>
      <c r="E295" s="181" t="s">
        <v>10</v>
      </c>
      <c r="F295" s="161" t="s">
        <v>395</v>
      </c>
      <c r="G295" s="156" t="s">
        <v>14</v>
      </c>
      <c r="H295" s="398">
        <f>I295+J295+L295+M295+N295+O295+P295+Q295</f>
        <v>2.5</v>
      </c>
      <c r="I295" s="201">
        <v>2.5</v>
      </c>
      <c r="J295" s="201"/>
      <c r="K295" s="201"/>
      <c r="L295" s="201"/>
      <c r="M295" s="201"/>
      <c r="N295" s="201"/>
      <c r="O295" s="201"/>
      <c r="P295" s="201"/>
      <c r="Q295" s="479"/>
      <c r="R295" s="453" t="s">
        <v>449</v>
      </c>
      <c r="S295" s="453" t="s">
        <v>1141</v>
      </c>
      <c r="T295" s="371" t="s">
        <v>396</v>
      </c>
      <c r="U295" s="165" t="s">
        <v>152</v>
      </c>
      <c r="V295" s="165">
        <v>1</v>
      </c>
    </row>
    <row r="296" spans="1:22" s="159" customFormat="1" ht="15" customHeight="1">
      <c r="A296" s="649"/>
      <c r="B296" s="851"/>
      <c r="C296" s="852"/>
      <c r="D296" s="853" t="s">
        <v>15</v>
      </c>
      <c r="E296" s="853"/>
      <c r="F296" s="853"/>
      <c r="G296" s="853"/>
      <c r="H296" s="386">
        <f>H295</f>
        <v>2.5</v>
      </c>
      <c r="I296" s="386">
        <f>I295</f>
        <v>2.5</v>
      </c>
      <c r="J296" s="386">
        <f>J295</f>
        <v>0</v>
      </c>
      <c r="K296" s="386"/>
      <c r="L296" s="386">
        <f t="shared" ref="L296:Q296" si="87">L295</f>
        <v>0</v>
      </c>
      <c r="M296" s="386">
        <f t="shared" si="87"/>
        <v>0</v>
      </c>
      <c r="N296" s="386">
        <f t="shared" si="87"/>
        <v>0</v>
      </c>
      <c r="O296" s="386">
        <f t="shared" si="87"/>
        <v>0</v>
      </c>
      <c r="P296" s="386">
        <f t="shared" si="87"/>
        <v>0</v>
      </c>
      <c r="Q296" s="386">
        <f t="shared" si="87"/>
        <v>0</v>
      </c>
      <c r="R296" s="705"/>
      <c r="S296" s="664"/>
      <c r="T296" s="664"/>
      <c r="U296" s="664"/>
      <c r="V296" s="665"/>
    </row>
    <row r="297" spans="1:22" s="159" customFormat="1" ht="26.25" customHeight="1">
      <c r="A297" s="647" t="s">
        <v>154</v>
      </c>
      <c r="B297" s="650" t="s">
        <v>325</v>
      </c>
      <c r="C297" s="653" t="s">
        <v>150</v>
      </c>
      <c r="D297" s="615" t="s">
        <v>162</v>
      </c>
      <c r="E297" s="659" t="s">
        <v>198</v>
      </c>
      <c r="F297" s="660"/>
      <c r="G297" s="154"/>
      <c r="H297" s="197"/>
      <c r="I297" s="197"/>
      <c r="J297" s="197"/>
      <c r="K297" s="197"/>
      <c r="L297" s="197"/>
      <c r="M297" s="197"/>
      <c r="N297" s="197"/>
      <c r="O297" s="197"/>
      <c r="P297" s="197"/>
      <c r="Q297" s="197"/>
      <c r="R297" s="198"/>
      <c r="S297" s="198"/>
      <c r="T297" s="369"/>
      <c r="U297" s="155"/>
      <c r="V297" s="155"/>
    </row>
    <row r="298" spans="1:22" s="159" customFormat="1" ht="42.75" customHeight="1">
      <c r="A298" s="648"/>
      <c r="B298" s="651"/>
      <c r="C298" s="654"/>
      <c r="D298" s="616"/>
      <c r="E298" s="182" t="s">
        <v>10</v>
      </c>
      <c r="F298" s="161" t="s">
        <v>573</v>
      </c>
      <c r="G298" s="165" t="s">
        <v>574</v>
      </c>
      <c r="H298" s="398">
        <f>I298+J298+L298+M298+N298+O298+P298+Q298</f>
        <v>666.6</v>
      </c>
      <c r="I298" s="201">
        <v>62.366999999999997</v>
      </c>
      <c r="J298" s="201"/>
      <c r="K298" s="201"/>
      <c r="L298" s="201"/>
      <c r="M298" s="201">
        <v>173.233</v>
      </c>
      <c r="N298" s="201"/>
      <c r="O298" s="201">
        <v>431</v>
      </c>
      <c r="P298" s="201"/>
      <c r="Q298" s="480"/>
      <c r="R298" s="453" t="s">
        <v>449</v>
      </c>
      <c r="S298" s="452" t="s">
        <v>1119</v>
      </c>
      <c r="T298" s="371" t="s">
        <v>199</v>
      </c>
      <c r="U298" s="165" t="s">
        <v>152</v>
      </c>
      <c r="V298" s="165">
        <v>1</v>
      </c>
    </row>
    <row r="299" spans="1:22" s="159" customFormat="1" ht="15" customHeight="1">
      <c r="A299" s="649"/>
      <c r="B299" s="652"/>
      <c r="C299" s="655"/>
      <c r="D299" s="661" t="s">
        <v>15</v>
      </c>
      <c r="E299" s="662"/>
      <c r="F299" s="662"/>
      <c r="G299" s="663"/>
      <c r="H299" s="386">
        <f>H298</f>
        <v>666.6</v>
      </c>
      <c r="I299" s="386">
        <f>I298</f>
        <v>62.366999999999997</v>
      </c>
      <c r="J299" s="386">
        <f>J298</f>
        <v>0</v>
      </c>
      <c r="K299" s="386"/>
      <c r="L299" s="386">
        <f t="shared" ref="L299:Q299" si="88">L298</f>
        <v>0</v>
      </c>
      <c r="M299" s="386">
        <f t="shared" si="88"/>
        <v>173.233</v>
      </c>
      <c r="N299" s="386">
        <f t="shared" si="88"/>
        <v>0</v>
      </c>
      <c r="O299" s="386">
        <f t="shared" si="88"/>
        <v>431</v>
      </c>
      <c r="P299" s="386">
        <f t="shared" si="88"/>
        <v>0</v>
      </c>
      <c r="Q299" s="386">
        <f t="shared" si="88"/>
        <v>0</v>
      </c>
      <c r="R299" s="705"/>
      <c r="S299" s="664"/>
      <c r="T299" s="664"/>
      <c r="U299" s="664"/>
      <c r="V299" s="665"/>
    </row>
    <row r="300" spans="1:22" s="159" customFormat="1" ht="15" customHeight="1">
      <c r="A300" s="547" t="s">
        <v>154</v>
      </c>
      <c r="B300" s="540" t="s">
        <v>325</v>
      </c>
      <c r="C300" s="541" t="s">
        <v>150</v>
      </c>
      <c r="D300" s="855" t="s">
        <v>16</v>
      </c>
      <c r="E300" s="855"/>
      <c r="F300" s="855"/>
      <c r="G300" s="855"/>
      <c r="H300" s="387">
        <f>H283+H286++H290++H293+H296+H299</f>
        <v>824.44100000000003</v>
      </c>
      <c r="I300" s="387">
        <f t="shared" ref="I300:Q300" si="89">I283+I286++I290++I293+I296+I299</f>
        <v>80.494</v>
      </c>
      <c r="J300" s="387">
        <f t="shared" si="89"/>
        <v>0</v>
      </c>
      <c r="K300" s="387">
        <f t="shared" si="89"/>
        <v>0</v>
      </c>
      <c r="L300" s="387">
        <f t="shared" si="89"/>
        <v>0</v>
      </c>
      <c r="M300" s="387">
        <f t="shared" si="89"/>
        <v>173.233</v>
      </c>
      <c r="N300" s="387">
        <f t="shared" si="89"/>
        <v>0</v>
      </c>
      <c r="O300" s="387">
        <f t="shared" si="89"/>
        <v>570.71399999999994</v>
      </c>
      <c r="P300" s="387">
        <f t="shared" si="89"/>
        <v>0</v>
      </c>
      <c r="Q300" s="387">
        <f t="shared" si="89"/>
        <v>0</v>
      </c>
      <c r="R300" s="804"/>
      <c r="S300" s="642"/>
      <c r="T300" s="642"/>
      <c r="U300" s="642"/>
      <c r="V300" s="643"/>
    </row>
    <row r="301" spans="1:22" s="160" customFormat="1" ht="15" customHeight="1">
      <c r="A301" s="547" t="s">
        <v>154</v>
      </c>
      <c r="B301" s="540" t="s">
        <v>325</v>
      </c>
      <c r="C301" s="629" t="s">
        <v>17</v>
      </c>
      <c r="D301" s="630"/>
      <c r="E301" s="630"/>
      <c r="F301" s="630"/>
      <c r="G301" s="631"/>
      <c r="H301" s="389">
        <f>H300</f>
        <v>824.44100000000003</v>
      </c>
      <c r="I301" s="389">
        <f t="shared" ref="I301:Q301" si="90">I300</f>
        <v>80.494</v>
      </c>
      <c r="J301" s="389">
        <f t="shared" si="90"/>
        <v>0</v>
      </c>
      <c r="K301" s="389">
        <f t="shared" si="90"/>
        <v>0</v>
      </c>
      <c r="L301" s="389">
        <f t="shared" si="90"/>
        <v>0</v>
      </c>
      <c r="M301" s="389">
        <f t="shared" si="90"/>
        <v>173.233</v>
      </c>
      <c r="N301" s="389">
        <f t="shared" si="90"/>
        <v>0</v>
      </c>
      <c r="O301" s="389">
        <f t="shared" si="90"/>
        <v>570.71399999999994</v>
      </c>
      <c r="P301" s="389">
        <f t="shared" si="90"/>
        <v>0</v>
      </c>
      <c r="Q301" s="389">
        <f t="shared" si="90"/>
        <v>0</v>
      </c>
      <c r="R301" s="223"/>
      <c r="S301" s="632"/>
      <c r="T301" s="632"/>
      <c r="U301" s="632"/>
      <c r="V301" s="633"/>
    </row>
    <row r="302" spans="1:22" s="159" customFormat="1" ht="15" customHeight="1">
      <c r="A302" s="538" t="s">
        <v>154</v>
      </c>
      <c r="B302" s="540" t="s">
        <v>191</v>
      </c>
      <c r="C302" s="847" t="s">
        <v>575</v>
      </c>
      <c r="D302" s="848"/>
      <c r="E302" s="848"/>
      <c r="F302" s="848"/>
      <c r="G302" s="848"/>
      <c r="H302" s="848"/>
      <c r="I302" s="848"/>
      <c r="J302" s="848"/>
      <c r="K302" s="848"/>
      <c r="L302" s="848"/>
      <c r="M302" s="848"/>
      <c r="N302" s="848"/>
      <c r="O302" s="848"/>
      <c r="P302" s="848"/>
      <c r="Q302" s="848"/>
      <c r="R302" s="848"/>
      <c r="S302" s="848"/>
      <c r="T302" s="848"/>
      <c r="U302" s="848"/>
      <c r="V302" s="849"/>
    </row>
    <row r="303" spans="1:22" s="159" customFormat="1" ht="15" customHeight="1">
      <c r="A303" s="538" t="s">
        <v>154</v>
      </c>
      <c r="B303" s="540" t="s">
        <v>191</v>
      </c>
      <c r="C303" s="541" t="s">
        <v>150</v>
      </c>
      <c r="D303" s="706" t="s">
        <v>576</v>
      </c>
      <c r="E303" s="706"/>
      <c r="F303" s="706"/>
      <c r="G303" s="706"/>
      <c r="H303" s="706"/>
      <c r="I303" s="706"/>
      <c r="J303" s="706"/>
      <c r="K303" s="706"/>
      <c r="L303" s="706"/>
      <c r="M303" s="706"/>
      <c r="N303" s="706"/>
      <c r="O303" s="706"/>
      <c r="P303" s="706"/>
      <c r="Q303" s="706"/>
      <c r="R303" s="706"/>
      <c r="S303" s="706"/>
      <c r="T303" s="706"/>
      <c r="U303" s="706"/>
      <c r="V303" s="706"/>
    </row>
    <row r="304" spans="1:22" s="160" customFormat="1" ht="39" customHeight="1">
      <c r="A304" s="647" t="s">
        <v>154</v>
      </c>
      <c r="B304" s="851" t="s">
        <v>191</v>
      </c>
      <c r="C304" s="852" t="s">
        <v>150</v>
      </c>
      <c r="D304" s="656" t="s">
        <v>150</v>
      </c>
      <c r="E304" s="659" t="s">
        <v>221</v>
      </c>
      <c r="F304" s="660"/>
      <c r="G304" s="154"/>
      <c r="H304" s="197"/>
      <c r="I304" s="197"/>
      <c r="J304" s="197"/>
      <c r="K304" s="197"/>
      <c r="L304" s="197"/>
      <c r="M304" s="197"/>
      <c r="N304" s="197"/>
      <c r="O304" s="197"/>
      <c r="P304" s="197"/>
      <c r="Q304" s="197"/>
      <c r="R304" s="198"/>
      <c r="S304" s="198"/>
      <c r="T304" s="369"/>
      <c r="U304" s="155"/>
      <c r="V304" s="155"/>
    </row>
    <row r="305" spans="1:22" s="160" customFormat="1" ht="66.75" customHeight="1">
      <c r="A305" s="648"/>
      <c r="B305" s="851"/>
      <c r="C305" s="852"/>
      <c r="D305" s="657"/>
      <c r="E305" s="181" t="s">
        <v>10</v>
      </c>
      <c r="F305" s="161" t="s">
        <v>222</v>
      </c>
      <c r="G305" s="156" t="s">
        <v>14</v>
      </c>
      <c r="H305" s="398">
        <f>I305+J305+L305+M305+N305+O305+P305+Q305</f>
        <v>3.5310000000000001</v>
      </c>
      <c r="I305" s="201">
        <v>3.5310000000000001</v>
      </c>
      <c r="J305" s="201"/>
      <c r="K305" s="201"/>
      <c r="L305" s="201"/>
      <c r="M305" s="201">
        <f>2-2</f>
        <v>0</v>
      </c>
      <c r="N305" s="201">
        <f>11.333-11.333</f>
        <v>0</v>
      </c>
      <c r="O305" s="201"/>
      <c r="P305" s="201"/>
      <c r="Q305" s="479"/>
      <c r="R305" s="453" t="s">
        <v>449</v>
      </c>
      <c r="S305" s="453" t="s">
        <v>1146</v>
      </c>
      <c r="T305" s="371" t="s">
        <v>223</v>
      </c>
      <c r="U305" s="165" t="s">
        <v>152</v>
      </c>
      <c r="V305" s="165">
        <v>1</v>
      </c>
    </row>
    <row r="306" spans="1:22" s="159" customFormat="1" ht="15" customHeight="1">
      <c r="A306" s="649"/>
      <c r="B306" s="851"/>
      <c r="C306" s="852"/>
      <c r="D306" s="853" t="s">
        <v>15</v>
      </c>
      <c r="E306" s="853"/>
      <c r="F306" s="853"/>
      <c r="G306" s="853"/>
      <c r="H306" s="386">
        <f>H305</f>
        <v>3.5310000000000001</v>
      </c>
      <c r="I306" s="386">
        <f t="shared" ref="I306:Q308" si="91">I305</f>
        <v>3.5310000000000001</v>
      </c>
      <c r="J306" s="386">
        <f t="shared" si="91"/>
        <v>0</v>
      </c>
      <c r="K306" s="386"/>
      <c r="L306" s="386">
        <f t="shared" si="91"/>
        <v>0</v>
      </c>
      <c r="M306" s="386">
        <f t="shared" si="91"/>
        <v>0</v>
      </c>
      <c r="N306" s="386">
        <f t="shared" si="91"/>
        <v>0</v>
      </c>
      <c r="O306" s="386">
        <f t="shared" si="91"/>
        <v>0</v>
      </c>
      <c r="P306" s="386">
        <f t="shared" si="91"/>
        <v>0</v>
      </c>
      <c r="Q306" s="386">
        <f t="shared" si="91"/>
        <v>0</v>
      </c>
      <c r="R306" s="705"/>
      <c r="S306" s="664"/>
      <c r="T306" s="664"/>
      <c r="U306" s="664"/>
      <c r="V306" s="665"/>
    </row>
    <row r="307" spans="1:22" s="159" customFormat="1" ht="15" customHeight="1">
      <c r="A307" s="547" t="s">
        <v>154</v>
      </c>
      <c r="B307" s="540" t="s">
        <v>191</v>
      </c>
      <c r="C307" s="541" t="s">
        <v>150</v>
      </c>
      <c r="D307" s="855" t="s">
        <v>16</v>
      </c>
      <c r="E307" s="855"/>
      <c r="F307" s="855"/>
      <c r="G307" s="855"/>
      <c r="H307" s="387">
        <f>H306</f>
        <v>3.5310000000000001</v>
      </c>
      <c r="I307" s="387">
        <f t="shared" si="91"/>
        <v>3.5310000000000001</v>
      </c>
      <c r="J307" s="387">
        <f t="shared" si="91"/>
        <v>0</v>
      </c>
      <c r="K307" s="387">
        <f t="shared" si="91"/>
        <v>0</v>
      </c>
      <c r="L307" s="387">
        <f t="shared" si="91"/>
        <v>0</v>
      </c>
      <c r="M307" s="387">
        <f t="shared" si="91"/>
        <v>0</v>
      </c>
      <c r="N307" s="387">
        <f t="shared" si="91"/>
        <v>0</v>
      </c>
      <c r="O307" s="387">
        <f t="shared" si="91"/>
        <v>0</v>
      </c>
      <c r="P307" s="387">
        <f t="shared" si="91"/>
        <v>0</v>
      </c>
      <c r="Q307" s="387">
        <f t="shared" si="91"/>
        <v>0</v>
      </c>
      <c r="R307" s="804"/>
      <c r="S307" s="642"/>
      <c r="T307" s="642"/>
      <c r="U307" s="642"/>
      <c r="V307" s="643"/>
    </row>
    <row r="308" spans="1:22" s="160" customFormat="1" ht="15" customHeight="1">
      <c r="A308" s="547" t="s">
        <v>154</v>
      </c>
      <c r="B308" s="540" t="s">
        <v>191</v>
      </c>
      <c r="C308" s="629" t="s">
        <v>17</v>
      </c>
      <c r="D308" s="630"/>
      <c r="E308" s="630"/>
      <c r="F308" s="630"/>
      <c r="G308" s="631"/>
      <c r="H308" s="389">
        <f>H307</f>
        <v>3.5310000000000001</v>
      </c>
      <c r="I308" s="389">
        <f t="shared" si="91"/>
        <v>3.5310000000000001</v>
      </c>
      <c r="J308" s="389">
        <f t="shared" si="91"/>
        <v>0</v>
      </c>
      <c r="K308" s="389">
        <f t="shared" si="91"/>
        <v>0</v>
      </c>
      <c r="L308" s="389">
        <f t="shared" si="91"/>
        <v>0</v>
      </c>
      <c r="M308" s="389">
        <f t="shared" si="91"/>
        <v>0</v>
      </c>
      <c r="N308" s="389">
        <f t="shared" si="91"/>
        <v>0</v>
      </c>
      <c r="O308" s="389">
        <f t="shared" si="91"/>
        <v>0</v>
      </c>
      <c r="P308" s="389">
        <f t="shared" si="91"/>
        <v>0</v>
      </c>
      <c r="Q308" s="389">
        <f t="shared" si="91"/>
        <v>0</v>
      </c>
      <c r="R308" s="223"/>
      <c r="S308" s="632"/>
      <c r="T308" s="632"/>
      <c r="U308" s="632"/>
      <c r="V308" s="633"/>
    </row>
    <row r="309" spans="1:22" s="160" customFormat="1" ht="27.75" customHeight="1">
      <c r="A309" s="547" t="s">
        <v>154</v>
      </c>
      <c r="B309" s="893" t="s">
        <v>235</v>
      </c>
      <c r="C309" s="894"/>
      <c r="D309" s="894"/>
      <c r="E309" s="894"/>
      <c r="F309" s="894"/>
      <c r="G309" s="895"/>
      <c r="H309" s="427">
        <f t="shared" ref="H309:Q309" si="92">H103+H124+H137+H172+H201+H212+H226+H239+H251+H258+H270+H277+H301+H308</f>
        <v>6150.2698600000012</v>
      </c>
      <c r="I309" s="427">
        <f t="shared" si="92"/>
        <v>945.31985999999995</v>
      </c>
      <c r="J309" s="427">
        <f t="shared" si="92"/>
        <v>0</v>
      </c>
      <c r="K309" s="427">
        <f t="shared" si="92"/>
        <v>0</v>
      </c>
      <c r="L309" s="427">
        <f t="shared" si="92"/>
        <v>0</v>
      </c>
      <c r="M309" s="427">
        <f t="shared" si="92"/>
        <v>648.28600000000006</v>
      </c>
      <c r="N309" s="427">
        <f t="shared" si="92"/>
        <v>3476.7129999999997</v>
      </c>
      <c r="O309" s="427">
        <f t="shared" si="92"/>
        <v>1001.4179999999999</v>
      </c>
      <c r="P309" s="427">
        <f t="shared" si="92"/>
        <v>37.515000000000001</v>
      </c>
      <c r="Q309" s="427">
        <f t="shared" si="92"/>
        <v>78.533000000000001</v>
      </c>
      <c r="R309" s="896"/>
      <c r="S309" s="897"/>
      <c r="T309" s="897"/>
      <c r="U309" s="897"/>
      <c r="V309" s="898"/>
    </row>
    <row r="310" spans="1:22" s="3" customFormat="1" ht="18" customHeight="1">
      <c r="A310" s="1122" t="s">
        <v>1181</v>
      </c>
      <c r="B310" s="1122"/>
      <c r="C310" s="1122"/>
      <c r="D310" s="1122"/>
      <c r="E310" s="1122"/>
      <c r="F310" s="1122"/>
      <c r="G310" s="1122"/>
      <c r="H310" s="1122"/>
      <c r="I310" s="1122"/>
      <c r="J310" s="1122"/>
      <c r="K310" s="1122"/>
      <c r="L310" s="1122"/>
      <c r="M310" s="1122"/>
      <c r="N310" s="1122"/>
      <c r="O310" s="1122"/>
      <c r="P310" s="1122"/>
      <c r="Q310" s="1122"/>
      <c r="R310" s="1122"/>
      <c r="S310" s="1122"/>
      <c r="T310" s="1122"/>
      <c r="U310" s="1122"/>
      <c r="V310" s="1123"/>
    </row>
    <row r="311" spans="1:22" s="3" customFormat="1" ht="15" customHeight="1">
      <c r="A311" s="547" t="s">
        <v>162</v>
      </c>
      <c r="B311" s="682" t="s">
        <v>1182</v>
      </c>
      <c r="C311" s="683"/>
      <c r="D311" s="683"/>
      <c r="E311" s="683"/>
      <c r="F311" s="683"/>
      <c r="G311" s="683"/>
      <c r="H311" s="683"/>
      <c r="I311" s="683"/>
      <c r="J311" s="683"/>
      <c r="K311" s="683"/>
      <c r="L311" s="683"/>
      <c r="M311" s="683"/>
      <c r="N311" s="683"/>
      <c r="O311" s="683"/>
      <c r="P311" s="683"/>
      <c r="Q311" s="683"/>
      <c r="R311" s="683"/>
      <c r="S311" s="683"/>
      <c r="T311" s="683"/>
      <c r="U311" s="683"/>
      <c r="V311" s="684"/>
    </row>
    <row r="312" spans="1:22" s="3" customFormat="1" ht="15" customHeight="1">
      <c r="A312" s="547" t="s">
        <v>162</v>
      </c>
      <c r="B312" s="540" t="s">
        <v>150</v>
      </c>
      <c r="C312" s="685" t="s">
        <v>577</v>
      </c>
      <c r="D312" s="686"/>
      <c r="E312" s="686"/>
      <c r="F312" s="686"/>
      <c r="G312" s="686"/>
      <c r="H312" s="686"/>
      <c r="I312" s="686"/>
      <c r="J312" s="686"/>
      <c r="K312" s="686"/>
      <c r="L312" s="686"/>
      <c r="M312" s="686"/>
      <c r="N312" s="686"/>
      <c r="O312" s="686"/>
      <c r="P312" s="686"/>
      <c r="Q312" s="686"/>
      <c r="R312" s="686"/>
      <c r="S312" s="686"/>
      <c r="T312" s="686"/>
      <c r="U312" s="686"/>
      <c r="V312" s="687"/>
    </row>
    <row r="313" spans="1:22" s="3" customFormat="1" ht="17.25" customHeight="1">
      <c r="A313" s="547" t="s">
        <v>162</v>
      </c>
      <c r="B313" s="540" t="s">
        <v>150</v>
      </c>
      <c r="C313" s="541" t="s">
        <v>151</v>
      </c>
      <c r="D313" s="644" t="s">
        <v>578</v>
      </c>
      <c r="E313" s="645"/>
      <c r="F313" s="645"/>
      <c r="G313" s="645"/>
      <c r="H313" s="645"/>
      <c r="I313" s="645"/>
      <c r="J313" s="645"/>
      <c r="K313" s="645"/>
      <c r="L313" s="645"/>
      <c r="M313" s="645"/>
      <c r="N313" s="645"/>
      <c r="O313" s="645"/>
      <c r="P313" s="645"/>
      <c r="Q313" s="645"/>
      <c r="R313" s="645"/>
      <c r="S313" s="645"/>
      <c r="T313" s="645"/>
      <c r="U313" s="645"/>
      <c r="V313" s="646"/>
    </row>
    <row r="314" spans="1:22" s="180" customFormat="1" ht="19.5" customHeight="1">
      <c r="A314" s="647" t="s">
        <v>162</v>
      </c>
      <c r="B314" s="650" t="s">
        <v>150</v>
      </c>
      <c r="C314" s="653" t="s">
        <v>151</v>
      </c>
      <c r="D314" s="899" t="s">
        <v>150</v>
      </c>
      <c r="E314" s="751" t="s">
        <v>579</v>
      </c>
      <c r="F314" s="752"/>
      <c r="G314" s="243"/>
      <c r="H314" s="197"/>
      <c r="I314" s="197"/>
      <c r="J314" s="197"/>
      <c r="K314" s="197"/>
      <c r="L314" s="197"/>
      <c r="M314" s="197"/>
      <c r="N314" s="197"/>
      <c r="O314" s="197"/>
      <c r="P314" s="197"/>
      <c r="Q314" s="197"/>
      <c r="R314" s="212"/>
      <c r="S314" s="212"/>
      <c r="T314" s="509"/>
      <c r="U314" s="213"/>
      <c r="V314" s="237"/>
    </row>
    <row r="315" spans="1:22" s="180" customFormat="1" ht="28.5" customHeight="1">
      <c r="A315" s="648"/>
      <c r="B315" s="651"/>
      <c r="C315" s="654"/>
      <c r="D315" s="900"/>
      <c r="E315" s="183" t="s">
        <v>10</v>
      </c>
      <c r="F315" s="231" t="s">
        <v>400</v>
      </c>
      <c r="G315" s="240" t="s">
        <v>240</v>
      </c>
      <c r="H315" s="398">
        <f>I315+J315+L315+M315+N315+O315+P315+Q315</f>
        <v>1.5</v>
      </c>
      <c r="I315" s="201">
        <f>SUM(1.5-0.5)</f>
        <v>1</v>
      </c>
      <c r="J315" s="201">
        <v>0</v>
      </c>
      <c r="K315" s="201">
        <v>0</v>
      </c>
      <c r="L315" s="201">
        <v>0</v>
      </c>
      <c r="M315" s="201">
        <v>0</v>
      </c>
      <c r="N315" s="201">
        <v>0</v>
      </c>
      <c r="O315" s="201">
        <v>0</v>
      </c>
      <c r="P315" s="201">
        <v>0</v>
      </c>
      <c r="Q315" s="201">
        <v>0.5</v>
      </c>
      <c r="R315" s="214" t="s">
        <v>435</v>
      </c>
      <c r="S315" s="215" t="s">
        <v>681</v>
      </c>
      <c r="T315" s="510" t="s">
        <v>402</v>
      </c>
      <c r="U315" s="216" t="s">
        <v>211</v>
      </c>
      <c r="V315" s="236">
        <v>3</v>
      </c>
    </row>
    <row r="316" spans="1:22" s="3" customFormat="1" ht="15" customHeight="1">
      <c r="A316" s="649"/>
      <c r="B316" s="652"/>
      <c r="C316" s="655"/>
      <c r="D316" s="755" t="s">
        <v>15</v>
      </c>
      <c r="E316" s="756"/>
      <c r="F316" s="756"/>
      <c r="G316" s="757"/>
      <c r="H316" s="386">
        <f>H315</f>
        <v>1.5</v>
      </c>
      <c r="I316" s="386">
        <f>I315</f>
        <v>1</v>
      </c>
      <c r="J316" s="386">
        <f>J315</f>
        <v>0</v>
      </c>
      <c r="K316" s="386">
        <f>SUM(K315)</f>
        <v>0</v>
      </c>
      <c r="L316" s="386">
        <f t="shared" ref="L316:Q316" si="93">L315</f>
        <v>0</v>
      </c>
      <c r="M316" s="386">
        <f t="shared" si="93"/>
        <v>0</v>
      </c>
      <c r="N316" s="386">
        <f t="shared" si="93"/>
        <v>0</v>
      </c>
      <c r="O316" s="386">
        <f t="shared" si="93"/>
        <v>0</v>
      </c>
      <c r="P316" s="386">
        <f t="shared" si="93"/>
        <v>0</v>
      </c>
      <c r="Q316" s="386">
        <f t="shared" si="93"/>
        <v>0.5</v>
      </c>
      <c r="R316" s="758"/>
      <c r="S316" s="759"/>
      <c r="T316" s="759"/>
      <c r="U316" s="759"/>
      <c r="V316" s="760"/>
    </row>
    <row r="317" spans="1:22" s="3" customFormat="1" ht="94.5" customHeight="1">
      <c r="A317" s="647" t="s">
        <v>162</v>
      </c>
      <c r="B317" s="650" t="s">
        <v>150</v>
      </c>
      <c r="C317" s="653" t="s">
        <v>151</v>
      </c>
      <c r="D317" s="899" t="s">
        <v>151</v>
      </c>
      <c r="E317" s="751" t="s">
        <v>236</v>
      </c>
      <c r="F317" s="752"/>
      <c r="G317" s="243"/>
      <c r="H317" s="197"/>
      <c r="I317" s="197"/>
      <c r="J317" s="197"/>
      <c r="K317" s="197"/>
      <c r="L317" s="197"/>
      <c r="M317" s="197"/>
      <c r="N317" s="197"/>
      <c r="O317" s="197"/>
      <c r="P317" s="197"/>
      <c r="Q317" s="197"/>
      <c r="R317" s="212"/>
      <c r="S317" s="212"/>
      <c r="T317" s="509"/>
      <c r="U317" s="213"/>
      <c r="V317" s="237"/>
    </row>
    <row r="318" spans="1:22" s="3" customFormat="1" ht="28.5" customHeight="1">
      <c r="A318" s="648"/>
      <c r="B318" s="651"/>
      <c r="C318" s="654"/>
      <c r="D318" s="901"/>
      <c r="E318" s="183" t="s">
        <v>10</v>
      </c>
      <c r="F318" s="472" t="s">
        <v>580</v>
      </c>
      <c r="G318" s="473" t="s">
        <v>240</v>
      </c>
      <c r="H318" s="398">
        <f>I318+J318+L318+M318+N318+O318+P318+Q318</f>
        <v>7.1460000000000008</v>
      </c>
      <c r="I318" s="516">
        <f>3.6-0.2-1.5-0.154</f>
        <v>1.746</v>
      </c>
      <c r="J318" s="201">
        <v>0</v>
      </c>
      <c r="K318" s="201">
        <v>0</v>
      </c>
      <c r="L318" s="201">
        <v>0</v>
      </c>
      <c r="M318" s="201">
        <v>0</v>
      </c>
      <c r="N318" s="201">
        <v>0</v>
      </c>
      <c r="O318" s="201">
        <v>0</v>
      </c>
      <c r="P318" s="201">
        <v>0</v>
      </c>
      <c r="Q318" s="201">
        <v>5.4</v>
      </c>
      <c r="R318" s="214" t="s">
        <v>435</v>
      </c>
      <c r="S318" s="217" t="s">
        <v>681</v>
      </c>
      <c r="T318" s="217" t="s">
        <v>237</v>
      </c>
      <c r="U318" s="216" t="s">
        <v>211</v>
      </c>
      <c r="V318" s="474">
        <v>8</v>
      </c>
    </row>
    <row r="319" spans="1:22" s="3" customFormat="1" ht="15" customHeight="1">
      <c r="A319" s="649"/>
      <c r="B319" s="652"/>
      <c r="C319" s="655"/>
      <c r="D319" s="755" t="s">
        <v>15</v>
      </c>
      <c r="E319" s="756"/>
      <c r="F319" s="756"/>
      <c r="G319" s="757"/>
      <c r="H319" s="386">
        <f>H318</f>
        <v>7.1460000000000008</v>
      </c>
      <c r="I319" s="386">
        <f t="shared" ref="I319:Q319" si="94">I318</f>
        <v>1.746</v>
      </c>
      <c r="J319" s="386">
        <f t="shared" si="94"/>
        <v>0</v>
      </c>
      <c r="K319" s="386">
        <f>SUM(K318)</f>
        <v>0</v>
      </c>
      <c r="L319" s="386">
        <f t="shared" si="94"/>
        <v>0</v>
      </c>
      <c r="M319" s="386">
        <f t="shared" si="94"/>
        <v>0</v>
      </c>
      <c r="N319" s="386">
        <f t="shared" si="94"/>
        <v>0</v>
      </c>
      <c r="O319" s="386">
        <f t="shared" si="94"/>
        <v>0</v>
      </c>
      <c r="P319" s="386">
        <f t="shared" si="94"/>
        <v>0</v>
      </c>
      <c r="Q319" s="386">
        <f t="shared" si="94"/>
        <v>5.4</v>
      </c>
      <c r="R319" s="758"/>
      <c r="S319" s="759"/>
      <c r="T319" s="759"/>
      <c r="U319" s="759"/>
      <c r="V319" s="760"/>
    </row>
    <row r="320" spans="1:22" s="3" customFormat="1" ht="19.5" customHeight="1">
      <c r="A320" s="547" t="s">
        <v>162</v>
      </c>
      <c r="B320" s="540" t="s">
        <v>150</v>
      </c>
      <c r="C320" s="541" t="s">
        <v>151</v>
      </c>
      <c r="D320" s="639" t="s">
        <v>16</v>
      </c>
      <c r="E320" s="640"/>
      <c r="F320" s="640"/>
      <c r="G320" s="641"/>
      <c r="H320" s="387">
        <f>SUM(H316,H319)</f>
        <v>8.6460000000000008</v>
      </c>
      <c r="I320" s="387">
        <f>SUM(I316,I319)</f>
        <v>2.746</v>
      </c>
      <c r="J320" s="387">
        <f>SUM(J316,J319)</f>
        <v>0</v>
      </c>
      <c r="K320" s="387">
        <f>SUM(K316,J319)</f>
        <v>0</v>
      </c>
      <c r="L320" s="387">
        <f t="shared" ref="L320:Q320" si="95">SUM(L316,L319)</f>
        <v>0</v>
      </c>
      <c r="M320" s="387">
        <f t="shared" si="95"/>
        <v>0</v>
      </c>
      <c r="N320" s="387">
        <f t="shared" si="95"/>
        <v>0</v>
      </c>
      <c r="O320" s="387">
        <f t="shared" si="95"/>
        <v>0</v>
      </c>
      <c r="P320" s="387">
        <f t="shared" si="95"/>
        <v>0</v>
      </c>
      <c r="Q320" s="387">
        <f t="shared" si="95"/>
        <v>5.9</v>
      </c>
      <c r="R320" s="732"/>
      <c r="S320" s="733"/>
      <c r="T320" s="733"/>
      <c r="U320" s="733"/>
      <c r="V320" s="734"/>
    </row>
    <row r="321" spans="1:22" s="3" customFormat="1" ht="14.25" customHeight="1">
      <c r="A321" s="547" t="s">
        <v>162</v>
      </c>
      <c r="B321" s="540" t="s">
        <v>150</v>
      </c>
      <c r="C321" s="541" t="s">
        <v>153</v>
      </c>
      <c r="D321" s="644" t="s">
        <v>581</v>
      </c>
      <c r="E321" s="645"/>
      <c r="F321" s="645"/>
      <c r="G321" s="645"/>
      <c r="H321" s="645"/>
      <c r="I321" s="645"/>
      <c r="J321" s="645"/>
      <c r="K321" s="645"/>
      <c r="L321" s="645"/>
      <c r="M321" s="645"/>
      <c r="N321" s="645"/>
      <c r="O321" s="645"/>
      <c r="P321" s="645"/>
      <c r="Q321" s="645"/>
      <c r="R321" s="645"/>
      <c r="S321" s="645"/>
      <c r="T321" s="645"/>
      <c r="U321" s="645"/>
      <c r="V321" s="646"/>
    </row>
    <row r="322" spans="1:22" s="3" customFormat="1" ht="36.75" customHeight="1">
      <c r="A322" s="647" t="s">
        <v>162</v>
      </c>
      <c r="B322" s="650" t="s">
        <v>150</v>
      </c>
      <c r="C322" s="653" t="s">
        <v>153</v>
      </c>
      <c r="D322" s="656" t="s">
        <v>150</v>
      </c>
      <c r="E322" s="751" t="s">
        <v>582</v>
      </c>
      <c r="F322" s="752"/>
      <c r="G322" s="154"/>
      <c r="H322" s="197"/>
      <c r="I322" s="197"/>
      <c r="J322" s="197"/>
      <c r="K322" s="197"/>
      <c r="L322" s="197"/>
      <c r="M322" s="197"/>
      <c r="N322" s="197"/>
      <c r="O322" s="197"/>
      <c r="P322" s="197"/>
      <c r="Q322" s="197"/>
      <c r="R322" s="198"/>
      <c r="S322" s="198"/>
      <c r="T322" s="369"/>
      <c r="U322" s="219"/>
      <c r="V322" s="237"/>
    </row>
    <row r="323" spans="1:22" s="3" customFormat="1" ht="29.25" customHeight="1">
      <c r="A323" s="648"/>
      <c r="B323" s="651"/>
      <c r="C323" s="654"/>
      <c r="D323" s="657"/>
      <c r="E323" s="181" t="s">
        <v>10</v>
      </c>
      <c r="F323" s="231" t="s">
        <v>583</v>
      </c>
      <c r="G323" s="240" t="s">
        <v>240</v>
      </c>
      <c r="H323" s="398">
        <f>SUM(Q323,P323,O323,N323,M323,L323,K323,J323,I323)</f>
        <v>3.5</v>
      </c>
      <c r="I323" s="201">
        <f>SUM(4.5-2.2-0.5-1-0.8)</f>
        <v>-2.2204460492503131E-16</v>
      </c>
      <c r="J323" s="388">
        <v>0</v>
      </c>
      <c r="K323" s="388">
        <v>0</v>
      </c>
      <c r="L323" s="388">
        <v>0</v>
      </c>
      <c r="M323" s="388">
        <v>0</v>
      </c>
      <c r="N323" s="388">
        <v>0</v>
      </c>
      <c r="O323" s="388">
        <v>0</v>
      </c>
      <c r="P323" s="388">
        <v>0</v>
      </c>
      <c r="Q323" s="201">
        <v>3.5</v>
      </c>
      <c r="R323" s="220" t="s">
        <v>584</v>
      </c>
      <c r="S323" s="221" t="s">
        <v>681</v>
      </c>
      <c r="T323" s="511" t="s">
        <v>585</v>
      </c>
      <c r="U323" s="222" t="s">
        <v>152</v>
      </c>
      <c r="V323" s="238">
        <v>12</v>
      </c>
    </row>
    <row r="324" spans="1:22" s="180" customFormat="1" ht="15" customHeight="1">
      <c r="A324" s="649"/>
      <c r="B324" s="652"/>
      <c r="C324" s="655"/>
      <c r="D324" s="619" t="s">
        <v>15</v>
      </c>
      <c r="E324" s="620"/>
      <c r="F324" s="620"/>
      <c r="G324" s="621"/>
      <c r="H324" s="386">
        <f>H323</f>
        <v>3.5</v>
      </c>
      <c r="I324" s="386">
        <f t="shared" ref="I324:Q324" si="96">I323</f>
        <v>-2.2204460492503131E-16</v>
      </c>
      <c r="J324" s="386">
        <f t="shared" si="96"/>
        <v>0</v>
      </c>
      <c r="K324" s="386">
        <f t="shared" si="96"/>
        <v>0</v>
      </c>
      <c r="L324" s="386">
        <f t="shared" si="96"/>
        <v>0</v>
      </c>
      <c r="M324" s="386">
        <f t="shared" si="96"/>
        <v>0</v>
      </c>
      <c r="N324" s="386">
        <f t="shared" si="96"/>
        <v>0</v>
      </c>
      <c r="O324" s="386">
        <f t="shared" si="96"/>
        <v>0</v>
      </c>
      <c r="P324" s="386">
        <f t="shared" si="96"/>
        <v>0</v>
      </c>
      <c r="Q324" s="386">
        <f t="shared" si="96"/>
        <v>3.5</v>
      </c>
      <c r="R324" s="667"/>
      <c r="S324" s="668"/>
      <c r="T324" s="668"/>
      <c r="U324" s="668"/>
      <c r="V324" s="669"/>
    </row>
    <row r="325" spans="1:22" s="180" customFormat="1" ht="18" customHeight="1">
      <c r="A325" s="647" t="s">
        <v>162</v>
      </c>
      <c r="B325" s="650" t="s">
        <v>150</v>
      </c>
      <c r="C325" s="653" t="s">
        <v>153</v>
      </c>
      <c r="D325" s="753" t="s">
        <v>151</v>
      </c>
      <c r="E325" s="751" t="s">
        <v>586</v>
      </c>
      <c r="F325" s="752"/>
      <c r="G325" s="243"/>
      <c r="H325" s="197"/>
      <c r="I325" s="197"/>
      <c r="J325" s="197"/>
      <c r="K325" s="197"/>
      <c r="L325" s="197"/>
      <c r="M325" s="197"/>
      <c r="N325" s="197"/>
      <c r="O325" s="197"/>
      <c r="P325" s="197"/>
      <c r="Q325" s="197"/>
      <c r="R325" s="212"/>
      <c r="S325" s="212"/>
      <c r="T325" s="509"/>
      <c r="U325" s="213"/>
      <c r="V325" s="237"/>
    </row>
    <row r="326" spans="1:22" s="180" customFormat="1" ht="36" customHeight="1">
      <c r="A326" s="648"/>
      <c r="B326" s="651"/>
      <c r="C326" s="654"/>
      <c r="D326" s="754"/>
      <c r="E326" s="183" t="s">
        <v>10</v>
      </c>
      <c r="F326" s="231" t="s">
        <v>587</v>
      </c>
      <c r="G326" s="240" t="s">
        <v>14</v>
      </c>
      <c r="H326" s="398">
        <f>I326+J326+L326+M326+K326+N326+O326+P326+Q326</f>
        <v>0.8</v>
      </c>
      <c r="I326" s="515">
        <f>0.8-0.8</f>
        <v>0</v>
      </c>
      <c r="J326" s="201">
        <v>0</v>
      </c>
      <c r="K326" s="201">
        <v>0</v>
      </c>
      <c r="L326" s="201">
        <v>0</v>
      </c>
      <c r="M326" s="201">
        <v>0</v>
      </c>
      <c r="N326" s="201">
        <v>0</v>
      </c>
      <c r="O326" s="201">
        <v>0</v>
      </c>
      <c r="P326" s="201">
        <v>0</v>
      </c>
      <c r="Q326" s="201">
        <v>0.8</v>
      </c>
      <c r="R326" s="214" t="s">
        <v>435</v>
      </c>
      <c r="S326" s="217" t="s">
        <v>681</v>
      </c>
      <c r="T326" s="510" t="s">
        <v>1201</v>
      </c>
      <c r="U326" s="216" t="s">
        <v>152</v>
      </c>
      <c r="V326" s="236">
        <v>2</v>
      </c>
    </row>
    <row r="327" spans="1:22" s="3" customFormat="1" ht="17.25" customHeight="1">
      <c r="A327" s="649"/>
      <c r="B327" s="652"/>
      <c r="C327" s="655"/>
      <c r="D327" s="755" t="s">
        <v>15</v>
      </c>
      <c r="E327" s="756"/>
      <c r="F327" s="756"/>
      <c r="G327" s="757"/>
      <c r="H327" s="386">
        <f>H326</f>
        <v>0.8</v>
      </c>
      <c r="I327" s="386">
        <f t="shared" ref="I327:Q327" si="97">I326</f>
        <v>0</v>
      </c>
      <c r="J327" s="386">
        <f t="shared" si="97"/>
        <v>0</v>
      </c>
      <c r="K327" s="386">
        <f t="shared" si="97"/>
        <v>0</v>
      </c>
      <c r="L327" s="386">
        <f t="shared" si="97"/>
        <v>0</v>
      </c>
      <c r="M327" s="386">
        <f t="shared" si="97"/>
        <v>0</v>
      </c>
      <c r="N327" s="386">
        <f t="shared" si="97"/>
        <v>0</v>
      </c>
      <c r="O327" s="386">
        <f t="shared" si="97"/>
        <v>0</v>
      </c>
      <c r="P327" s="386">
        <f t="shared" si="97"/>
        <v>0</v>
      </c>
      <c r="Q327" s="386">
        <f t="shared" si="97"/>
        <v>0.8</v>
      </c>
      <c r="R327" s="758"/>
      <c r="S327" s="759"/>
      <c r="T327" s="759"/>
      <c r="U327" s="759"/>
      <c r="V327" s="760"/>
    </row>
    <row r="328" spans="1:22" s="3" customFormat="1">
      <c r="A328" s="547" t="s">
        <v>162</v>
      </c>
      <c r="B328" s="540" t="s">
        <v>150</v>
      </c>
      <c r="C328" s="541" t="s">
        <v>153</v>
      </c>
      <c r="D328" s="639" t="s">
        <v>16</v>
      </c>
      <c r="E328" s="640"/>
      <c r="F328" s="640"/>
      <c r="G328" s="641"/>
      <c r="H328" s="387">
        <f>SUM(H324+H327)</f>
        <v>4.3</v>
      </c>
      <c r="I328" s="387">
        <f t="shared" ref="I328:Q328" si="98">SUM(I324+I327)</f>
        <v>-2.2204460492503131E-16</v>
      </c>
      <c r="J328" s="387">
        <f t="shared" si="98"/>
        <v>0</v>
      </c>
      <c r="K328" s="387">
        <f t="shared" si="98"/>
        <v>0</v>
      </c>
      <c r="L328" s="387">
        <f t="shared" si="98"/>
        <v>0</v>
      </c>
      <c r="M328" s="387">
        <f t="shared" si="98"/>
        <v>0</v>
      </c>
      <c r="N328" s="387">
        <f t="shared" si="98"/>
        <v>0</v>
      </c>
      <c r="O328" s="387">
        <f t="shared" si="98"/>
        <v>0</v>
      </c>
      <c r="P328" s="387">
        <f t="shared" si="98"/>
        <v>0</v>
      </c>
      <c r="Q328" s="387">
        <f t="shared" si="98"/>
        <v>4.3</v>
      </c>
      <c r="R328" s="732"/>
      <c r="S328" s="733"/>
      <c r="T328" s="733"/>
      <c r="U328" s="733"/>
      <c r="V328" s="734"/>
    </row>
    <row r="329" spans="1:22" s="3" customFormat="1" ht="18" customHeight="1">
      <c r="A329" s="547" t="s">
        <v>162</v>
      </c>
      <c r="B329" s="540" t="s">
        <v>150</v>
      </c>
      <c r="C329" s="541" t="s">
        <v>154</v>
      </c>
      <c r="D329" s="644" t="s">
        <v>588</v>
      </c>
      <c r="E329" s="645"/>
      <c r="F329" s="645"/>
      <c r="G329" s="645"/>
      <c r="H329" s="645"/>
      <c r="I329" s="645"/>
      <c r="J329" s="645"/>
      <c r="K329" s="645"/>
      <c r="L329" s="645"/>
      <c r="M329" s="645"/>
      <c r="N329" s="645"/>
      <c r="O329" s="645"/>
      <c r="P329" s="645"/>
      <c r="Q329" s="645"/>
      <c r="R329" s="645"/>
      <c r="S329" s="645"/>
      <c r="T329" s="645"/>
      <c r="U329" s="645"/>
      <c r="V329" s="646"/>
    </row>
    <row r="330" spans="1:22" s="3" customFormat="1" ht="27.75" customHeight="1">
      <c r="A330" s="647" t="s">
        <v>162</v>
      </c>
      <c r="B330" s="650" t="s">
        <v>150</v>
      </c>
      <c r="C330" s="653" t="s">
        <v>154</v>
      </c>
      <c r="D330" s="753" t="s">
        <v>150</v>
      </c>
      <c r="E330" s="751" t="s">
        <v>589</v>
      </c>
      <c r="F330" s="752"/>
      <c r="G330" s="243"/>
      <c r="H330" s="197"/>
      <c r="I330" s="197"/>
      <c r="J330" s="197"/>
      <c r="K330" s="197"/>
      <c r="L330" s="197"/>
      <c r="M330" s="197"/>
      <c r="N330" s="197"/>
      <c r="O330" s="197"/>
      <c r="P330" s="197"/>
      <c r="Q330" s="197"/>
      <c r="R330" s="212"/>
      <c r="S330" s="212"/>
      <c r="T330" s="509"/>
      <c r="U330" s="213"/>
      <c r="V330" s="237"/>
    </row>
    <row r="331" spans="1:22" s="3" customFormat="1" ht="27.75" customHeight="1">
      <c r="A331" s="648"/>
      <c r="B331" s="651"/>
      <c r="C331" s="654"/>
      <c r="D331" s="754"/>
      <c r="E331" s="183" t="s">
        <v>10</v>
      </c>
      <c r="F331" s="231" t="s">
        <v>590</v>
      </c>
      <c r="G331" s="240" t="s">
        <v>14</v>
      </c>
      <c r="H331" s="398">
        <f>I331+J331+L331+M331+N331+O331+P331+Q331+K331</f>
        <v>1</v>
      </c>
      <c r="I331" s="201">
        <v>1</v>
      </c>
      <c r="J331" s="201">
        <v>0</v>
      </c>
      <c r="K331" s="201">
        <v>0</v>
      </c>
      <c r="L331" s="201">
        <v>0</v>
      </c>
      <c r="M331" s="201">
        <v>0</v>
      </c>
      <c r="N331" s="201">
        <v>0</v>
      </c>
      <c r="O331" s="201">
        <v>0</v>
      </c>
      <c r="P331" s="201">
        <v>0</v>
      </c>
      <c r="Q331" s="201">
        <v>0</v>
      </c>
      <c r="R331" s="214" t="s">
        <v>435</v>
      </c>
      <c r="S331" s="217" t="s">
        <v>682</v>
      </c>
      <c r="T331" s="510" t="s">
        <v>238</v>
      </c>
      <c r="U331" s="216" t="s">
        <v>152</v>
      </c>
      <c r="V331" s="236">
        <v>2</v>
      </c>
    </row>
    <row r="332" spans="1:22" s="3" customFormat="1" ht="12.75" customHeight="1">
      <c r="A332" s="649"/>
      <c r="B332" s="652"/>
      <c r="C332" s="655"/>
      <c r="D332" s="755" t="s">
        <v>15</v>
      </c>
      <c r="E332" s="756"/>
      <c r="F332" s="756"/>
      <c r="G332" s="757"/>
      <c r="H332" s="386">
        <f>H331</f>
        <v>1</v>
      </c>
      <c r="I332" s="386">
        <f t="shared" ref="I332:Q332" si="99">I331</f>
        <v>1</v>
      </c>
      <c r="J332" s="386">
        <f t="shared" si="99"/>
        <v>0</v>
      </c>
      <c r="K332" s="386">
        <f>SUM(K331)</f>
        <v>0</v>
      </c>
      <c r="L332" s="386">
        <f t="shared" si="99"/>
        <v>0</v>
      </c>
      <c r="M332" s="386">
        <f t="shared" si="99"/>
        <v>0</v>
      </c>
      <c r="N332" s="386">
        <f t="shared" si="99"/>
        <v>0</v>
      </c>
      <c r="O332" s="386">
        <f t="shared" si="99"/>
        <v>0</v>
      </c>
      <c r="P332" s="386">
        <f t="shared" si="99"/>
        <v>0</v>
      </c>
      <c r="Q332" s="386">
        <f t="shared" si="99"/>
        <v>0</v>
      </c>
      <c r="R332" s="758"/>
      <c r="S332" s="759"/>
      <c r="T332" s="759"/>
      <c r="U332" s="759"/>
      <c r="V332" s="760"/>
    </row>
    <row r="333" spans="1:22" s="3" customFormat="1" ht="18.75" customHeight="1">
      <c r="A333" s="547" t="s">
        <v>162</v>
      </c>
      <c r="B333" s="540" t="s">
        <v>150</v>
      </c>
      <c r="C333" s="541" t="s">
        <v>154</v>
      </c>
      <c r="D333" s="639" t="s">
        <v>16</v>
      </c>
      <c r="E333" s="640"/>
      <c r="F333" s="640"/>
      <c r="G333" s="641"/>
      <c r="H333" s="387">
        <f>SUM(H332)</f>
        <v>1</v>
      </c>
      <c r="I333" s="387">
        <f t="shared" ref="I333:Q333" si="100">SUM(I332)</f>
        <v>1</v>
      </c>
      <c r="J333" s="387">
        <f t="shared" si="100"/>
        <v>0</v>
      </c>
      <c r="K333" s="387">
        <f t="shared" si="100"/>
        <v>0</v>
      </c>
      <c r="L333" s="387">
        <f t="shared" si="100"/>
        <v>0</v>
      </c>
      <c r="M333" s="387">
        <f t="shared" si="100"/>
        <v>0</v>
      </c>
      <c r="N333" s="387">
        <f t="shared" si="100"/>
        <v>0</v>
      </c>
      <c r="O333" s="387">
        <f t="shared" si="100"/>
        <v>0</v>
      </c>
      <c r="P333" s="387">
        <f t="shared" si="100"/>
        <v>0</v>
      </c>
      <c r="Q333" s="387">
        <f t="shared" si="100"/>
        <v>0</v>
      </c>
      <c r="R333" s="732"/>
      <c r="S333" s="733"/>
      <c r="T333" s="733"/>
      <c r="U333" s="733"/>
      <c r="V333" s="734"/>
    </row>
    <row r="334" spans="1:22" s="3" customFormat="1" ht="21" customHeight="1">
      <c r="A334" s="547" t="s">
        <v>162</v>
      </c>
      <c r="B334" s="540" t="s">
        <v>150</v>
      </c>
      <c r="C334" s="541" t="s">
        <v>158</v>
      </c>
      <c r="D334" s="644" t="s">
        <v>591</v>
      </c>
      <c r="E334" s="645"/>
      <c r="F334" s="645"/>
      <c r="G334" s="645"/>
      <c r="H334" s="645"/>
      <c r="I334" s="645"/>
      <c r="J334" s="645"/>
      <c r="K334" s="645"/>
      <c r="L334" s="645"/>
      <c r="M334" s="645"/>
      <c r="N334" s="645"/>
      <c r="O334" s="645"/>
      <c r="P334" s="645"/>
      <c r="Q334" s="645"/>
      <c r="R334" s="645"/>
      <c r="S334" s="645"/>
      <c r="T334" s="645"/>
      <c r="U334" s="645"/>
      <c r="V334" s="646"/>
    </row>
    <row r="335" spans="1:22" s="3" customFormat="1" ht="42" customHeight="1">
      <c r="A335" s="647" t="s">
        <v>162</v>
      </c>
      <c r="B335" s="650" t="s">
        <v>150</v>
      </c>
      <c r="C335" s="653" t="s">
        <v>158</v>
      </c>
      <c r="D335" s="753" t="s">
        <v>150</v>
      </c>
      <c r="E335" s="751" t="s">
        <v>592</v>
      </c>
      <c r="F335" s="752"/>
      <c r="G335" s="243"/>
      <c r="H335" s="197"/>
      <c r="I335" s="197"/>
      <c r="J335" s="197"/>
      <c r="K335" s="197"/>
      <c r="L335" s="197"/>
      <c r="M335" s="197"/>
      <c r="N335" s="197"/>
      <c r="O335" s="197"/>
      <c r="P335" s="197"/>
      <c r="Q335" s="197"/>
      <c r="R335" s="212"/>
      <c r="S335" s="212"/>
      <c r="T335" s="509"/>
      <c r="U335" s="213"/>
      <c r="V335" s="237"/>
    </row>
    <row r="336" spans="1:22" s="3" customFormat="1" ht="44.25" customHeight="1">
      <c r="A336" s="648"/>
      <c r="B336" s="651"/>
      <c r="C336" s="654"/>
      <c r="D336" s="754"/>
      <c r="E336" s="183" t="s">
        <v>10</v>
      </c>
      <c r="F336" s="231" t="s">
        <v>1089</v>
      </c>
      <c r="G336" s="240" t="s">
        <v>14</v>
      </c>
      <c r="H336" s="398">
        <f>I336+J336+L336+M336+N336+O336+P336+Q336+K336</f>
        <v>0.9800000000000002</v>
      </c>
      <c r="I336" s="515">
        <f>1.3-0.12-0.2</f>
        <v>0.9800000000000002</v>
      </c>
      <c r="J336" s="201">
        <v>0</v>
      </c>
      <c r="K336" s="201">
        <v>0</v>
      </c>
      <c r="L336" s="201">
        <v>0</v>
      </c>
      <c r="M336" s="201">
        <v>0</v>
      </c>
      <c r="N336" s="201">
        <v>0</v>
      </c>
      <c r="O336" s="201">
        <v>0</v>
      </c>
      <c r="P336" s="201">
        <v>0</v>
      </c>
      <c r="Q336" s="201">
        <v>0</v>
      </c>
      <c r="R336" s="214" t="s">
        <v>435</v>
      </c>
      <c r="S336" s="217" t="s">
        <v>681</v>
      </c>
      <c r="T336" s="217" t="s">
        <v>239</v>
      </c>
      <c r="U336" s="216" t="s">
        <v>152</v>
      </c>
      <c r="V336" s="236">
        <v>12</v>
      </c>
    </row>
    <row r="337" spans="1:22" s="3" customFormat="1" ht="27.75" customHeight="1">
      <c r="A337" s="649"/>
      <c r="B337" s="652"/>
      <c r="C337" s="655"/>
      <c r="D337" s="755" t="s">
        <v>15</v>
      </c>
      <c r="E337" s="756"/>
      <c r="F337" s="756"/>
      <c r="G337" s="757"/>
      <c r="H337" s="386">
        <f>H336</f>
        <v>0.9800000000000002</v>
      </c>
      <c r="I337" s="386">
        <f>SUM(I336)</f>
        <v>0.9800000000000002</v>
      </c>
      <c r="J337" s="386">
        <f t="shared" ref="J337:Q337" si="101">J336</f>
        <v>0</v>
      </c>
      <c r="K337" s="386">
        <f>SUM(K336)</f>
        <v>0</v>
      </c>
      <c r="L337" s="386">
        <f t="shared" si="101"/>
        <v>0</v>
      </c>
      <c r="M337" s="386">
        <f t="shared" si="101"/>
        <v>0</v>
      </c>
      <c r="N337" s="386">
        <f t="shared" si="101"/>
        <v>0</v>
      </c>
      <c r="O337" s="386">
        <f t="shared" si="101"/>
        <v>0</v>
      </c>
      <c r="P337" s="386">
        <f t="shared" si="101"/>
        <v>0</v>
      </c>
      <c r="Q337" s="386">
        <f t="shared" si="101"/>
        <v>0</v>
      </c>
      <c r="R337" s="758"/>
      <c r="S337" s="759"/>
      <c r="T337" s="759"/>
      <c r="U337" s="759"/>
      <c r="V337" s="760"/>
    </row>
    <row r="338" spans="1:22" s="3" customFormat="1" ht="12.75" customHeight="1">
      <c r="A338" s="547" t="s">
        <v>162</v>
      </c>
      <c r="B338" s="540" t="s">
        <v>150</v>
      </c>
      <c r="C338" s="541" t="s">
        <v>158</v>
      </c>
      <c r="D338" s="639" t="s">
        <v>16</v>
      </c>
      <c r="E338" s="640"/>
      <c r="F338" s="640"/>
      <c r="G338" s="641"/>
      <c r="H338" s="387">
        <f>SUM(H337)</f>
        <v>0.9800000000000002</v>
      </c>
      <c r="I338" s="387">
        <f>SUM(I334,I337)</f>
        <v>0.9800000000000002</v>
      </c>
      <c r="J338" s="387">
        <f>SUM(J337)</f>
        <v>0</v>
      </c>
      <c r="K338" s="387">
        <f>SUM(K334,J337)</f>
        <v>0</v>
      </c>
      <c r="L338" s="387">
        <f t="shared" ref="L338:Q338" si="102">SUM(L334,L337)</f>
        <v>0</v>
      </c>
      <c r="M338" s="387">
        <f t="shared" si="102"/>
        <v>0</v>
      </c>
      <c r="N338" s="387">
        <f t="shared" si="102"/>
        <v>0</v>
      </c>
      <c r="O338" s="387">
        <f t="shared" si="102"/>
        <v>0</v>
      </c>
      <c r="P338" s="387">
        <f t="shared" si="102"/>
        <v>0</v>
      </c>
      <c r="Q338" s="387">
        <f t="shared" si="102"/>
        <v>0</v>
      </c>
      <c r="R338" s="732"/>
      <c r="S338" s="733"/>
      <c r="T338" s="733"/>
      <c r="U338" s="733"/>
      <c r="V338" s="734"/>
    </row>
    <row r="339" spans="1:22" s="3" customFormat="1" ht="17.25" customHeight="1">
      <c r="A339" s="547" t="s">
        <v>162</v>
      </c>
      <c r="B339" s="540" t="s">
        <v>150</v>
      </c>
      <c r="C339" s="741" t="s">
        <v>17</v>
      </c>
      <c r="D339" s="742"/>
      <c r="E339" s="742"/>
      <c r="F339" s="742"/>
      <c r="G339" s="743"/>
      <c r="H339" s="389">
        <f>SUM(H333,H328,H320+H338)</f>
        <v>14.926000000000002</v>
      </c>
      <c r="I339" s="389">
        <f t="shared" ref="I339:Q339" si="103">SUM(I333,I328,I320+I338)</f>
        <v>4.726</v>
      </c>
      <c r="J339" s="389">
        <f t="shared" si="103"/>
        <v>0</v>
      </c>
      <c r="K339" s="389">
        <f t="shared" si="103"/>
        <v>0</v>
      </c>
      <c r="L339" s="389">
        <f t="shared" si="103"/>
        <v>0</v>
      </c>
      <c r="M339" s="389">
        <f t="shared" si="103"/>
        <v>0</v>
      </c>
      <c r="N339" s="389">
        <f t="shared" si="103"/>
        <v>0</v>
      </c>
      <c r="O339" s="389">
        <f t="shared" si="103"/>
        <v>0</v>
      </c>
      <c r="P339" s="389">
        <f t="shared" si="103"/>
        <v>0</v>
      </c>
      <c r="Q339" s="389">
        <f t="shared" si="103"/>
        <v>10.199999999999999</v>
      </c>
      <c r="R339" s="223"/>
      <c r="S339" s="744"/>
      <c r="T339" s="744"/>
      <c r="U339" s="744"/>
      <c r="V339" s="745"/>
    </row>
    <row r="340" spans="1:22" s="3" customFormat="1" ht="21" customHeight="1">
      <c r="A340" s="547" t="s">
        <v>162</v>
      </c>
      <c r="B340" s="540" t="s">
        <v>151</v>
      </c>
      <c r="C340" s="685" t="s">
        <v>593</v>
      </c>
      <c r="D340" s="686"/>
      <c r="E340" s="686"/>
      <c r="F340" s="686"/>
      <c r="G340" s="686"/>
      <c r="H340" s="686"/>
      <c r="I340" s="686"/>
      <c r="J340" s="686"/>
      <c r="K340" s="686"/>
      <c r="L340" s="686"/>
      <c r="M340" s="686"/>
      <c r="N340" s="686"/>
      <c r="O340" s="686"/>
      <c r="P340" s="686"/>
      <c r="Q340" s="686"/>
      <c r="R340" s="686"/>
      <c r="S340" s="686"/>
      <c r="T340" s="686"/>
      <c r="U340" s="686"/>
      <c r="V340" s="687"/>
    </row>
    <row r="341" spans="1:22" s="3" customFormat="1" ht="15.75" customHeight="1">
      <c r="A341" s="547" t="s">
        <v>162</v>
      </c>
      <c r="B341" s="540" t="s">
        <v>151</v>
      </c>
      <c r="C341" s="541" t="s">
        <v>150</v>
      </c>
      <c r="D341" s="761" t="s">
        <v>594</v>
      </c>
      <c r="E341" s="762"/>
      <c r="F341" s="762"/>
      <c r="G341" s="762"/>
      <c r="H341" s="762"/>
      <c r="I341" s="762"/>
      <c r="J341" s="762"/>
      <c r="K341" s="762"/>
      <c r="L341" s="762"/>
      <c r="M341" s="762"/>
      <c r="N341" s="762"/>
      <c r="O341" s="762"/>
      <c r="P341" s="762"/>
      <c r="Q341" s="762"/>
      <c r="R341" s="762"/>
      <c r="S341" s="762"/>
      <c r="T341" s="762"/>
      <c r="U341" s="762"/>
      <c r="V341" s="763"/>
    </row>
    <row r="342" spans="1:22" s="3" customFormat="1" ht="33" customHeight="1">
      <c r="A342" s="647" t="s">
        <v>162</v>
      </c>
      <c r="B342" s="650" t="s">
        <v>151</v>
      </c>
      <c r="C342" s="653" t="s">
        <v>150</v>
      </c>
      <c r="D342" s="753" t="s">
        <v>151</v>
      </c>
      <c r="E342" s="751" t="s">
        <v>1044</v>
      </c>
      <c r="F342" s="752"/>
      <c r="G342" s="243"/>
      <c r="H342" s="197"/>
      <c r="I342" s="197"/>
      <c r="J342" s="197"/>
      <c r="K342" s="197"/>
      <c r="L342" s="197"/>
      <c r="M342" s="197"/>
      <c r="N342" s="197"/>
      <c r="O342" s="197"/>
      <c r="P342" s="197"/>
      <c r="Q342" s="197"/>
      <c r="R342" s="212"/>
      <c r="S342" s="212"/>
      <c r="T342" s="509"/>
      <c r="U342" s="213"/>
      <c r="V342" s="237"/>
    </row>
    <row r="343" spans="1:22" s="3" customFormat="1" ht="28.5" customHeight="1">
      <c r="A343" s="648"/>
      <c r="B343" s="651"/>
      <c r="C343" s="654"/>
      <c r="D343" s="754"/>
      <c r="E343" s="183" t="s">
        <v>10</v>
      </c>
      <c r="F343" s="231" t="s">
        <v>595</v>
      </c>
      <c r="G343" s="240" t="s">
        <v>14</v>
      </c>
      <c r="H343" s="398">
        <f>SUM(I343,J343,K343,L343,M343,N343,O343,P343,Q343)</f>
        <v>6.2309999999999999</v>
      </c>
      <c r="I343" s="516">
        <f>1.5+0.5+0.731+1.5+2</f>
        <v>6.2309999999999999</v>
      </c>
      <c r="J343" s="201">
        <v>0</v>
      </c>
      <c r="K343" s="201">
        <v>0</v>
      </c>
      <c r="L343" s="201">
        <v>0</v>
      </c>
      <c r="M343" s="201">
        <v>0</v>
      </c>
      <c r="N343" s="201">
        <v>0</v>
      </c>
      <c r="O343" s="201">
        <v>0</v>
      </c>
      <c r="P343" s="201">
        <v>0</v>
      </c>
      <c r="Q343" s="201">
        <v>0</v>
      </c>
      <c r="R343" s="214" t="s">
        <v>438</v>
      </c>
      <c r="S343" s="217" t="s">
        <v>681</v>
      </c>
      <c r="T343" s="217" t="s">
        <v>596</v>
      </c>
      <c r="U343" s="216" t="s">
        <v>152</v>
      </c>
      <c r="V343" s="236">
        <v>1</v>
      </c>
    </row>
    <row r="344" spans="1:22" s="3" customFormat="1" ht="20.25" customHeight="1">
      <c r="A344" s="649"/>
      <c r="B344" s="652"/>
      <c r="C344" s="655"/>
      <c r="D344" s="755" t="s">
        <v>15</v>
      </c>
      <c r="E344" s="756"/>
      <c r="F344" s="756"/>
      <c r="G344" s="757"/>
      <c r="H344" s="204">
        <f>H343</f>
        <v>6.2309999999999999</v>
      </c>
      <c r="I344" s="204">
        <f t="shared" ref="I344:Q344" si="104">I343</f>
        <v>6.2309999999999999</v>
      </c>
      <c r="J344" s="204">
        <f t="shared" si="104"/>
        <v>0</v>
      </c>
      <c r="K344" s="204">
        <f t="shared" si="104"/>
        <v>0</v>
      </c>
      <c r="L344" s="204">
        <f t="shared" si="104"/>
        <v>0</v>
      </c>
      <c r="M344" s="204">
        <f t="shared" si="104"/>
        <v>0</v>
      </c>
      <c r="N344" s="204">
        <f t="shared" si="104"/>
        <v>0</v>
      </c>
      <c r="O344" s="204">
        <f t="shared" si="104"/>
        <v>0</v>
      </c>
      <c r="P344" s="204">
        <f t="shared" si="104"/>
        <v>0</v>
      </c>
      <c r="Q344" s="204">
        <f t="shared" si="104"/>
        <v>0</v>
      </c>
      <c r="R344" s="758"/>
      <c r="S344" s="759"/>
      <c r="T344" s="759"/>
      <c r="U344" s="759"/>
      <c r="V344" s="760"/>
    </row>
    <row r="345" spans="1:22" s="3" customFormat="1" ht="30" customHeight="1">
      <c r="A345" s="647" t="s">
        <v>162</v>
      </c>
      <c r="B345" s="650" t="s">
        <v>151</v>
      </c>
      <c r="C345" s="653" t="s">
        <v>150</v>
      </c>
      <c r="D345" s="753" t="s">
        <v>153</v>
      </c>
      <c r="E345" s="751" t="s">
        <v>597</v>
      </c>
      <c r="F345" s="752"/>
      <c r="G345" s="243"/>
      <c r="H345" s="197"/>
      <c r="I345" s="197"/>
      <c r="J345" s="197"/>
      <c r="K345" s="197"/>
      <c r="L345" s="197"/>
      <c r="M345" s="197"/>
      <c r="N345" s="197"/>
      <c r="O345" s="197"/>
      <c r="P345" s="197"/>
      <c r="Q345" s="197"/>
      <c r="R345" s="212"/>
      <c r="S345" s="212"/>
      <c r="T345" s="509"/>
      <c r="U345" s="213"/>
      <c r="V345" s="237"/>
    </row>
    <row r="346" spans="1:22" s="3" customFormat="1" ht="29.25" customHeight="1">
      <c r="A346" s="648"/>
      <c r="B346" s="651"/>
      <c r="C346" s="654"/>
      <c r="D346" s="754"/>
      <c r="E346" s="183" t="s">
        <v>10</v>
      </c>
      <c r="F346" s="231" t="s">
        <v>598</v>
      </c>
      <c r="G346" s="240" t="s">
        <v>359</v>
      </c>
      <c r="H346" s="398">
        <f>SUM(I346,J346,K346,L346,M346,N346,O346,P346,Q346)</f>
        <v>20</v>
      </c>
      <c r="I346" s="515">
        <f>1.5+3.1</f>
        <v>4.5999999999999996</v>
      </c>
      <c r="J346" s="201">
        <v>0</v>
      </c>
      <c r="K346" s="201">
        <v>0</v>
      </c>
      <c r="L346" s="201">
        <v>0</v>
      </c>
      <c r="M346" s="201">
        <v>0</v>
      </c>
      <c r="N346" s="201">
        <v>0</v>
      </c>
      <c r="O346" s="201">
        <v>15.4</v>
      </c>
      <c r="P346" s="201">
        <v>0</v>
      </c>
      <c r="Q346" s="201">
        <v>0</v>
      </c>
      <c r="R346" s="214" t="s">
        <v>599</v>
      </c>
      <c r="S346" s="217" t="s">
        <v>682</v>
      </c>
      <c r="T346" s="217" t="s">
        <v>600</v>
      </c>
      <c r="U346" s="216" t="s">
        <v>152</v>
      </c>
      <c r="V346" s="236">
        <v>1</v>
      </c>
    </row>
    <row r="347" spans="1:22" s="3" customFormat="1" ht="27" customHeight="1">
      <c r="A347" s="649"/>
      <c r="B347" s="652"/>
      <c r="C347" s="655"/>
      <c r="D347" s="755" t="s">
        <v>15</v>
      </c>
      <c r="E347" s="756"/>
      <c r="F347" s="756"/>
      <c r="G347" s="757"/>
      <c r="H347" s="204">
        <f>H346</f>
        <v>20</v>
      </c>
      <c r="I347" s="204">
        <f>I346</f>
        <v>4.5999999999999996</v>
      </c>
      <c r="J347" s="204">
        <f>J346</f>
        <v>0</v>
      </c>
      <c r="K347" s="204">
        <f t="shared" ref="K347:Q347" si="105">K346</f>
        <v>0</v>
      </c>
      <c r="L347" s="204">
        <f t="shared" si="105"/>
        <v>0</v>
      </c>
      <c r="M347" s="204">
        <f t="shared" si="105"/>
        <v>0</v>
      </c>
      <c r="N347" s="204">
        <f t="shared" si="105"/>
        <v>0</v>
      </c>
      <c r="O347" s="204">
        <f t="shared" si="105"/>
        <v>15.4</v>
      </c>
      <c r="P347" s="204">
        <f t="shared" si="105"/>
        <v>0</v>
      </c>
      <c r="Q347" s="204">
        <f t="shared" si="105"/>
        <v>0</v>
      </c>
      <c r="R347" s="758"/>
      <c r="S347" s="759"/>
      <c r="T347" s="759"/>
      <c r="U347" s="759"/>
      <c r="V347" s="760"/>
    </row>
    <row r="348" spans="1:22" s="3" customFormat="1" ht="33.75" customHeight="1">
      <c r="A348" s="647" t="s">
        <v>162</v>
      </c>
      <c r="B348" s="650" t="s">
        <v>151</v>
      </c>
      <c r="C348" s="653" t="s">
        <v>150</v>
      </c>
      <c r="D348" s="753" t="s">
        <v>154</v>
      </c>
      <c r="E348" s="751" t="s">
        <v>601</v>
      </c>
      <c r="F348" s="752"/>
      <c r="G348" s="243"/>
      <c r="H348" s="197"/>
      <c r="I348" s="197"/>
      <c r="J348" s="197"/>
      <c r="K348" s="197"/>
      <c r="L348" s="197"/>
      <c r="M348" s="197"/>
      <c r="N348" s="197"/>
      <c r="O348" s="197"/>
      <c r="P348" s="197"/>
      <c r="Q348" s="197"/>
      <c r="R348" s="212"/>
      <c r="S348" s="212"/>
      <c r="T348" s="509"/>
      <c r="U348" s="213"/>
      <c r="V348" s="237"/>
    </row>
    <row r="349" spans="1:22" s="3" customFormat="1" ht="26.25" customHeight="1">
      <c r="A349" s="648"/>
      <c r="B349" s="651"/>
      <c r="C349" s="654"/>
      <c r="D349" s="754"/>
      <c r="E349" s="183" t="s">
        <v>10</v>
      </c>
      <c r="F349" s="231" t="s">
        <v>602</v>
      </c>
      <c r="G349" s="240" t="s">
        <v>14</v>
      </c>
      <c r="H349" s="398">
        <f>SUM(I349,J349,K349,L349,M349,N349,O349,P349,Q349)</f>
        <v>0.75</v>
      </c>
      <c r="I349" s="201">
        <v>0.75</v>
      </c>
      <c r="J349" s="201">
        <v>0</v>
      </c>
      <c r="K349" s="201">
        <v>0</v>
      </c>
      <c r="L349" s="201">
        <v>0</v>
      </c>
      <c r="M349" s="201">
        <v>0</v>
      </c>
      <c r="N349" s="201">
        <v>0</v>
      </c>
      <c r="O349" s="201">
        <v>0</v>
      </c>
      <c r="P349" s="201">
        <v>0</v>
      </c>
      <c r="Q349" s="201">
        <v>0</v>
      </c>
      <c r="R349" s="214" t="s">
        <v>603</v>
      </c>
      <c r="S349" s="217" t="s">
        <v>682</v>
      </c>
      <c r="T349" s="217" t="s">
        <v>604</v>
      </c>
      <c r="U349" s="216" t="s">
        <v>152</v>
      </c>
      <c r="V349" s="236">
        <v>2</v>
      </c>
    </row>
    <row r="350" spans="1:22" s="3" customFormat="1" ht="27.75" customHeight="1">
      <c r="A350" s="649"/>
      <c r="B350" s="652"/>
      <c r="C350" s="655"/>
      <c r="D350" s="755" t="s">
        <v>15</v>
      </c>
      <c r="E350" s="756"/>
      <c r="F350" s="756"/>
      <c r="G350" s="757"/>
      <c r="H350" s="204">
        <f>H349</f>
        <v>0.75</v>
      </c>
      <c r="I350" s="204">
        <f>I349</f>
        <v>0.75</v>
      </c>
      <c r="J350" s="204">
        <f>J349</f>
        <v>0</v>
      </c>
      <c r="K350" s="204">
        <f t="shared" ref="K350:Q350" si="106">K349</f>
        <v>0</v>
      </c>
      <c r="L350" s="204">
        <f t="shared" si="106"/>
        <v>0</v>
      </c>
      <c r="M350" s="204">
        <f t="shared" si="106"/>
        <v>0</v>
      </c>
      <c r="N350" s="204">
        <f t="shared" si="106"/>
        <v>0</v>
      </c>
      <c r="O350" s="204">
        <f t="shared" si="106"/>
        <v>0</v>
      </c>
      <c r="P350" s="204">
        <f t="shared" si="106"/>
        <v>0</v>
      </c>
      <c r="Q350" s="204">
        <f t="shared" si="106"/>
        <v>0</v>
      </c>
      <c r="R350" s="758"/>
      <c r="S350" s="759"/>
      <c r="T350" s="759"/>
      <c r="U350" s="759"/>
      <c r="V350" s="760"/>
    </row>
    <row r="351" spans="1:22" s="3" customFormat="1" ht="27" customHeight="1">
      <c r="A351" s="647" t="s">
        <v>162</v>
      </c>
      <c r="B351" s="650" t="s">
        <v>151</v>
      </c>
      <c r="C351" s="653" t="s">
        <v>150</v>
      </c>
      <c r="D351" s="753" t="s">
        <v>162</v>
      </c>
      <c r="E351" s="751" t="s">
        <v>605</v>
      </c>
      <c r="F351" s="752"/>
      <c r="G351" s="243"/>
      <c r="H351" s="197"/>
      <c r="I351" s="197"/>
      <c r="J351" s="197"/>
      <c r="K351" s="197"/>
      <c r="L351" s="197"/>
      <c r="M351" s="197"/>
      <c r="N351" s="197"/>
      <c r="O351" s="197"/>
      <c r="P351" s="197"/>
      <c r="Q351" s="197"/>
      <c r="R351" s="212"/>
      <c r="S351" s="212"/>
      <c r="T351" s="509"/>
      <c r="U351" s="213"/>
      <c r="V351" s="237"/>
    </row>
    <row r="352" spans="1:22" s="3" customFormat="1" ht="33" customHeight="1">
      <c r="A352" s="648"/>
      <c r="B352" s="651"/>
      <c r="C352" s="654"/>
      <c r="D352" s="754"/>
      <c r="E352" s="183" t="s">
        <v>10</v>
      </c>
      <c r="F352" s="231" t="s">
        <v>606</v>
      </c>
      <c r="G352" s="240" t="s">
        <v>14</v>
      </c>
      <c r="H352" s="398">
        <f>SUM(I352,J352,K352,L352,M352,N352,O352,P352,Q352)</f>
        <v>4</v>
      </c>
      <c r="I352" s="201">
        <v>4</v>
      </c>
      <c r="J352" s="201">
        <v>0</v>
      </c>
      <c r="K352" s="201">
        <v>0</v>
      </c>
      <c r="L352" s="201">
        <v>0</v>
      </c>
      <c r="M352" s="201">
        <v>0</v>
      </c>
      <c r="N352" s="201">
        <v>0</v>
      </c>
      <c r="O352" s="201">
        <v>0</v>
      </c>
      <c r="P352" s="201">
        <v>0</v>
      </c>
      <c r="Q352" s="201">
        <v>0</v>
      </c>
      <c r="R352" s="214" t="s">
        <v>438</v>
      </c>
      <c r="S352" s="217" t="s">
        <v>682</v>
      </c>
      <c r="T352" s="217" t="s">
        <v>607</v>
      </c>
      <c r="U352" s="216" t="s">
        <v>152</v>
      </c>
      <c r="V352" s="236">
        <v>1</v>
      </c>
    </row>
    <row r="353" spans="1:22" s="3" customFormat="1" ht="12.75" customHeight="1">
      <c r="A353" s="649"/>
      <c r="B353" s="652"/>
      <c r="C353" s="655"/>
      <c r="D353" s="755" t="s">
        <v>15</v>
      </c>
      <c r="E353" s="756"/>
      <c r="F353" s="756"/>
      <c r="G353" s="757"/>
      <c r="H353" s="204">
        <f>H352</f>
        <v>4</v>
      </c>
      <c r="I353" s="204">
        <f>I352</f>
        <v>4</v>
      </c>
      <c r="J353" s="204">
        <f>J352</f>
        <v>0</v>
      </c>
      <c r="K353" s="204">
        <f t="shared" ref="K353:Q353" si="107">K352</f>
        <v>0</v>
      </c>
      <c r="L353" s="204">
        <f t="shared" si="107"/>
        <v>0</v>
      </c>
      <c r="M353" s="204">
        <f t="shared" si="107"/>
        <v>0</v>
      </c>
      <c r="N353" s="204">
        <f t="shared" si="107"/>
        <v>0</v>
      </c>
      <c r="O353" s="204">
        <f t="shared" si="107"/>
        <v>0</v>
      </c>
      <c r="P353" s="204">
        <f t="shared" si="107"/>
        <v>0</v>
      </c>
      <c r="Q353" s="204">
        <f t="shared" si="107"/>
        <v>0</v>
      </c>
      <c r="R353" s="758"/>
      <c r="S353" s="759"/>
      <c r="T353" s="759"/>
      <c r="U353" s="759"/>
      <c r="V353" s="760"/>
    </row>
    <row r="354" spans="1:22">
      <c r="A354" s="547" t="s">
        <v>162</v>
      </c>
      <c r="B354" s="540" t="s">
        <v>151</v>
      </c>
      <c r="C354" s="541" t="s">
        <v>151</v>
      </c>
      <c r="D354" s="639" t="s">
        <v>16</v>
      </c>
      <c r="E354" s="640"/>
      <c r="F354" s="640"/>
      <c r="G354" s="641"/>
      <c r="H354" s="387">
        <f t="shared" ref="H354:N354" si="108">SUM(H347,H350,H353+H344)</f>
        <v>30.981000000000002</v>
      </c>
      <c r="I354" s="387">
        <f t="shared" si="108"/>
        <v>15.581</v>
      </c>
      <c r="J354" s="387">
        <f t="shared" si="108"/>
        <v>0</v>
      </c>
      <c r="K354" s="387">
        <f t="shared" si="108"/>
        <v>0</v>
      </c>
      <c r="L354" s="387">
        <f t="shared" si="108"/>
        <v>0</v>
      </c>
      <c r="M354" s="387">
        <f t="shared" si="108"/>
        <v>0</v>
      </c>
      <c r="N354" s="387">
        <f t="shared" si="108"/>
        <v>0</v>
      </c>
      <c r="O354" s="387">
        <f>SUM(O353+O350+O347+O344)</f>
        <v>15.4</v>
      </c>
      <c r="P354" s="387">
        <f>SUM(P347,P350,P353+P344)</f>
        <v>0</v>
      </c>
      <c r="Q354" s="387">
        <f>SUM(Q347,Q350+Q353+Q344)</f>
        <v>0</v>
      </c>
      <c r="R354" s="732"/>
      <c r="S354" s="733"/>
      <c r="T354" s="733"/>
      <c r="U354" s="733"/>
      <c r="V354" s="734"/>
    </row>
    <row r="355" spans="1:22" s="3" customFormat="1" ht="14.25" customHeight="1">
      <c r="A355" s="547" t="s">
        <v>162</v>
      </c>
      <c r="B355" s="544" t="s">
        <v>151</v>
      </c>
      <c r="C355" s="466" t="s">
        <v>153</v>
      </c>
      <c r="D355" s="902" t="s">
        <v>1090</v>
      </c>
      <c r="E355" s="903"/>
      <c r="F355" s="903"/>
      <c r="G355" s="903"/>
      <c r="H355" s="903"/>
      <c r="I355" s="903"/>
      <c r="J355" s="903"/>
      <c r="K355" s="903"/>
      <c r="L355" s="903"/>
      <c r="M355" s="903"/>
      <c r="N355" s="903"/>
      <c r="O355" s="903"/>
      <c r="P355" s="903"/>
      <c r="Q355" s="903"/>
      <c r="R355" s="903"/>
      <c r="S355" s="903"/>
      <c r="T355" s="903"/>
      <c r="U355" s="903"/>
      <c r="V355" s="904"/>
    </row>
    <row r="356" spans="1:22" s="3" customFormat="1" ht="45" customHeight="1">
      <c r="A356" s="647" t="s">
        <v>162</v>
      </c>
      <c r="B356" s="650" t="s">
        <v>151</v>
      </c>
      <c r="C356" s="653" t="s">
        <v>153</v>
      </c>
      <c r="D356" s="753" t="s">
        <v>150</v>
      </c>
      <c r="E356" s="751" t="s">
        <v>608</v>
      </c>
      <c r="F356" s="752"/>
      <c r="G356" s="243"/>
      <c r="H356" s="197"/>
      <c r="I356" s="197"/>
      <c r="J356" s="197"/>
      <c r="K356" s="197"/>
      <c r="L356" s="197"/>
      <c r="M356" s="197"/>
      <c r="N356" s="197"/>
      <c r="O356" s="197"/>
      <c r="P356" s="197"/>
      <c r="Q356" s="197"/>
      <c r="R356" s="212"/>
      <c r="S356" s="212"/>
      <c r="T356" s="509"/>
      <c r="U356" s="213"/>
      <c r="V356" s="237"/>
    </row>
    <row r="357" spans="1:22" s="3" customFormat="1" ht="27" customHeight="1">
      <c r="A357" s="648"/>
      <c r="B357" s="651"/>
      <c r="C357" s="654"/>
      <c r="D357" s="754"/>
      <c r="E357" s="184" t="s">
        <v>10</v>
      </c>
      <c r="F357" s="231" t="s">
        <v>609</v>
      </c>
      <c r="G357" s="240" t="s">
        <v>14</v>
      </c>
      <c r="H357" s="398">
        <f>SUM(I357,J357,K357,L357,M357,N357,O357,P357,Q357)</f>
        <v>2</v>
      </c>
      <c r="I357" s="515">
        <f>3-2</f>
        <v>1</v>
      </c>
      <c r="J357" s="201">
        <v>0</v>
      </c>
      <c r="K357" s="201">
        <v>0</v>
      </c>
      <c r="L357" s="201">
        <v>0</v>
      </c>
      <c r="M357" s="201">
        <v>0</v>
      </c>
      <c r="N357" s="201">
        <v>0</v>
      </c>
      <c r="O357" s="201">
        <v>0</v>
      </c>
      <c r="P357" s="201">
        <v>0</v>
      </c>
      <c r="Q357" s="201">
        <v>1</v>
      </c>
      <c r="R357" s="214" t="s">
        <v>443</v>
      </c>
      <c r="S357" s="217" t="s">
        <v>682</v>
      </c>
      <c r="T357" s="217" t="s">
        <v>610</v>
      </c>
      <c r="U357" s="216" t="s">
        <v>152</v>
      </c>
      <c r="V357" s="236">
        <v>1</v>
      </c>
    </row>
    <row r="358" spans="1:22" s="3" customFormat="1">
      <c r="A358" s="649"/>
      <c r="B358" s="652"/>
      <c r="C358" s="655"/>
      <c r="D358" s="755" t="s">
        <v>15</v>
      </c>
      <c r="E358" s="756"/>
      <c r="F358" s="756"/>
      <c r="G358" s="757"/>
      <c r="H358" s="386">
        <f>H357</f>
        <v>2</v>
      </c>
      <c r="I358" s="386">
        <f t="shared" ref="I358:Q358" si="109">I357</f>
        <v>1</v>
      </c>
      <c r="J358" s="386">
        <f t="shared" si="109"/>
        <v>0</v>
      </c>
      <c r="K358" s="386">
        <v>0</v>
      </c>
      <c r="L358" s="386">
        <f t="shared" si="109"/>
        <v>0</v>
      </c>
      <c r="M358" s="386">
        <f t="shared" si="109"/>
        <v>0</v>
      </c>
      <c r="N358" s="386">
        <f t="shared" si="109"/>
        <v>0</v>
      </c>
      <c r="O358" s="386">
        <f t="shared" si="109"/>
        <v>0</v>
      </c>
      <c r="P358" s="386">
        <f t="shared" si="109"/>
        <v>0</v>
      </c>
      <c r="Q358" s="386">
        <f t="shared" si="109"/>
        <v>1</v>
      </c>
      <c r="R358" s="758"/>
      <c r="S358" s="759"/>
      <c r="T358" s="759"/>
      <c r="U358" s="759"/>
      <c r="V358" s="760"/>
    </row>
    <row r="359" spans="1:22" s="3" customFormat="1">
      <c r="A359" s="547" t="s">
        <v>162</v>
      </c>
      <c r="B359" s="540" t="s">
        <v>151</v>
      </c>
      <c r="C359" s="541" t="s">
        <v>153</v>
      </c>
      <c r="D359" s="639" t="s">
        <v>16</v>
      </c>
      <c r="E359" s="640"/>
      <c r="F359" s="640"/>
      <c r="G359" s="641"/>
      <c r="H359" s="387">
        <f>SUM(H358)</f>
        <v>2</v>
      </c>
      <c r="I359" s="387">
        <f t="shared" ref="I359:Q359" si="110">SUM(I358)</f>
        <v>1</v>
      </c>
      <c r="J359" s="387">
        <f t="shared" si="110"/>
        <v>0</v>
      </c>
      <c r="K359" s="387">
        <f t="shared" si="110"/>
        <v>0</v>
      </c>
      <c r="L359" s="387">
        <f t="shared" si="110"/>
        <v>0</v>
      </c>
      <c r="M359" s="387">
        <f t="shared" si="110"/>
        <v>0</v>
      </c>
      <c r="N359" s="387">
        <f t="shared" si="110"/>
        <v>0</v>
      </c>
      <c r="O359" s="387">
        <f t="shared" si="110"/>
        <v>0</v>
      </c>
      <c r="P359" s="387">
        <f t="shared" si="110"/>
        <v>0</v>
      </c>
      <c r="Q359" s="387">
        <f t="shared" si="110"/>
        <v>1</v>
      </c>
      <c r="R359" s="732"/>
      <c r="S359" s="733"/>
      <c r="T359" s="733"/>
      <c r="U359" s="733"/>
      <c r="V359" s="734"/>
    </row>
    <row r="360" spans="1:22" s="3" customFormat="1" ht="12.75" customHeight="1">
      <c r="A360" s="547" t="s">
        <v>162</v>
      </c>
      <c r="B360" s="544" t="s">
        <v>151</v>
      </c>
      <c r="C360" s="466" t="s">
        <v>154</v>
      </c>
      <c r="D360" s="902" t="s">
        <v>1091</v>
      </c>
      <c r="E360" s="903"/>
      <c r="F360" s="903"/>
      <c r="G360" s="903"/>
      <c r="H360" s="903"/>
      <c r="I360" s="903"/>
      <c r="J360" s="903"/>
      <c r="K360" s="903"/>
      <c r="L360" s="903"/>
      <c r="M360" s="903"/>
      <c r="N360" s="903"/>
      <c r="O360" s="903"/>
      <c r="P360" s="903"/>
      <c r="Q360" s="903"/>
      <c r="R360" s="903"/>
      <c r="S360" s="903"/>
      <c r="T360" s="903"/>
      <c r="U360" s="903"/>
      <c r="V360" s="904"/>
    </row>
    <row r="361" spans="1:22" s="3" customFormat="1" ht="42.75" customHeight="1">
      <c r="A361" s="647" t="s">
        <v>162</v>
      </c>
      <c r="B361" s="650" t="s">
        <v>151</v>
      </c>
      <c r="C361" s="653" t="s">
        <v>154</v>
      </c>
      <c r="D361" s="899" t="s">
        <v>150</v>
      </c>
      <c r="E361" s="751" t="s">
        <v>611</v>
      </c>
      <c r="F361" s="752"/>
      <c r="G361" s="243"/>
      <c r="H361" s="197"/>
      <c r="I361" s="197"/>
      <c r="J361" s="197"/>
      <c r="K361" s="197"/>
      <c r="L361" s="197"/>
      <c r="M361" s="197"/>
      <c r="N361" s="197"/>
      <c r="O361" s="197"/>
      <c r="P361" s="197"/>
      <c r="Q361" s="197"/>
      <c r="R361" s="212"/>
      <c r="S361" s="212"/>
      <c r="T361" s="509"/>
      <c r="U361" s="213"/>
      <c r="V361" s="237"/>
    </row>
    <row r="362" spans="1:22" s="3" customFormat="1" ht="25.5">
      <c r="A362" s="648"/>
      <c r="B362" s="651"/>
      <c r="C362" s="654"/>
      <c r="D362" s="901"/>
      <c r="E362" s="184" t="s">
        <v>10</v>
      </c>
      <c r="F362" s="231" t="s">
        <v>1092</v>
      </c>
      <c r="G362" s="240" t="s">
        <v>240</v>
      </c>
      <c r="H362" s="398">
        <f>SUM(I362,J362,K362,L362,M362,N362,O362,P362,Q362)</f>
        <v>16.100000000000001</v>
      </c>
      <c r="I362" s="390">
        <v>2.5</v>
      </c>
      <c r="J362" s="201"/>
      <c r="K362" s="201"/>
      <c r="L362" s="201"/>
      <c r="M362" s="201"/>
      <c r="N362" s="201"/>
      <c r="O362" s="201"/>
      <c r="P362" s="201"/>
      <c r="Q362" s="201">
        <v>13.6</v>
      </c>
      <c r="R362" s="214" t="s">
        <v>437</v>
      </c>
      <c r="S362" s="217" t="s">
        <v>682</v>
      </c>
      <c r="T362" s="510" t="s">
        <v>612</v>
      </c>
      <c r="U362" s="216" t="s">
        <v>152</v>
      </c>
      <c r="V362" s="236">
        <v>2</v>
      </c>
    </row>
    <row r="363" spans="1:22" s="3" customFormat="1" ht="12.75" customHeight="1">
      <c r="A363" s="649"/>
      <c r="B363" s="652"/>
      <c r="C363" s="655"/>
      <c r="D363" s="619" t="s">
        <v>15</v>
      </c>
      <c r="E363" s="620"/>
      <c r="F363" s="620"/>
      <c r="G363" s="621"/>
      <c r="H363" s="386">
        <f>H362</f>
        <v>16.100000000000001</v>
      </c>
      <c r="I363" s="386">
        <f>I362</f>
        <v>2.5</v>
      </c>
      <c r="J363" s="386">
        <f>J362</f>
        <v>0</v>
      </c>
      <c r="K363" s="386">
        <v>0</v>
      </c>
      <c r="L363" s="386">
        <f t="shared" ref="L363:Q364" si="111">L362</f>
        <v>0</v>
      </c>
      <c r="M363" s="386">
        <f t="shared" si="111"/>
        <v>0</v>
      </c>
      <c r="N363" s="386">
        <f t="shared" si="111"/>
        <v>0</v>
      </c>
      <c r="O363" s="386">
        <f t="shared" si="111"/>
        <v>0</v>
      </c>
      <c r="P363" s="386">
        <f t="shared" si="111"/>
        <v>0</v>
      </c>
      <c r="Q363" s="386">
        <f t="shared" si="111"/>
        <v>13.6</v>
      </c>
      <c r="R363" s="667"/>
      <c r="S363" s="668"/>
      <c r="T363" s="668"/>
      <c r="U363" s="668"/>
      <c r="V363" s="669"/>
    </row>
    <row r="364" spans="1:22" s="3" customFormat="1" ht="16.5" customHeight="1">
      <c r="A364" s="547" t="s">
        <v>162</v>
      </c>
      <c r="B364" s="540" t="s">
        <v>151</v>
      </c>
      <c r="C364" s="541" t="s">
        <v>154</v>
      </c>
      <c r="D364" s="639" t="s">
        <v>16</v>
      </c>
      <c r="E364" s="640"/>
      <c r="F364" s="640"/>
      <c r="G364" s="641"/>
      <c r="H364" s="387">
        <f>SUM(H363)</f>
        <v>16.100000000000001</v>
      </c>
      <c r="I364" s="387">
        <f>SUM(I363)</f>
        <v>2.5</v>
      </c>
      <c r="J364" s="387">
        <f>J363</f>
        <v>0</v>
      </c>
      <c r="K364" s="387">
        <f>SUM(K363)</f>
        <v>0</v>
      </c>
      <c r="L364" s="387">
        <f t="shared" si="111"/>
        <v>0</v>
      </c>
      <c r="M364" s="387">
        <f t="shared" si="111"/>
        <v>0</v>
      </c>
      <c r="N364" s="387">
        <f t="shared" si="111"/>
        <v>0</v>
      </c>
      <c r="O364" s="387">
        <f t="shared" si="111"/>
        <v>0</v>
      </c>
      <c r="P364" s="387">
        <f t="shared" si="111"/>
        <v>0</v>
      </c>
      <c r="Q364" s="387">
        <f t="shared" si="111"/>
        <v>13.6</v>
      </c>
      <c r="R364" s="732"/>
      <c r="S364" s="733"/>
      <c r="T364" s="733"/>
      <c r="U364" s="733"/>
      <c r="V364" s="734"/>
    </row>
    <row r="365" spans="1:22" s="3" customFormat="1">
      <c r="A365" s="547" t="s">
        <v>162</v>
      </c>
      <c r="B365" s="544" t="s">
        <v>151</v>
      </c>
      <c r="C365" s="466" t="s">
        <v>427</v>
      </c>
      <c r="D365" s="467" t="s">
        <v>613</v>
      </c>
      <c r="E365" s="443"/>
      <c r="F365" s="444"/>
      <c r="G365" s="444"/>
      <c r="H365" s="445"/>
      <c r="I365" s="445"/>
      <c r="J365" s="445"/>
      <c r="K365" s="445"/>
      <c r="L365" s="445"/>
      <c r="M365" s="445"/>
      <c r="N365" s="445"/>
      <c r="O365" s="445"/>
      <c r="P365" s="445"/>
      <c r="Q365" s="445"/>
      <c r="R365" s="443"/>
      <c r="S365" s="443"/>
      <c r="T365" s="443"/>
      <c r="U365" s="443"/>
      <c r="V365" s="444"/>
    </row>
    <row r="366" spans="1:22" s="3" customFormat="1" ht="43.5" customHeight="1">
      <c r="A366" s="647" t="s">
        <v>162</v>
      </c>
      <c r="B366" s="650" t="s">
        <v>151</v>
      </c>
      <c r="C366" s="653" t="s">
        <v>164</v>
      </c>
      <c r="D366" s="749" t="s">
        <v>150</v>
      </c>
      <c r="E366" s="751" t="s">
        <v>614</v>
      </c>
      <c r="F366" s="752"/>
      <c r="G366" s="243"/>
      <c r="H366" s="197"/>
      <c r="I366" s="197"/>
      <c r="J366" s="197"/>
      <c r="K366" s="197"/>
      <c r="L366" s="197"/>
      <c r="M366" s="197"/>
      <c r="N366" s="197"/>
      <c r="O366" s="197"/>
      <c r="P366" s="197"/>
      <c r="Q366" s="197"/>
      <c r="R366" s="212"/>
      <c r="S366" s="212"/>
      <c r="T366" s="509"/>
      <c r="U366" s="213"/>
      <c r="V366" s="237"/>
    </row>
    <row r="367" spans="1:22" s="3" customFormat="1" ht="72" customHeight="1">
      <c r="A367" s="648"/>
      <c r="B367" s="651"/>
      <c r="C367" s="654"/>
      <c r="D367" s="750"/>
      <c r="E367" s="184" t="s">
        <v>10</v>
      </c>
      <c r="F367" s="495" t="s">
        <v>1098</v>
      </c>
      <c r="G367" s="473" t="s">
        <v>240</v>
      </c>
      <c r="H367" s="398">
        <f>SUM(I367,J367,K367,L367,M367,N367,O367,P367,Q367)</f>
        <v>31.963999999999999</v>
      </c>
      <c r="I367" s="516">
        <f>34.964-9</f>
        <v>25.963999999999999</v>
      </c>
      <c r="J367" s="201">
        <v>0</v>
      </c>
      <c r="K367" s="201">
        <v>0</v>
      </c>
      <c r="L367" s="201">
        <v>0</v>
      </c>
      <c r="M367" s="201">
        <v>0</v>
      </c>
      <c r="N367" s="201">
        <v>0</v>
      </c>
      <c r="O367" s="201">
        <v>0</v>
      </c>
      <c r="P367" s="201">
        <v>0</v>
      </c>
      <c r="Q367" s="201">
        <v>6</v>
      </c>
      <c r="R367" s="214" t="s">
        <v>599</v>
      </c>
      <c r="S367" s="217" t="s">
        <v>683</v>
      </c>
      <c r="T367" s="217" t="s">
        <v>1096</v>
      </c>
      <c r="U367" s="216" t="s">
        <v>152</v>
      </c>
      <c r="V367" s="474">
        <v>1</v>
      </c>
    </row>
    <row r="368" spans="1:22" s="3" customFormat="1" ht="57.75" customHeight="1">
      <c r="A368" s="648"/>
      <c r="B368" s="651"/>
      <c r="C368" s="654"/>
      <c r="D368" s="468"/>
      <c r="E368" s="184" t="s">
        <v>11</v>
      </c>
      <c r="F368" s="495" t="s">
        <v>1099</v>
      </c>
      <c r="G368" s="473" t="s">
        <v>14</v>
      </c>
      <c r="H368" s="398">
        <f>SUM(I368,J368,K368,L368,M368,N368,O368,P368,Q368)</f>
        <v>13.936000000000002</v>
      </c>
      <c r="I368" s="516">
        <f>17.036-3.1</f>
        <v>13.936000000000002</v>
      </c>
      <c r="J368" s="201">
        <v>0</v>
      </c>
      <c r="K368" s="201">
        <v>0</v>
      </c>
      <c r="L368" s="201">
        <v>0</v>
      </c>
      <c r="M368" s="201">
        <v>0</v>
      </c>
      <c r="N368" s="201">
        <v>0</v>
      </c>
      <c r="O368" s="201">
        <v>0</v>
      </c>
      <c r="P368" s="201">
        <v>0</v>
      </c>
      <c r="Q368" s="201">
        <v>0</v>
      </c>
      <c r="R368" s="214" t="s">
        <v>599</v>
      </c>
      <c r="S368" s="217" t="s">
        <v>683</v>
      </c>
      <c r="T368" s="217" t="s">
        <v>1097</v>
      </c>
      <c r="U368" s="216" t="s">
        <v>152</v>
      </c>
      <c r="V368" s="474">
        <v>1</v>
      </c>
    </row>
    <row r="369" spans="1:22" s="3" customFormat="1">
      <c r="A369" s="649"/>
      <c r="B369" s="652"/>
      <c r="C369" s="655"/>
      <c r="D369" s="619" t="s">
        <v>15</v>
      </c>
      <c r="E369" s="620"/>
      <c r="F369" s="620"/>
      <c r="G369" s="621"/>
      <c r="H369" s="386">
        <f>H367+H368</f>
        <v>45.9</v>
      </c>
      <c r="I369" s="386">
        <f t="shared" ref="I369:Q369" si="112">I367+I368</f>
        <v>39.9</v>
      </c>
      <c r="J369" s="386">
        <f t="shared" si="112"/>
        <v>0</v>
      </c>
      <c r="K369" s="386">
        <f t="shared" si="112"/>
        <v>0</v>
      </c>
      <c r="L369" s="386">
        <f t="shared" si="112"/>
        <v>0</v>
      </c>
      <c r="M369" s="386">
        <f t="shared" si="112"/>
        <v>0</v>
      </c>
      <c r="N369" s="386">
        <f t="shared" si="112"/>
        <v>0</v>
      </c>
      <c r="O369" s="386">
        <f t="shared" si="112"/>
        <v>0</v>
      </c>
      <c r="P369" s="386">
        <f t="shared" si="112"/>
        <v>0</v>
      </c>
      <c r="Q369" s="386">
        <f t="shared" si="112"/>
        <v>6</v>
      </c>
      <c r="R369" s="667"/>
      <c r="S369" s="668"/>
      <c r="T369" s="668"/>
      <c r="U369" s="668"/>
      <c r="V369" s="669"/>
    </row>
    <row r="370" spans="1:22" s="3" customFormat="1" ht="12.75" customHeight="1">
      <c r="A370" s="547" t="s">
        <v>162</v>
      </c>
      <c r="B370" s="540" t="s">
        <v>151</v>
      </c>
      <c r="C370" s="541" t="s">
        <v>164</v>
      </c>
      <c r="D370" s="639" t="s">
        <v>16</v>
      </c>
      <c r="E370" s="640"/>
      <c r="F370" s="640"/>
      <c r="G370" s="641"/>
      <c r="H370" s="387">
        <f>SUM(H369)</f>
        <v>45.9</v>
      </c>
      <c r="I370" s="387">
        <f>SUM(I369)</f>
        <v>39.9</v>
      </c>
      <c r="J370" s="387">
        <f>J369</f>
        <v>0</v>
      </c>
      <c r="K370" s="387">
        <f>SUM(K369)</f>
        <v>0</v>
      </c>
      <c r="L370" s="387">
        <f t="shared" ref="L370:Q370" si="113">L369</f>
        <v>0</v>
      </c>
      <c r="M370" s="387">
        <f t="shared" si="113"/>
        <v>0</v>
      </c>
      <c r="N370" s="387">
        <f t="shared" si="113"/>
        <v>0</v>
      </c>
      <c r="O370" s="387">
        <f t="shared" si="113"/>
        <v>0</v>
      </c>
      <c r="P370" s="387">
        <f t="shared" si="113"/>
        <v>0</v>
      </c>
      <c r="Q370" s="387">
        <f t="shared" si="113"/>
        <v>6</v>
      </c>
      <c r="R370" s="732"/>
      <c r="S370" s="733"/>
      <c r="T370" s="733"/>
      <c r="U370" s="733"/>
      <c r="V370" s="734"/>
    </row>
    <row r="371" spans="1:22" s="3" customFormat="1" ht="15.75" customHeight="1">
      <c r="A371" s="547" t="s">
        <v>162</v>
      </c>
      <c r="B371" s="540" t="s">
        <v>151</v>
      </c>
      <c r="C371" s="741" t="s">
        <v>17</v>
      </c>
      <c r="D371" s="742"/>
      <c r="E371" s="742"/>
      <c r="F371" s="742"/>
      <c r="G371" s="743"/>
      <c r="H371" s="389">
        <f>SUM(H370,H364,H359,H354)</f>
        <v>94.980999999999995</v>
      </c>
      <c r="I371" s="389">
        <f>SUM(I370+I364+I359+I354)</f>
        <v>58.980999999999995</v>
      </c>
      <c r="J371" s="389">
        <f>SUM(J370+J364+J359+J354)</f>
        <v>0</v>
      </c>
      <c r="K371" s="389">
        <f t="shared" ref="K371:P371" si="114">SUM(K370,K364,K359,K354)</f>
        <v>0</v>
      </c>
      <c r="L371" s="389">
        <f t="shared" si="114"/>
        <v>0</v>
      </c>
      <c r="M371" s="389">
        <f t="shared" si="114"/>
        <v>0</v>
      </c>
      <c r="N371" s="389">
        <f t="shared" si="114"/>
        <v>0</v>
      </c>
      <c r="O371" s="389">
        <f>SUM(O370,O364,O359,O354)</f>
        <v>15.4</v>
      </c>
      <c r="P371" s="389">
        <f t="shared" si="114"/>
        <v>0</v>
      </c>
      <c r="Q371" s="389">
        <f>SUM(Q370,Q364,Q359,Q354)</f>
        <v>20.6</v>
      </c>
      <c r="R371" s="223"/>
      <c r="S371" s="744"/>
      <c r="T371" s="744"/>
      <c r="U371" s="744"/>
      <c r="V371" s="745"/>
    </row>
    <row r="372" spans="1:22" s="3" customFormat="1">
      <c r="A372" s="547" t="s">
        <v>162</v>
      </c>
      <c r="B372" s="540" t="s">
        <v>153</v>
      </c>
      <c r="C372" s="685" t="s">
        <v>615</v>
      </c>
      <c r="D372" s="686"/>
      <c r="E372" s="686"/>
      <c r="F372" s="686"/>
      <c r="G372" s="686"/>
      <c r="H372" s="686"/>
      <c r="I372" s="686"/>
      <c r="J372" s="686"/>
      <c r="K372" s="686"/>
      <c r="L372" s="686"/>
      <c r="M372" s="686"/>
      <c r="N372" s="686"/>
      <c r="O372" s="686"/>
      <c r="P372" s="686"/>
      <c r="Q372" s="686"/>
      <c r="R372" s="686"/>
      <c r="S372" s="686"/>
      <c r="T372" s="686"/>
      <c r="U372" s="686"/>
      <c r="V372" s="687"/>
    </row>
    <row r="373" spans="1:22" s="3" customFormat="1" ht="12.75" customHeight="1">
      <c r="A373" s="547" t="s">
        <v>162</v>
      </c>
      <c r="B373" s="540" t="s">
        <v>153</v>
      </c>
      <c r="C373" s="541" t="s">
        <v>150</v>
      </c>
      <c r="D373" s="644" t="s">
        <v>616</v>
      </c>
      <c r="E373" s="645"/>
      <c r="F373" s="645"/>
      <c r="G373" s="645"/>
      <c r="H373" s="645"/>
      <c r="I373" s="645"/>
      <c r="J373" s="645"/>
      <c r="K373" s="645"/>
      <c r="L373" s="645"/>
      <c r="M373" s="645"/>
      <c r="N373" s="645"/>
      <c r="O373" s="645"/>
      <c r="P373" s="645"/>
      <c r="Q373" s="645"/>
      <c r="R373" s="645"/>
      <c r="S373" s="645"/>
      <c r="T373" s="645"/>
      <c r="U373" s="645"/>
      <c r="V373" s="646"/>
    </row>
    <row r="374" spans="1:22" s="3" customFormat="1" ht="29.25" customHeight="1">
      <c r="A374" s="746" t="s">
        <v>162</v>
      </c>
      <c r="B374" s="650" t="s">
        <v>153</v>
      </c>
      <c r="C374" s="653" t="s">
        <v>150</v>
      </c>
      <c r="D374" s="656" t="s">
        <v>150</v>
      </c>
      <c r="E374" s="617" t="s">
        <v>403</v>
      </c>
      <c r="F374" s="618"/>
      <c r="G374" s="154"/>
      <c r="H374" s="197"/>
      <c r="I374" s="197"/>
      <c r="J374" s="197"/>
      <c r="K374" s="197"/>
      <c r="L374" s="197"/>
      <c r="M374" s="197"/>
      <c r="N374" s="197"/>
      <c r="O374" s="197"/>
      <c r="P374" s="197"/>
      <c r="Q374" s="197"/>
      <c r="R374" s="198"/>
      <c r="S374" s="198"/>
      <c r="T374" s="369"/>
      <c r="U374" s="219"/>
      <c r="V374" s="237"/>
    </row>
    <row r="375" spans="1:22" s="3" customFormat="1" ht="25.5">
      <c r="A375" s="747"/>
      <c r="B375" s="651"/>
      <c r="C375" s="654"/>
      <c r="D375" s="657"/>
      <c r="E375" s="181" t="s">
        <v>10</v>
      </c>
      <c r="F375" s="232" t="s">
        <v>241</v>
      </c>
      <c r="G375" s="241" t="s">
        <v>14</v>
      </c>
      <c r="H375" s="398">
        <f>I375+J375+L375+M375+N375+O375+P375+Q375+K375</f>
        <v>2</v>
      </c>
      <c r="I375" s="390">
        <v>2</v>
      </c>
      <c r="J375" s="390">
        <v>0</v>
      </c>
      <c r="K375" s="390">
        <v>0</v>
      </c>
      <c r="L375" s="390">
        <v>0</v>
      </c>
      <c r="M375" s="390">
        <v>0</v>
      </c>
      <c r="N375" s="390">
        <v>0</v>
      </c>
      <c r="O375" s="390">
        <v>0</v>
      </c>
      <c r="P375" s="390">
        <v>0</v>
      </c>
      <c r="Q375" s="390">
        <v>0</v>
      </c>
      <c r="R375" s="202" t="s">
        <v>584</v>
      </c>
      <c r="S375" s="224" t="s">
        <v>683</v>
      </c>
      <c r="T375" s="505" t="s">
        <v>242</v>
      </c>
      <c r="U375" s="225" t="s">
        <v>152</v>
      </c>
      <c r="V375" s="239">
        <v>3</v>
      </c>
    </row>
    <row r="376" spans="1:22" s="3" customFormat="1" ht="26.25" customHeight="1">
      <c r="A376" s="747"/>
      <c r="B376" s="651"/>
      <c r="C376" s="654"/>
      <c r="D376" s="658"/>
      <c r="E376" s="181" t="s">
        <v>11</v>
      </c>
      <c r="F376" s="161" t="s">
        <v>243</v>
      </c>
      <c r="G376" s="168" t="s">
        <v>308</v>
      </c>
      <c r="H376" s="398">
        <f>I376+J376+L376+M376+N376+O376+P376+Q376+K376</f>
        <v>14</v>
      </c>
      <c r="I376" s="390">
        <v>0</v>
      </c>
      <c r="J376" s="390">
        <v>0</v>
      </c>
      <c r="K376" s="390">
        <v>0</v>
      </c>
      <c r="L376" s="390">
        <v>0</v>
      </c>
      <c r="M376" s="390">
        <v>0</v>
      </c>
      <c r="N376" s="390">
        <v>0</v>
      </c>
      <c r="O376" s="390">
        <v>5</v>
      </c>
      <c r="P376" s="390">
        <v>0</v>
      </c>
      <c r="Q376" s="390">
        <v>9</v>
      </c>
      <c r="R376" s="202" t="s">
        <v>584</v>
      </c>
      <c r="S376" s="224" t="s">
        <v>683</v>
      </c>
      <c r="T376" s="505" t="s">
        <v>244</v>
      </c>
      <c r="U376" s="225" t="s">
        <v>152</v>
      </c>
      <c r="V376" s="239">
        <v>9</v>
      </c>
    </row>
    <row r="377" spans="1:22" s="3" customFormat="1" ht="18" customHeight="1">
      <c r="A377" s="748"/>
      <c r="B377" s="652"/>
      <c r="C377" s="655"/>
      <c r="D377" s="619" t="s">
        <v>15</v>
      </c>
      <c r="E377" s="620"/>
      <c r="F377" s="620"/>
      <c r="G377" s="621"/>
      <c r="H377" s="386">
        <f>H375+H376</f>
        <v>16</v>
      </c>
      <c r="I377" s="386">
        <f t="shared" ref="I377:Q377" si="115">I375+I376</f>
        <v>2</v>
      </c>
      <c r="J377" s="386">
        <f t="shared" si="115"/>
        <v>0</v>
      </c>
      <c r="K377" s="386">
        <f>K375+K376</f>
        <v>0</v>
      </c>
      <c r="L377" s="386">
        <f>L375+L376</f>
        <v>0</v>
      </c>
      <c r="M377" s="386">
        <f>M375+M376</f>
        <v>0</v>
      </c>
      <c r="N377" s="386">
        <f>N375+N376</f>
        <v>0</v>
      </c>
      <c r="O377" s="386">
        <f t="shared" si="115"/>
        <v>5</v>
      </c>
      <c r="P377" s="386">
        <f t="shared" si="115"/>
        <v>0</v>
      </c>
      <c r="Q377" s="386">
        <f t="shared" si="115"/>
        <v>9</v>
      </c>
      <c r="R377" s="667"/>
      <c r="S377" s="668"/>
      <c r="T377" s="668"/>
      <c r="U377" s="668"/>
      <c r="V377" s="669"/>
    </row>
    <row r="378" spans="1:22" s="3" customFormat="1" ht="40.5" customHeight="1">
      <c r="A378" s="647" t="s">
        <v>162</v>
      </c>
      <c r="B378" s="650" t="s">
        <v>153</v>
      </c>
      <c r="C378" s="653" t="s">
        <v>150</v>
      </c>
      <c r="D378" s="656" t="s">
        <v>151</v>
      </c>
      <c r="E378" s="617" t="s">
        <v>246</v>
      </c>
      <c r="F378" s="618"/>
      <c r="G378" s="154"/>
      <c r="H378" s="197"/>
      <c r="I378" s="197"/>
      <c r="J378" s="197"/>
      <c r="K378" s="197"/>
      <c r="L378" s="197"/>
      <c r="M378" s="197"/>
      <c r="N378" s="197"/>
      <c r="O378" s="197"/>
      <c r="P378" s="197"/>
      <c r="Q378" s="197"/>
      <c r="R378" s="198"/>
      <c r="S378" s="198"/>
      <c r="T378" s="369"/>
      <c r="U378" s="219"/>
      <c r="V378" s="237"/>
    </row>
    <row r="379" spans="1:22" s="3" customFormat="1" ht="33" customHeight="1">
      <c r="A379" s="648"/>
      <c r="B379" s="651"/>
      <c r="C379" s="654"/>
      <c r="D379" s="657"/>
      <c r="E379" s="181" t="s">
        <v>10</v>
      </c>
      <c r="F379" s="161" t="s">
        <v>247</v>
      </c>
      <c r="G379" s="240" t="s">
        <v>14</v>
      </c>
      <c r="H379" s="398">
        <f>I379+J379+L379+M379+N379+O379+P379+Q379</f>
        <v>5.7</v>
      </c>
      <c r="I379" s="490">
        <v>5.7</v>
      </c>
      <c r="J379" s="201">
        <v>0</v>
      </c>
      <c r="K379" s="201">
        <v>0</v>
      </c>
      <c r="L379" s="201">
        <v>0</v>
      </c>
      <c r="M379" s="201">
        <v>0</v>
      </c>
      <c r="N379" s="201">
        <v>0</v>
      </c>
      <c r="O379" s="201">
        <v>0</v>
      </c>
      <c r="P379" s="201">
        <v>0</v>
      </c>
      <c r="Q379" s="201">
        <v>0</v>
      </c>
      <c r="R379" s="214" t="s">
        <v>435</v>
      </c>
      <c r="S379" s="226" t="s">
        <v>684</v>
      </c>
      <c r="T379" s="381" t="s">
        <v>248</v>
      </c>
      <c r="U379" s="227" t="s">
        <v>152</v>
      </c>
      <c r="V379" s="236">
        <v>1</v>
      </c>
    </row>
    <row r="380" spans="1:22" s="3" customFormat="1" ht="17.25" customHeight="1">
      <c r="A380" s="649"/>
      <c r="B380" s="652"/>
      <c r="C380" s="655"/>
      <c r="D380" s="619" t="s">
        <v>15</v>
      </c>
      <c r="E380" s="620"/>
      <c r="F380" s="620"/>
      <c r="G380" s="621"/>
      <c r="H380" s="386">
        <f>H379</f>
        <v>5.7</v>
      </c>
      <c r="I380" s="386">
        <f>I379</f>
        <v>5.7</v>
      </c>
      <c r="J380" s="386">
        <f>J379</f>
        <v>0</v>
      </c>
      <c r="K380" s="386">
        <f t="shared" ref="K380:Q380" si="116">K379</f>
        <v>0</v>
      </c>
      <c r="L380" s="386">
        <f t="shared" si="116"/>
        <v>0</v>
      </c>
      <c r="M380" s="386">
        <f t="shared" si="116"/>
        <v>0</v>
      </c>
      <c r="N380" s="386">
        <f t="shared" si="116"/>
        <v>0</v>
      </c>
      <c r="O380" s="386">
        <f>O379</f>
        <v>0</v>
      </c>
      <c r="P380" s="386">
        <f t="shared" si="116"/>
        <v>0</v>
      </c>
      <c r="Q380" s="386">
        <f t="shared" si="116"/>
        <v>0</v>
      </c>
      <c r="R380" s="667"/>
      <c r="S380" s="668"/>
      <c r="T380" s="668"/>
      <c r="U380" s="668"/>
      <c r="V380" s="669"/>
    </row>
    <row r="381" spans="1:22" s="3" customFormat="1" ht="60.75" customHeight="1">
      <c r="A381" s="647" t="s">
        <v>162</v>
      </c>
      <c r="B381" s="650" t="s">
        <v>153</v>
      </c>
      <c r="C381" s="653" t="s">
        <v>150</v>
      </c>
      <c r="D381" s="656" t="s">
        <v>153</v>
      </c>
      <c r="E381" s="617" t="s">
        <v>250</v>
      </c>
      <c r="F381" s="618"/>
      <c r="G381" s="154"/>
      <c r="H381" s="197"/>
      <c r="I381" s="197"/>
      <c r="J381" s="197"/>
      <c r="K381" s="197"/>
      <c r="L381" s="197"/>
      <c r="M381" s="197"/>
      <c r="N381" s="197"/>
      <c r="O381" s="197"/>
      <c r="P381" s="197"/>
      <c r="Q381" s="197"/>
      <c r="R381" s="198"/>
      <c r="S381" s="198"/>
      <c r="T381" s="369"/>
      <c r="U381" s="219"/>
      <c r="V381" s="237"/>
    </row>
    <row r="382" spans="1:22" s="3" customFormat="1" ht="33" customHeight="1">
      <c r="A382" s="648"/>
      <c r="B382" s="651"/>
      <c r="C382" s="654"/>
      <c r="D382" s="658"/>
      <c r="E382" s="181" t="s">
        <v>10</v>
      </c>
      <c r="F382" s="161" t="s">
        <v>251</v>
      </c>
      <c r="G382" s="240" t="s">
        <v>14</v>
      </c>
      <c r="H382" s="398">
        <f>I382+J382+L382+M382+N382+O382+P382+Q382</f>
        <v>1.7690000000000001</v>
      </c>
      <c r="I382" s="515">
        <f>2.5-0.731</f>
        <v>1.7690000000000001</v>
      </c>
      <c r="J382" s="201">
        <v>0</v>
      </c>
      <c r="K382" s="201">
        <v>0</v>
      </c>
      <c r="L382" s="201">
        <v>0</v>
      </c>
      <c r="M382" s="201">
        <v>0</v>
      </c>
      <c r="N382" s="201">
        <v>0</v>
      </c>
      <c r="O382" s="201">
        <v>0</v>
      </c>
      <c r="P382" s="201">
        <v>0</v>
      </c>
      <c r="Q382" s="201">
        <v>0</v>
      </c>
      <c r="R382" s="214" t="s">
        <v>435</v>
      </c>
      <c r="S382" s="226" t="s">
        <v>684</v>
      </c>
      <c r="T382" s="217" t="s">
        <v>252</v>
      </c>
      <c r="U382" s="227" t="s">
        <v>152</v>
      </c>
      <c r="V382" s="236">
        <v>10</v>
      </c>
    </row>
    <row r="383" spans="1:22" s="3" customFormat="1" ht="18.75" customHeight="1">
      <c r="A383" s="649"/>
      <c r="B383" s="652"/>
      <c r="C383" s="655"/>
      <c r="D383" s="619" t="s">
        <v>15</v>
      </c>
      <c r="E383" s="620"/>
      <c r="F383" s="620"/>
      <c r="G383" s="621"/>
      <c r="H383" s="386">
        <f>H382</f>
        <v>1.7690000000000001</v>
      </c>
      <c r="I383" s="386">
        <f t="shared" ref="I383:Q383" si="117">I382</f>
        <v>1.7690000000000001</v>
      </c>
      <c r="J383" s="386">
        <f t="shared" si="117"/>
        <v>0</v>
      </c>
      <c r="K383" s="386">
        <f>K382</f>
        <v>0</v>
      </c>
      <c r="L383" s="386">
        <f>L382</f>
        <v>0</v>
      </c>
      <c r="M383" s="386">
        <f>M382</f>
        <v>0</v>
      </c>
      <c r="N383" s="386">
        <f>N382</f>
        <v>0</v>
      </c>
      <c r="O383" s="386">
        <f t="shared" si="117"/>
        <v>0</v>
      </c>
      <c r="P383" s="386">
        <f t="shared" si="117"/>
        <v>0</v>
      </c>
      <c r="Q383" s="386">
        <f t="shared" si="117"/>
        <v>0</v>
      </c>
      <c r="R383" s="667"/>
      <c r="S383" s="668"/>
      <c r="T383" s="668"/>
      <c r="U383" s="668"/>
      <c r="V383" s="669"/>
    </row>
    <row r="384" spans="1:22" s="3" customFormat="1" ht="28.5" customHeight="1">
      <c r="A384" s="647" t="s">
        <v>162</v>
      </c>
      <c r="B384" s="650" t="s">
        <v>153</v>
      </c>
      <c r="C384" s="653" t="s">
        <v>150</v>
      </c>
      <c r="D384" s="656" t="s">
        <v>154</v>
      </c>
      <c r="E384" s="617" t="s">
        <v>1093</v>
      </c>
      <c r="F384" s="618"/>
      <c r="G384" s="154"/>
      <c r="H384" s="197"/>
      <c r="I384" s="197"/>
      <c r="J384" s="197"/>
      <c r="K384" s="197"/>
      <c r="L384" s="197"/>
      <c r="M384" s="197"/>
      <c r="N384" s="197"/>
      <c r="O384" s="197"/>
      <c r="P384" s="197"/>
      <c r="Q384" s="197"/>
      <c r="R384" s="198"/>
      <c r="S384" s="198"/>
      <c r="T384" s="369"/>
      <c r="U384" s="219"/>
      <c r="V384" s="237"/>
    </row>
    <row r="385" spans="1:22" s="3" customFormat="1" ht="25.5" customHeight="1">
      <c r="A385" s="648"/>
      <c r="B385" s="651"/>
      <c r="C385" s="654"/>
      <c r="D385" s="658"/>
      <c r="E385" s="181" t="s">
        <v>10</v>
      </c>
      <c r="F385" s="161" t="s">
        <v>253</v>
      </c>
      <c r="G385" s="240" t="s">
        <v>14</v>
      </c>
      <c r="H385" s="398">
        <f>I385+J385+L385+M385+N385+O385+P385+Q385+K385</f>
        <v>2.7</v>
      </c>
      <c r="I385" s="201">
        <f>SUM(2.7)</f>
        <v>2.7</v>
      </c>
      <c r="J385" s="201">
        <v>0</v>
      </c>
      <c r="K385" s="201">
        <v>0</v>
      </c>
      <c r="L385" s="201">
        <v>0</v>
      </c>
      <c r="M385" s="201">
        <v>0</v>
      </c>
      <c r="N385" s="201">
        <v>0</v>
      </c>
      <c r="O385" s="201">
        <v>0</v>
      </c>
      <c r="P385" s="201">
        <v>0</v>
      </c>
      <c r="Q385" s="201">
        <v>0</v>
      </c>
      <c r="R385" s="214" t="s">
        <v>435</v>
      </c>
      <c r="S385" s="226" t="s">
        <v>684</v>
      </c>
      <c r="T385" s="381" t="s">
        <v>193</v>
      </c>
      <c r="U385" s="227" t="s">
        <v>152</v>
      </c>
      <c r="V385" s="236">
        <v>20</v>
      </c>
    </row>
    <row r="386" spans="1:22" s="3" customFormat="1" ht="12.75" customHeight="1">
      <c r="A386" s="649"/>
      <c r="B386" s="652"/>
      <c r="C386" s="655"/>
      <c r="D386" s="619" t="s">
        <v>15</v>
      </c>
      <c r="E386" s="620"/>
      <c r="F386" s="620"/>
      <c r="G386" s="621"/>
      <c r="H386" s="386">
        <f>H385</f>
        <v>2.7</v>
      </c>
      <c r="I386" s="386">
        <f t="shared" ref="I386:Q386" si="118">I385</f>
        <v>2.7</v>
      </c>
      <c r="J386" s="386">
        <f t="shared" si="118"/>
        <v>0</v>
      </c>
      <c r="K386" s="386">
        <f>K385</f>
        <v>0</v>
      </c>
      <c r="L386" s="386">
        <f>L385</f>
        <v>0</v>
      </c>
      <c r="M386" s="386">
        <f>M385</f>
        <v>0</v>
      </c>
      <c r="N386" s="386">
        <f>N385</f>
        <v>0</v>
      </c>
      <c r="O386" s="386">
        <f t="shared" si="118"/>
        <v>0</v>
      </c>
      <c r="P386" s="386">
        <f t="shared" si="118"/>
        <v>0</v>
      </c>
      <c r="Q386" s="386">
        <f t="shared" si="118"/>
        <v>0</v>
      </c>
      <c r="R386" s="667"/>
      <c r="S386" s="668"/>
      <c r="T386" s="668"/>
      <c r="U386" s="668"/>
      <c r="V386" s="669"/>
    </row>
    <row r="387" spans="1:22" s="3" customFormat="1" ht="12.75" customHeight="1">
      <c r="A387" s="647" t="s">
        <v>162</v>
      </c>
      <c r="B387" s="650" t="s">
        <v>153</v>
      </c>
      <c r="C387" s="653" t="s">
        <v>150</v>
      </c>
      <c r="D387" s="656" t="s">
        <v>158</v>
      </c>
      <c r="E387" s="617" t="s">
        <v>254</v>
      </c>
      <c r="F387" s="618"/>
      <c r="G387" s="154"/>
      <c r="H387" s="197"/>
      <c r="I387" s="197"/>
      <c r="J387" s="197"/>
      <c r="K387" s="197"/>
      <c r="L387" s="197"/>
      <c r="M387" s="197"/>
      <c r="N387" s="197"/>
      <c r="O387" s="197"/>
      <c r="P387" s="197"/>
      <c r="Q387" s="197"/>
      <c r="R387" s="198"/>
      <c r="S387" s="198"/>
      <c r="T387" s="450"/>
      <c r="U387" s="219"/>
      <c r="V387" s="237"/>
    </row>
    <row r="388" spans="1:22" s="3" customFormat="1" ht="29.25" customHeight="1">
      <c r="A388" s="648"/>
      <c r="B388" s="651"/>
      <c r="C388" s="654"/>
      <c r="D388" s="658"/>
      <c r="E388" s="181" t="s">
        <v>10</v>
      </c>
      <c r="F388" s="161" t="s">
        <v>617</v>
      </c>
      <c r="G388" s="240" t="s">
        <v>14</v>
      </c>
      <c r="H388" s="398">
        <f>I388+J388+K388+L388+M388+N388+O388+P388+Q388</f>
        <v>0.5</v>
      </c>
      <c r="I388" s="201">
        <v>0.5</v>
      </c>
      <c r="J388" s="201">
        <v>0</v>
      </c>
      <c r="K388" s="201">
        <v>0</v>
      </c>
      <c r="L388" s="201">
        <v>0</v>
      </c>
      <c r="M388" s="201">
        <v>0</v>
      </c>
      <c r="N388" s="201">
        <v>0</v>
      </c>
      <c r="O388" s="201">
        <v>0</v>
      </c>
      <c r="P388" s="201">
        <v>0</v>
      </c>
      <c r="Q388" s="201">
        <v>0</v>
      </c>
      <c r="R388" s="214" t="s">
        <v>435</v>
      </c>
      <c r="S388" s="226" t="s">
        <v>684</v>
      </c>
      <c r="T388" s="374" t="s">
        <v>255</v>
      </c>
      <c r="U388" s="227" t="s">
        <v>152</v>
      </c>
      <c r="V388" s="236">
        <v>5</v>
      </c>
    </row>
    <row r="389" spans="1:22" s="180" customFormat="1" ht="18" customHeight="1">
      <c r="A389" s="649"/>
      <c r="B389" s="652"/>
      <c r="C389" s="655"/>
      <c r="D389" s="619" t="s">
        <v>15</v>
      </c>
      <c r="E389" s="620"/>
      <c r="F389" s="620"/>
      <c r="G389" s="621"/>
      <c r="H389" s="386">
        <f>H388</f>
        <v>0.5</v>
      </c>
      <c r="I389" s="386">
        <f t="shared" ref="I389:Q389" si="119">I388</f>
        <v>0.5</v>
      </c>
      <c r="J389" s="386">
        <f t="shared" si="119"/>
        <v>0</v>
      </c>
      <c r="K389" s="386">
        <f>K388</f>
        <v>0</v>
      </c>
      <c r="L389" s="386">
        <f>L388</f>
        <v>0</v>
      </c>
      <c r="M389" s="386">
        <f>M388</f>
        <v>0</v>
      </c>
      <c r="N389" s="386">
        <f>N388</f>
        <v>0</v>
      </c>
      <c r="O389" s="386">
        <f t="shared" si="119"/>
        <v>0</v>
      </c>
      <c r="P389" s="386">
        <f t="shared" si="119"/>
        <v>0</v>
      </c>
      <c r="Q389" s="386">
        <f t="shared" si="119"/>
        <v>0</v>
      </c>
      <c r="R389" s="667"/>
      <c r="S389" s="668"/>
      <c r="T389" s="668"/>
      <c r="U389" s="668"/>
      <c r="V389" s="669"/>
    </row>
    <row r="390" spans="1:22" s="180" customFormat="1" ht="28.5" customHeight="1">
      <c r="A390" s="647" t="s">
        <v>162</v>
      </c>
      <c r="B390" s="650" t="s">
        <v>153</v>
      </c>
      <c r="C390" s="653" t="s">
        <v>150</v>
      </c>
      <c r="D390" s="656" t="s">
        <v>162</v>
      </c>
      <c r="E390" s="617" t="s">
        <v>618</v>
      </c>
      <c r="F390" s="618"/>
      <c r="G390" s="154"/>
      <c r="H390" s="197"/>
      <c r="I390" s="197"/>
      <c r="J390" s="197"/>
      <c r="K390" s="197"/>
      <c r="L390" s="197"/>
      <c r="M390" s="197"/>
      <c r="N390" s="197"/>
      <c r="O390" s="197"/>
      <c r="P390" s="197"/>
      <c r="Q390" s="197"/>
      <c r="R390" s="198"/>
      <c r="S390" s="198"/>
      <c r="T390" s="450"/>
      <c r="U390" s="219"/>
      <c r="V390" s="237"/>
    </row>
    <row r="391" spans="1:22" s="3" customFormat="1" ht="28.5" customHeight="1">
      <c r="A391" s="648"/>
      <c r="B391" s="651"/>
      <c r="C391" s="654"/>
      <c r="D391" s="658"/>
      <c r="E391" s="181" t="s">
        <v>10</v>
      </c>
      <c r="F391" s="161" t="s">
        <v>256</v>
      </c>
      <c r="G391" s="240" t="s">
        <v>14</v>
      </c>
      <c r="H391" s="398">
        <f>I391+J391+L391+M391+N391+O391+P391+Q391+K391</f>
        <v>2.5</v>
      </c>
      <c r="I391" s="515">
        <f>3-0.5</f>
        <v>2.5</v>
      </c>
      <c r="J391" s="201">
        <v>0</v>
      </c>
      <c r="K391" s="201">
        <v>0</v>
      </c>
      <c r="L391" s="201">
        <v>0</v>
      </c>
      <c r="M391" s="201">
        <v>0</v>
      </c>
      <c r="N391" s="201">
        <v>0</v>
      </c>
      <c r="O391" s="201">
        <v>0</v>
      </c>
      <c r="P391" s="201">
        <v>0</v>
      </c>
      <c r="Q391" s="201">
        <v>0</v>
      </c>
      <c r="R391" s="214" t="s">
        <v>435</v>
      </c>
      <c r="S391" s="226" t="s">
        <v>684</v>
      </c>
      <c r="T391" s="374" t="s">
        <v>257</v>
      </c>
      <c r="U391" s="227" t="s">
        <v>152</v>
      </c>
      <c r="V391" s="236">
        <v>2</v>
      </c>
    </row>
    <row r="392" spans="1:22" s="3" customFormat="1" ht="17.25" customHeight="1">
      <c r="A392" s="649"/>
      <c r="B392" s="652"/>
      <c r="C392" s="655"/>
      <c r="D392" s="619" t="s">
        <v>15</v>
      </c>
      <c r="E392" s="620"/>
      <c r="F392" s="620"/>
      <c r="G392" s="621"/>
      <c r="H392" s="386">
        <f>H391</f>
        <v>2.5</v>
      </c>
      <c r="I392" s="386">
        <f t="shared" ref="I392:Q392" si="120">I391</f>
        <v>2.5</v>
      </c>
      <c r="J392" s="386">
        <f t="shared" si="120"/>
        <v>0</v>
      </c>
      <c r="K392" s="386">
        <f>K391</f>
        <v>0</v>
      </c>
      <c r="L392" s="386">
        <f>L391</f>
        <v>0</v>
      </c>
      <c r="M392" s="386">
        <f>M391</f>
        <v>0</v>
      </c>
      <c r="N392" s="386">
        <f>N391</f>
        <v>0</v>
      </c>
      <c r="O392" s="386">
        <f t="shared" si="120"/>
        <v>0</v>
      </c>
      <c r="P392" s="386">
        <f t="shared" si="120"/>
        <v>0</v>
      </c>
      <c r="Q392" s="386">
        <f t="shared" si="120"/>
        <v>0</v>
      </c>
      <c r="R392" s="667"/>
      <c r="S392" s="668"/>
      <c r="T392" s="668"/>
      <c r="U392" s="668"/>
      <c r="V392" s="669"/>
    </row>
    <row r="393" spans="1:22" s="3" customFormat="1" ht="27" customHeight="1">
      <c r="A393" s="647" t="s">
        <v>162</v>
      </c>
      <c r="B393" s="650" t="s">
        <v>153</v>
      </c>
      <c r="C393" s="653" t="s">
        <v>150</v>
      </c>
      <c r="D393" s="656" t="s">
        <v>164</v>
      </c>
      <c r="E393" s="617" t="s">
        <v>619</v>
      </c>
      <c r="F393" s="618"/>
      <c r="G393" s="154"/>
      <c r="H393" s="197"/>
      <c r="I393" s="197"/>
      <c r="J393" s="197"/>
      <c r="K393" s="197"/>
      <c r="L393" s="197"/>
      <c r="M393" s="197"/>
      <c r="N393" s="197"/>
      <c r="O393" s="197"/>
      <c r="P393" s="197"/>
      <c r="Q393" s="197"/>
      <c r="R393" s="198"/>
      <c r="S393" s="198"/>
      <c r="T393" s="369"/>
      <c r="U393" s="219"/>
      <c r="V393" s="237"/>
    </row>
    <row r="394" spans="1:22" s="3" customFormat="1" ht="30.75" customHeight="1">
      <c r="A394" s="648"/>
      <c r="B394" s="651"/>
      <c r="C394" s="654"/>
      <c r="D394" s="657"/>
      <c r="E394" s="181" t="s">
        <v>10</v>
      </c>
      <c r="F394" s="233" t="s">
        <v>620</v>
      </c>
      <c r="G394" s="244" t="s">
        <v>240</v>
      </c>
      <c r="H394" s="429">
        <f>I394+J394+L394+M394+N394+O394+P394+Q394+K394</f>
        <v>0</v>
      </c>
      <c r="I394" s="429">
        <f>SUM(0.8-0.8)</f>
        <v>0</v>
      </c>
      <c r="J394" s="391">
        <v>0</v>
      </c>
      <c r="K394" s="391">
        <v>0</v>
      </c>
      <c r="L394" s="391">
        <v>0</v>
      </c>
      <c r="M394" s="391">
        <v>0</v>
      </c>
      <c r="N394" s="391">
        <v>0</v>
      </c>
      <c r="O394" s="391">
        <v>0</v>
      </c>
      <c r="P394" s="391">
        <v>0</v>
      </c>
      <c r="Q394" s="429">
        <v>0</v>
      </c>
      <c r="R394" s="214" t="s">
        <v>437</v>
      </c>
      <c r="S394" s="226" t="s">
        <v>684</v>
      </c>
      <c r="T394" s="374" t="s">
        <v>621</v>
      </c>
      <c r="U394" s="225" t="s">
        <v>152</v>
      </c>
      <c r="V394" s="239">
        <v>1</v>
      </c>
    </row>
    <row r="395" spans="1:22" s="3" customFormat="1" ht="12.75" customHeight="1">
      <c r="A395" s="649"/>
      <c r="B395" s="652"/>
      <c r="C395" s="655"/>
      <c r="D395" s="619" t="s">
        <v>15</v>
      </c>
      <c r="E395" s="620"/>
      <c r="F395" s="620"/>
      <c r="G395" s="621"/>
      <c r="H395" s="386">
        <f>H394</f>
        <v>0</v>
      </c>
      <c r="I395" s="386">
        <f>I394</f>
        <v>0</v>
      </c>
      <c r="J395" s="386">
        <f>J394</f>
        <v>0</v>
      </c>
      <c r="K395" s="386">
        <f t="shared" ref="K395:Q395" si="121">K394</f>
        <v>0</v>
      </c>
      <c r="L395" s="386">
        <f t="shared" si="121"/>
        <v>0</v>
      </c>
      <c r="M395" s="386">
        <f t="shared" si="121"/>
        <v>0</v>
      </c>
      <c r="N395" s="386">
        <f t="shared" si="121"/>
        <v>0</v>
      </c>
      <c r="O395" s="386">
        <f>O394</f>
        <v>0</v>
      </c>
      <c r="P395" s="386">
        <f t="shared" si="121"/>
        <v>0</v>
      </c>
      <c r="Q395" s="386">
        <f t="shared" si="121"/>
        <v>0</v>
      </c>
      <c r="R395" s="667"/>
      <c r="S395" s="668"/>
      <c r="T395" s="668"/>
      <c r="U395" s="668"/>
      <c r="V395" s="669"/>
    </row>
    <row r="396" spans="1:22" s="3" customFormat="1">
      <c r="A396" s="647" t="s">
        <v>162</v>
      </c>
      <c r="B396" s="650" t="s">
        <v>153</v>
      </c>
      <c r="C396" s="653" t="s">
        <v>150</v>
      </c>
      <c r="D396" s="656" t="s">
        <v>168</v>
      </c>
      <c r="E396" s="617" t="s">
        <v>622</v>
      </c>
      <c r="F396" s="618"/>
      <c r="G396" s="154"/>
      <c r="H396" s="197"/>
      <c r="I396" s="197"/>
      <c r="J396" s="197"/>
      <c r="K396" s="197"/>
      <c r="L396" s="197"/>
      <c r="M396" s="197"/>
      <c r="N396" s="197"/>
      <c r="O396" s="197"/>
      <c r="P396" s="197"/>
      <c r="Q396" s="197"/>
      <c r="R396" s="198"/>
      <c r="S396" s="198"/>
      <c r="T396" s="369"/>
      <c r="U396" s="219"/>
      <c r="V396" s="237"/>
    </row>
    <row r="397" spans="1:22" s="3" customFormat="1" ht="25.5">
      <c r="A397" s="648"/>
      <c r="B397" s="651"/>
      <c r="C397" s="654"/>
      <c r="D397" s="658"/>
      <c r="E397" s="181" t="s">
        <v>10</v>
      </c>
      <c r="F397" s="161" t="s">
        <v>623</v>
      </c>
      <c r="G397" s="240" t="s">
        <v>14</v>
      </c>
      <c r="H397" s="398">
        <f>I397+J397+L397+M397+N397+O397+P397+Q397</f>
        <v>1.7960000000000023</v>
      </c>
      <c r="I397" s="515">
        <f>SUM(10.846-0.95-0.5-0.95-0.8-0.75-0.85-1.55-0.5-0.4-1-0.8)</f>
        <v>1.7960000000000023</v>
      </c>
      <c r="J397" s="201">
        <v>0</v>
      </c>
      <c r="K397" s="201">
        <v>0</v>
      </c>
      <c r="L397" s="201">
        <v>0</v>
      </c>
      <c r="M397" s="201">
        <v>0</v>
      </c>
      <c r="N397" s="201">
        <v>0</v>
      </c>
      <c r="O397" s="201">
        <v>0</v>
      </c>
      <c r="P397" s="201">
        <v>0</v>
      </c>
      <c r="Q397" s="201">
        <v>0</v>
      </c>
      <c r="R397" s="214" t="s">
        <v>435</v>
      </c>
      <c r="S397" s="226" t="s">
        <v>684</v>
      </c>
      <c r="T397" s="371" t="s">
        <v>1184</v>
      </c>
      <c r="U397" s="227" t="s">
        <v>152</v>
      </c>
      <c r="V397" s="236">
        <v>10</v>
      </c>
    </row>
    <row r="398" spans="1:22" s="3" customFormat="1">
      <c r="A398" s="649"/>
      <c r="B398" s="652"/>
      <c r="C398" s="655"/>
      <c r="D398" s="619" t="s">
        <v>15</v>
      </c>
      <c r="E398" s="620"/>
      <c r="F398" s="620"/>
      <c r="G398" s="621"/>
      <c r="H398" s="386">
        <f>H397</f>
        <v>1.7960000000000023</v>
      </c>
      <c r="I398" s="386">
        <f t="shared" ref="I398:Q398" si="122">I397</f>
        <v>1.7960000000000023</v>
      </c>
      <c r="J398" s="386">
        <f t="shared" si="122"/>
        <v>0</v>
      </c>
      <c r="K398" s="386">
        <f>K397</f>
        <v>0</v>
      </c>
      <c r="L398" s="386">
        <f>L397</f>
        <v>0</v>
      </c>
      <c r="M398" s="386">
        <f>M397</f>
        <v>0</v>
      </c>
      <c r="N398" s="386">
        <f>N397</f>
        <v>0</v>
      </c>
      <c r="O398" s="386">
        <f t="shared" si="122"/>
        <v>0</v>
      </c>
      <c r="P398" s="386">
        <f t="shared" si="122"/>
        <v>0</v>
      </c>
      <c r="Q398" s="386">
        <f t="shared" si="122"/>
        <v>0</v>
      </c>
      <c r="R398" s="667"/>
      <c r="S398" s="668"/>
      <c r="T398" s="668"/>
      <c r="U398" s="668"/>
      <c r="V398" s="669"/>
    </row>
    <row r="399" spans="1:22" s="3" customFormat="1" ht="12.75" customHeight="1">
      <c r="A399" s="547" t="s">
        <v>162</v>
      </c>
      <c r="B399" s="540" t="s">
        <v>153</v>
      </c>
      <c r="C399" s="541" t="s">
        <v>150</v>
      </c>
      <c r="D399" s="639" t="s">
        <v>16</v>
      </c>
      <c r="E399" s="640"/>
      <c r="F399" s="640"/>
      <c r="G399" s="641"/>
      <c r="H399" s="387">
        <f>SUM(H398,H395,H392,H389,H386,H383,H380,H377)</f>
        <v>30.965000000000003</v>
      </c>
      <c r="I399" s="387">
        <f>SUM(I398,I395,I392,I389,I386,I383,I380,I377)</f>
        <v>16.965000000000003</v>
      </c>
      <c r="J399" s="387">
        <f>SUM(J398,J395,J392,J389,J386,J383,J380,J377)</f>
        <v>0</v>
      </c>
      <c r="K399" s="387">
        <f t="shared" ref="K399:Q399" si="123">SUM(K398,K395,K392,K389,K386,K383,K380,K377)</f>
        <v>0</v>
      </c>
      <c r="L399" s="387">
        <f t="shared" si="123"/>
        <v>0</v>
      </c>
      <c r="M399" s="387">
        <f t="shared" si="123"/>
        <v>0</v>
      </c>
      <c r="N399" s="387">
        <f t="shared" si="123"/>
        <v>0</v>
      </c>
      <c r="O399" s="387">
        <f>SUM(O398,O395,O392,O389,O386,O383,O380,O377)</f>
        <v>5</v>
      </c>
      <c r="P399" s="387">
        <f>SUM(P398,P395,P392,P389,P386,P383,P380,P377)</f>
        <v>0</v>
      </c>
      <c r="Q399" s="387">
        <f t="shared" si="123"/>
        <v>9</v>
      </c>
      <c r="R399" s="732"/>
      <c r="S399" s="733"/>
      <c r="T399" s="733"/>
      <c r="U399" s="733"/>
      <c r="V399" s="734"/>
    </row>
    <row r="400" spans="1:22" s="3" customFormat="1" ht="12.75" customHeight="1">
      <c r="A400" s="547" t="s">
        <v>162</v>
      </c>
      <c r="B400" s="540" t="s">
        <v>153</v>
      </c>
      <c r="C400" s="541" t="s">
        <v>151</v>
      </c>
      <c r="D400" s="644" t="s">
        <v>624</v>
      </c>
      <c r="E400" s="645"/>
      <c r="F400" s="645"/>
      <c r="G400" s="645"/>
      <c r="H400" s="645"/>
      <c r="I400" s="645"/>
      <c r="J400" s="645"/>
      <c r="K400" s="645"/>
      <c r="L400" s="645"/>
      <c r="M400" s="645"/>
      <c r="N400" s="645"/>
      <c r="O400" s="645"/>
      <c r="P400" s="645"/>
      <c r="Q400" s="645"/>
      <c r="R400" s="645"/>
      <c r="S400" s="645"/>
      <c r="T400" s="645"/>
      <c r="U400" s="645"/>
      <c r="V400" s="646"/>
    </row>
    <row r="401" spans="1:22" s="3" customFormat="1">
      <c r="A401" s="647" t="s">
        <v>162</v>
      </c>
      <c r="B401" s="650" t="s">
        <v>153</v>
      </c>
      <c r="C401" s="653" t="s">
        <v>151</v>
      </c>
      <c r="D401" s="656" t="s">
        <v>150</v>
      </c>
      <c r="E401" s="617" t="s">
        <v>625</v>
      </c>
      <c r="F401" s="618"/>
      <c r="G401" s="154"/>
      <c r="H401" s="197"/>
      <c r="I401" s="197"/>
      <c r="J401" s="197"/>
      <c r="K401" s="197"/>
      <c r="L401" s="197"/>
      <c r="M401" s="197"/>
      <c r="N401" s="197"/>
      <c r="O401" s="197"/>
      <c r="P401" s="197"/>
      <c r="Q401" s="197"/>
      <c r="R401" s="198"/>
      <c r="S401" s="198"/>
      <c r="T401" s="369"/>
      <c r="U401" s="219"/>
      <c r="V401" s="237"/>
    </row>
    <row r="402" spans="1:22" s="3" customFormat="1" ht="25.5">
      <c r="A402" s="648"/>
      <c r="B402" s="651"/>
      <c r="C402" s="654"/>
      <c r="D402" s="658"/>
      <c r="E402" s="181" t="s">
        <v>10</v>
      </c>
      <c r="F402" s="161" t="s">
        <v>626</v>
      </c>
      <c r="G402" s="240" t="s">
        <v>14</v>
      </c>
      <c r="H402" s="398">
        <f>I402+J402+L402+M402+N402+O402+P402+Q402</f>
        <v>5</v>
      </c>
      <c r="I402" s="201">
        <v>5</v>
      </c>
      <c r="J402" s="201">
        <v>0</v>
      </c>
      <c r="K402" s="201">
        <v>0</v>
      </c>
      <c r="L402" s="201">
        <v>0</v>
      </c>
      <c r="M402" s="201">
        <v>0</v>
      </c>
      <c r="N402" s="201">
        <v>0</v>
      </c>
      <c r="O402" s="201">
        <v>0</v>
      </c>
      <c r="P402" s="201">
        <v>0</v>
      </c>
      <c r="Q402" s="201">
        <v>0</v>
      </c>
      <c r="R402" s="214" t="s">
        <v>401</v>
      </c>
      <c r="S402" s="226" t="s">
        <v>684</v>
      </c>
      <c r="T402" s="381" t="s">
        <v>627</v>
      </c>
      <c r="U402" s="227" t="s">
        <v>152</v>
      </c>
      <c r="V402" s="236">
        <v>6</v>
      </c>
    </row>
    <row r="403" spans="1:22" s="3" customFormat="1">
      <c r="A403" s="649"/>
      <c r="B403" s="652"/>
      <c r="C403" s="655"/>
      <c r="D403" s="619" t="s">
        <v>15</v>
      </c>
      <c r="E403" s="620"/>
      <c r="F403" s="620"/>
      <c r="G403" s="621"/>
      <c r="H403" s="386">
        <f>H402</f>
        <v>5</v>
      </c>
      <c r="I403" s="386">
        <f t="shared" ref="I403:Q404" si="124">I402</f>
        <v>5</v>
      </c>
      <c r="J403" s="386">
        <f t="shared" si="124"/>
        <v>0</v>
      </c>
      <c r="K403" s="386">
        <f t="shared" si="124"/>
        <v>0</v>
      </c>
      <c r="L403" s="386">
        <f t="shared" si="124"/>
        <v>0</v>
      </c>
      <c r="M403" s="386">
        <f t="shared" si="124"/>
        <v>0</v>
      </c>
      <c r="N403" s="386">
        <f>N402</f>
        <v>0</v>
      </c>
      <c r="O403" s="386">
        <f t="shared" si="124"/>
        <v>0</v>
      </c>
      <c r="P403" s="386">
        <f t="shared" si="124"/>
        <v>0</v>
      </c>
      <c r="Q403" s="386">
        <f t="shared" si="124"/>
        <v>0</v>
      </c>
      <c r="R403" s="667"/>
      <c r="S403" s="668"/>
      <c r="T403" s="668"/>
      <c r="U403" s="668"/>
      <c r="V403" s="669"/>
    </row>
    <row r="404" spans="1:22" s="3" customFormat="1">
      <c r="A404" s="547" t="s">
        <v>162</v>
      </c>
      <c r="B404" s="540" t="s">
        <v>153</v>
      </c>
      <c r="C404" s="541" t="s">
        <v>150</v>
      </c>
      <c r="D404" s="639" t="s">
        <v>16</v>
      </c>
      <c r="E404" s="640"/>
      <c r="F404" s="640"/>
      <c r="G404" s="641"/>
      <c r="H404" s="387">
        <f>SUM(H403)</f>
        <v>5</v>
      </c>
      <c r="I404" s="387">
        <f>SUM(I403)</f>
        <v>5</v>
      </c>
      <c r="J404" s="387">
        <f>SUM(J403)</f>
        <v>0</v>
      </c>
      <c r="K404" s="392">
        <f>SUM(K403)</f>
        <v>0</v>
      </c>
      <c r="L404" s="392">
        <f>L377+L380+L383+L386+L389+L392+L395+L398+L403</f>
        <v>0</v>
      </c>
      <c r="M404" s="392">
        <f t="shared" si="124"/>
        <v>0</v>
      </c>
      <c r="N404" s="392">
        <f>N403</f>
        <v>0</v>
      </c>
      <c r="O404" s="392">
        <f t="shared" si="124"/>
        <v>0</v>
      </c>
      <c r="P404" s="392">
        <f>P377+P380+P383+P386+P389+P392+P395+P398+P403</f>
        <v>0</v>
      </c>
      <c r="Q404" s="392">
        <f t="shared" si="124"/>
        <v>0</v>
      </c>
      <c r="R404" s="732"/>
      <c r="S404" s="733"/>
      <c r="T404" s="733"/>
      <c r="U404" s="733"/>
      <c r="V404" s="734"/>
    </row>
    <row r="405" spans="1:22" s="3" customFormat="1">
      <c r="A405" s="547" t="s">
        <v>162</v>
      </c>
      <c r="B405" s="540" t="s">
        <v>153</v>
      </c>
      <c r="C405" s="741" t="s">
        <v>17</v>
      </c>
      <c r="D405" s="742"/>
      <c r="E405" s="742"/>
      <c r="F405" s="742"/>
      <c r="G405" s="743"/>
      <c r="H405" s="389">
        <f>SUM(H399,H404)</f>
        <v>35.965000000000003</v>
      </c>
      <c r="I405" s="389">
        <f>SUM(I399,I404)</f>
        <v>21.965000000000003</v>
      </c>
      <c r="J405" s="389">
        <f>SUM(J399,J404)</f>
        <v>0</v>
      </c>
      <c r="K405" s="389">
        <f>SUM(K399,K404)</f>
        <v>0</v>
      </c>
      <c r="L405" s="389">
        <f>SUM(L404,L399)</f>
        <v>0</v>
      </c>
      <c r="M405" s="389">
        <f>SUM(M404,M399)</f>
        <v>0</v>
      </c>
      <c r="N405" s="389">
        <f>SUM(N399,N404)</f>
        <v>0</v>
      </c>
      <c r="O405" s="389">
        <f>SUM(O399,O404)</f>
        <v>5</v>
      </c>
      <c r="P405" s="389">
        <f>SUM(P399,P404)</f>
        <v>0</v>
      </c>
      <c r="Q405" s="389">
        <f>SUM(Q399,Q404)</f>
        <v>9</v>
      </c>
      <c r="R405" s="223"/>
      <c r="S405" s="905"/>
      <c r="T405" s="905"/>
      <c r="U405" s="905"/>
      <c r="V405" s="906"/>
    </row>
    <row r="406" spans="1:22" s="159" customFormat="1" ht="15" customHeight="1">
      <c r="A406" s="547" t="s">
        <v>162</v>
      </c>
      <c r="B406" s="540" t="s">
        <v>154</v>
      </c>
      <c r="C406" s="708" t="s">
        <v>628</v>
      </c>
      <c r="D406" s="708"/>
      <c r="E406" s="708"/>
      <c r="F406" s="708"/>
      <c r="G406" s="708"/>
      <c r="H406" s="708"/>
      <c r="I406" s="708"/>
      <c r="J406" s="708"/>
      <c r="K406" s="708"/>
      <c r="L406" s="708"/>
      <c r="M406" s="708"/>
      <c r="N406" s="708"/>
      <c r="O406" s="708"/>
      <c r="P406" s="708"/>
      <c r="Q406" s="708"/>
      <c r="R406" s="708"/>
      <c r="S406" s="708"/>
      <c r="T406" s="708"/>
      <c r="U406" s="708"/>
      <c r="V406" s="708"/>
    </row>
    <row r="407" spans="1:22" s="159" customFormat="1" ht="15.75" customHeight="1">
      <c r="A407" s="547" t="s">
        <v>162</v>
      </c>
      <c r="B407" s="540" t="s">
        <v>154</v>
      </c>
      <c r="C407" s="541" t="s">
        <v>150</v>
      </c>
      <c r="D407" s="706" t="s">
        <v>629</v>
      </c>
      <c r="E407" s="706"/>
      <c r="F407" s="706"/>
      <c r="G407" s="706"/>
      <c r="H407" s="706"/>
      <c r="I407" s="706"/>
      <c r="J407" s="706"/>
      <c r="K407" s="706"/>
      <c r="L407" s="706"/>
      <c r="M407" s="706"/>
      <c r="N407" s="706"/>
      <c r="O407" s="706"/>
      <c r="P407" s="706"/>
      <c r="Q407" s="706"/>
      <c r="R407" s="706"/>
      <c r="S407" s="706"/>
      <c r="T407" s="706"/>
      <c r="U407" s="706"/>
      <c r="V407" s="706"/>
    </row>
    <row r="408" spans="1:22" s="160" customFormat="1" ht="27.75" customHeight="1">
      <c r="A408" s="647" t="s">
        <v>162</v>
      </c>
      <c r="B408" s="650" t="s">
        <v>154</v>
      </c>
      <c r="C408" s="653" t="s">
        <v>150</v>
      </c>
      <c r="D408" s="656" t="s">
        <v>150</v>
      </c>
      <c r="E408" s="659" t="s">
        <v>630</v>
      </c>
      <c r="F408" s="660"/>
      <c r="G408" s="154"/>
      <c r="H408" s="197"/>
      <c r="I408" s="197"/>
      <c r="J408" s="197"/>
      <c r="K408" s="197"/>
      <c r="L408" s="197"/>
      <c r="M408" s="197"/>
      <c r="N408" s="197"/>
      <c r="O408" s="197"/>
      <c r="P408" s="197"/>
      <c r="Q408" s="197"/>
      <c r="R408" s="497"/>
      <c r="S408" s="457"/>
      <c r="T408" s="369"/>
      <c r="U408" s="155"/>
      <c r="V408" s="155"/>
    </row>
    <row r="409" spans="1:22" s="160" customFormat="1" ht="27.75" customHeight="1">
      <c r="A409" s="648"/>
      <c r="B409" s="651"/>
      <c r="C409" s="654"/>
      <c r="D409" s="657"/>
      <c r="E409" s="181" t="s">
        <v>10</v>
      </c>
      <c r="F409" s="161" t="s">
        <v>415</v>
      </c>
      <c r="G409" s="156" t="s">
        <v>240</v>
      </c>
      <c r="H409" s="398">
        <f>I409+J409+L409+M409+N409+O409+P409+Q409</f>
        <v>3</v>
      </c>
      <c r="I409" s="390">
        <v>2.5</v>
      </c>
      <c r="J409" s="201"/>
      <c r="K409" s="201"/>
      <c r="L409" s="201"/>
      <c r="M409" s="201"/>
      <c r="N409" s="201"/>
      <c r="O409" s="201"/>
      <c r="P409" s="201"/>
      <c r="Q409" s="390">
        <v>0.5</v>
      </c>
      <c r="R409" s="453" t="s">
        <v>435</v>
      </c>
      <c r="S409" s="458" t="s">
        <v>631</v>
      </c>
      <c r="T409" s="371" t="s">
        <v>632</v>
      </c>
      <c r="U409" s="165" t="s">
        <v>152</v>
      </c>
      <c r="V409" s="165">
        <v>3</v>
      </c>
    </row>
    <row r="410" spans="1:22" s="160" customFormat="1" ht="34.5" customHeight="1">
      <c r="A410" s="648"/>
      <c r="B410" s="651"/>
      <c r="C410" s="654"/>
      <c r="D410" s="657"/>
      <c r="E410" s="181" t="s">
        <v>11</v>
      </c>
      <c r="F410" s="161" t="s">
        <v>416</v>
      </c>
      <c r="G410" s="156" t="s">
        <v>240</v>
      </c>
      <c r="H410" s="398">
        <f>I410+J410+L410+M410+N410+O410+P410+Q410</f>
        <v>2.5</v>
      </c>
      <c r="I410" s="390">
        <v>2</v>
      </c>
      <c r="J410" s="201"/>
      <c r="K410" s="201"/>
      <c r="L410" s="201"/>
      <c r="M410" s="201"/>
      <c r="N410" s="201"/>
      <c r="O410" s="201"/>
      <c r="P410" s="201"/>
      <c r="Q410" s="390">
        <v>0.5</v>
      </c>
      <c r="R410" s="453" t="s">
        <v>435</v>
      </c>
      <c r="S410" s="458" t="s">
        <v>631</v>
      </c>
      <c r="T410" s="371" t="s">
        <v>633</v>
      </c>
      <c r="U410" s="165" t="s">
        <v>152</v>
      </c>
      <c r="V410" s="165">
        <v>3</v>
      </c>
    </row>
    <row r="411" spans="1:22" s="159" customFormat="1" ht="15.75" customHeight="1">
      <c r="A411" s="649"/>
      <c r="B411" s="652"/>
      <c r="C411" s="655"/>
      <c r="D411" s="661" t="s">
        <v>15</v>
      </c>
      <c r="E411" s="662"/>
      <c r="F411" s="662"/>
      <c r="G411" s="663"/>
      <c r="H411" s="386">
        <f>H409+H410</f>
        <v>5.5</v>
      </c>
      <c r="I411" s="386">
        <f t="shared" ref="I411:J411" si="125">I409+I410</f>
        <v>4.5</v>
      </c>
      <c r="J411" s="386">
        <f t="shared" si="125"/>
        <v>0</v>
      </c>
      <c r="K411" s="386"/>
      <c r="L411" s="386">
        <f t="shared" ref="L411:Q411" si="126">L409+L410</f>
        <v>0</v>
      </c>
      <c r="M411" s="386">
        <f t="shared" si="126"/>
        <v>0</v>
      </c>
      <c r="N411" s="386">
        <f t="shared" si="126"/>
        <v>0</v>
      </c>
      <c r="O411" s="386">
        <f t="shared" si="126"/>
        <v>0</v>
      </c>
      <c r="P411" s="386">
        <f t="shared" si="126"/>
        <v>0</v>
      </c>
      <c r="Q411" s="386">
        <f t="shared" si="126"/>
        <v>1</v>
      </c>
      <c r="R411" s="705"/>
      <c r="S411" s="664"/>
      <c r="T411" s="664"/>
      <c r="U411" s="664"/>
      <c r="V411" s="665"/>
    </row>
    <row r="412" spans="1:22" s="160" customFormat="1" ht="54" customHeight="1">
      <c r="A412" s="647" t="s">
        <v>162</v>
      </c>
      <c r="B412" s="650" t="s">
        <v>154</v>
      </c>
      <c r="C412" s="653" t="s">
        <v>150</v>
      </c>
      <c r="D412" s="656" t="s">
        <v>151</v>
      </c>
      <c r="E412" s="659" t="s">
        <v>413</v>
      </c>
      <c r="F412" s="660"/>
      <c r="G412" s="154"/>
      <c r="H412" s="197"/>
      <c r="I412" s="197"/>
      <c r="J412" s="197"/>
      <c r="K412" s="197"/>
      <c r="L412" s="197"/>
      <c r="M412" s="197"/>
      <c r="N412" s="197"/>
      <c r="O412" s="197"/>
      <c r="P412" s="197"/>
      <c r="Q412" s="197"/>
      <c r="R412" s="498"/>
      <c r="S412" s="459"/>
      <c r="T412" s="512"/>
      <c r="U412" s="167"/>
      <c r="V412" s="167"/>
    </row>
    <row r="413" spans="1:22" s="160" customFormat="1" ht="27" customHeight="1">
      <c r="A413" s="648"/>
      <c r="B413" s="651"/>
      <c r="C413" s="654"/>
      <c r="D413" s="657"/>
      <c r="E413" s="181" t="s">
        <v>10</v>
      </c>
      <c r="F413" s="161" t="s">
        <v>378</v>
      </c>
      <c r="G413" s="735" t="s">
        <v>414</v>
      </c>
      <c r="H413" s="736"/>
      <c r="I413" s="736"/>
      <c r="J413" s="736"/>
      <c r="K413" s="736"/>
      <c r="L413" s="736"/>
      <c r="M413" s="736"/>
      <c r="N413" s="736"/>
      <c r="O413" s="736"/>
      <c r="P413" s="736"/>
      <c r="Q413" s="737"/>
      <c r="R413" s="453" t="s">
        <v>435</v>
      </c>
      <c r="S413" s="458" t="s">
        <v>631</v>
      </c>
      <c r="T413" s="371" t="s">
        <v>634</v>
      </c>
      <c r="U413" s="165" t="s">
        <v>152</v>
      </c>
      <c r="V413" s="165">
        <v>1</v>
      </c>
    </row>
    <row r="414" spans="1:22" s="159" customFormat="1" ht="18.75" customHeight="1">
      <c r="A414" s="649"/>
      <c r="B414" s="652"/>
      <c r="C414" s="655"/>
      <c r="D414" s="738"/>
      <c r="E414" s="739"/>
      <c r="F414" s="739"/>
      <c r="G414" s="739"/>
      <c r="H414" s="739"/>
      <c r="I414" s="739"/>
      <c r="J414" s="739"/>
      <c r="K414" s="739"/>
      <c r="L414" s="739"/>
      <c r="M414" s="739"/>
      <c r="N414" s="739"/>
      <c r="O414" s="739"/>
      <c r="P414" s="739"/>
      <c r="Q414" s="739"/>
      <c r="R414" s="739"/>
      <c r="S414" s="739"/>
      <c r="T414" s="739"/>
      <c r="U414" s="739"/>
      <c r="V414" s="740"/>
    </row>
    <row r="415" spans="1:22" s="160" customFormat="1" ht="30.75" customHeight="1">
      <c r="A415" s="647" t="s">
        <v>162</v>
      </c>
      <c r="B415" s="650" t="s">
        <v>154</v>
      </c>
      <c r="C415" s="653" t="s">
        <v>150</v>
      </c>
      <c r="D415" s="656" t="s">
        <v>153</v>
      </c>
      <c r="E415" s="659" t="s">
        <v>635</v>
      </c>
      <c r="F415" s="660"/>
      <c r="G415" s="154"/>
      <c r="H415" s="197"/>
      <c r="I415" s="197"/>
      <c r="J415" s="197"/>
      <c r="K415" s="197"/>
      <c r="L415" s="197"/>
      <c r="M415" s="197"/>
      <c r="N415" s="197"/>
      <c r="O415" s="197"/>
      <c r="P415" s="197"/>
      <c r="Q415" s="197"/>
      <c r="R415" s="498"/>
      <c r="S415" s="459"/>
      <c r="T415" s="512"/>
      <c r="U415" s="167"/>
      <c r="V415" s="167"/>
    </row>
    <row r="416" spans="1:22" s="160" customFormat="1" ht="36.75" customHeight="1">
      <c r="A416" s="648"/>
      <c r="B416" s="651"/>
      <c r="C416" s="654"/>
      <c r="D416" s="657"/>
      <c r="E416" s="181" t="s">
        <v>10</v>
      </c>
      <c r="F416" s="161" t="s">
        <v>636</v>
      </c>
      <c r="G416" s="156" t="s">
        <v>240</v>
      </c>
      <c r="H416" s="398">
        <f>I416+J416+L416+M416+N416+O416+P416+Q416</f>
        <v>3</v>
      </c>
      <c r="I416" s="390">
        <v>2</v>
      </c>
      <c r="J416" s="201"/>
      <c r="K416" s="201"/>
      <c r="L416" s="201"/>
      <c r="M416" s="201"/>
      <c r="N416" s="201"/>
      <c r="O416" s="201"/>
      <c r="P416" s="201"/>
      <c r="Q416" s="390">
        <v>1</v>
      </c>
      <c r="R416" s="453" t="s">
        <v>435</v>
      </c>
      <c r="S416" s="458" t="s">
        <v>631</v>
      </c>
      <c r="T416" s="371" t="s">
        <v>637</v>
      </c>
      <c r="U416" s="165" t="s">
        <v>152</v>
      </c>
      <c r="V416" s="165">
        <v>1</v>
      </c>
    </row>
    <row r="417" spans="1:22" s="160" customFormat="1" ht="25.5" customHeight="1">
      <c r="A417" s="648"/>
      <c r="B417" s="651"/>
      <c r="C417" s="654"/>
      <c r="D417" s="657"/>
      <c r="E417" s="181" t="s">
        <v>11</v>
      </c>
      <c r="F417" s="161" t="s">
        <v>311</v>
      </c>
      <c r="G417" s="156" t="s">
        <v>240</v>
      </c>
      <c r="H417" s="398">
        <f>I417+J417+L417+M417+N417+O417+P417+Q417</f>
        <v>3</v>
      </c>
      <c r="I417" s="390">
        <v>2</v>
      </c>
      <c r="J417" s="201"/>
      <c r="K417" s="201"/>
      <c r="L417" s="201"/>
      <c r="M417" s="201"/>
      <c r="N417" s="201"/>
      <c r="O417" s="201"/>
      <c r="P417" s="201"/>
      <c r="Q417" s="390">
        <v>1</v>
      </c>
      <c r="R417" s="453" t="s">
        <v>435</v>
      </c>
      <c r="S417" s="458" t="s">
        <v>631</v>
      </c>
      <c r="T417" s="371" t="s">
        <v>309</v>
      </c>
      <c r="U417" s="165" t="s">
        <v>152</v>
      </c>
      <c r="V417" s="165">
        <v>1</v>
      </c>
    </row>
    <row r="418" spans="1:22" s="159" customFormat="1" ht="15.75" customHeight="1">
      <c r="A418" s="649"/>
      <c r="B418" s="652"/>
      <c r="C418" s="655"/>
      <c r="D418" s="661" t="s">
        <v>15</v>
      </c>
      <c r="E418" s="662"/>
      <c r="F418" s="662"/>
      <c r="G418" s="663"/>
      <c r="H418" s="386">
        <f>H416+H417</f>
        <v>6</v>
      </c>
      <c r="I418" s="386">
        <f>I416+I417</f>
        <v>4</v>
      </c>
      <c r="J418" s="386">
        <f>J416+J417</f>
        <v>0</v>
      </c>
      <c r="K418" s="386"/>
      <c r="L418" s="386">
        <f t="shared" ref="L418:Q418" si="127">L416+L417</f>
        <v>0</v>
      </c>
      <c r="M418" s="386">
        <f t="shared" si="127"/>
        <v>0</v>
      </c>
      <c r="N418" s="386">
        <f t="shared" si="127"/>
        <v>0</v>
      </c>
      <c r="O418" s="386">
        <f t="shared" si="127"/>
        <v>0</v>
      </c>
      <c r="P418" s="386">
        <f t="shared" si="127"/>
        <v>0</v>
      </c>
      <c r="Q418" s="386">
        <f t="shared" si="127"/>
        <v>2</v>
      </c>
      <c r="R418" s="705"/>
      <c r="S418" s="664"/>
      <c r="T418" s="664"/>
      <c r="U418" s="664"/>
      <c r="V418" s="665"/>
    </row>
    <row r="419" spans="1:22" s="160" customFormat="1" ht="34.5" customHeight="1">
      <c r="A419" s="647" t="s">
        <v>162</v>
      </c>
      <c r="B419" s="650" t="s">
        <v>154</v>
      </c>
      <c r="C419" s="653" t="s">
        <v>150</v>
      </c>
      <c r="D419" s="656" t="s">
        <v>154</v>
      </c>
      <c r="E419" s="659" t="s">
        <v>638</v>
      </c>
      <c r="F419" s="660"/>
      <c r="G419" s="154"/>
      <c r="H419" s="197"/>
      <c r="I419" s="197"/>
      <c r="J419" s="197"/>
      <c r="K419" s="197"/>
      <c r="L419" s="197"/>
      <c r="M419" s="197"/>
      <c r="N419" s="197"/>
      <c r="O419" s="197"/>
      <c r="P419" s="197"/>
      <c r="Q419" s="197"/>
      <c r="R419" s="497"/>
      <c r="S419" s="457"/>
      <c r="T419" s="369"/>
      <c r="U419" s="155"/>
      <c r="V419" s="155"/>
    </row>
    <row r="420" spans="1:22" s="160" customFormat="1" ht="24.75" customHeight="1">
      <c r="A420" s="648"/>
      <c r="B420" s="651"/>
      <c r="C420" s="654"/>
      <c r="D420" s="657"/>
      <c r="E420" s="181" t="s">
        <v>10</v>
      </c>
      <c r="F420" s="161" t="s">
        <v>315</v>
      </c>
      <c r="G420" s="156" t="s">
        <v>240</v>
      </c>
      <c r="H420" s="398">
        <f>I420+J420+L420+M420+N420+O420+P420+Q420</f>
        <v>2</v>
      </c>
      <c r="I420" s="390">
        <v>1.5</v>
      </c>
      <c r="J420" s="201"/>
      <c r="K420" s="201"/>
      <c r="L420" s="201"/>
      <c r="M420" s="201"/>
      <c r="N420" s="201"/>
      <c r="O420" s="201"/>
      <c r="P420" s="201"/>
      <c r="Q420" s="390">
        <v>0.5</v>
      </c>
      <c r="R420" s="453" t="s">
        <v>435</v>
      </c>
      <c r="S420" s="458" t="s">
        <v>631</v>
      </c>
      <c r="T420" s="371" t="s">
        <v>639</v>
      </c>
      <c r="U420" s="156" t="s">
        <v>152</v>
      </c>
      <c r="V420" s="156">
        <v>3</v>
      </c>
    </row>
    <row r="421" spans="1:22" s="160" customFormat="1" ht="34.5" customHeight="1">
      <c r="A421" s="648"/>
      <c r="B421" s="651"/>
      <c r="C421" s="654"/>
      <c r="D421" s="657"/>
      <c r="E421" s="181" t="s">
        <v>11</v>
      </c>
      <c r="F421" s="163" t="s">
        <v>316</v>
      </c>
      <c r="G421" s="156" t="s">
        <v>240</v>
      </c>
      <c r="H421" s="398">
        <f>I421+J421+L421+M421+N421+O421+P421+Q421</f>
        <v>1.5</v>
      </c>
      <c r="I421" s="390">
        <v>1</v>
      </c>
      <c r="J421" s="201"/>
      <c r="K421" s="201"/>
      <c r="L421" s="201"/>
      <c r="M421" s="201"/>
      <c r="N421" s="201"/>
      <c r="O421" s="201"/>
      <c r="P421" s="201"/>
      <c r="Q421" s="390">
        <v>0.5</v>
      </c>
      <c r="R421" s="453" t="s">
        <v>435</v>
      </c>
      <c r="S421" s="458" t="s">
        <v>631</v>
      </c>
      <c r="T421" s="371" t="s">
        <v>640</v>
      </c>
      <c r="U421" s="156" t="s">
        <v>152</v>
      </c>
      <c r="V421" s="156">
        <v>3</v>
      </c>
    </row>
    <row r="422" spans="1:22" s="159" customFormat="1" ht="15" customHeight="1">
      <c r="A422" s="649"/>
      <c r="B422" s="652"/>
      <c r="C422" s="655"/>
      <c r="D422" s="661" t="s">
        <v>15</v>
      </c>
      <c r="E422" s="662"/>
      <c r="F422" s="662"/>
      <c r="G422" s="663"/>
      <c r="H422" s="386">
        <f>H420+H421</f>
        <v>3.5</v>
      </c>
      <c r="I422" s="386">
        <f>I420+I421</f>
        <v>2.5</v>
      </c>
      <c r="J422" s="386">
        <f t="shared" ref="J422" si="128">J420+J421</f>
        <v>0</v>
      </c>
      <c r="K422" s="386"/>
      <c r="L422" s="386">
        <f t="shared" ref="L422:P422" si="129">L420+L421</f>
        <v>0</v>
      </c>
      <c r="M422" s="386">
        <f t="shared" si="129"/>
        <v>0</v>
      </c>
      <c r="N422" s="386">
        <f t="shared" si="129"/>
        <v>0</v>
      </c>
      <c r="O422" s="386">
        <f t="shared" si="129"/>
        <v>0</v>
      </c>
      <c r="P422" s="386">
        <f t="shared" si="129"/>
        <v>0</v>
      </c>
      <c r="Q422" s="386">
        <f>Q420+Q421</f>
        <v>1</v>
      </c>
      <c r="R422" s="705"/>
      <c r="S422" s="664"/>
      <c r="T422" s="664"/>
      <c r="U422" s="664"/>
      <c r="V422" s="665"/>
    </row>
    <row r="423" spans="1:22" s="160" customFormat="1" ht="22.5" customHeight="1">
      <c r="A423" s="647" t="s">
        <v>162</v>
      </c>
      <c r="B423" s="650" t="s">
        <v>154</v>
      </c>
      <c r="C423" s="653" t="s">
        <v>150</v>
      </c>
      <c r="D423" s="656" t="s">
        <v>158</v>
      </c>
      <c r="E423" s="659" t="s">
        <v>641</v>
      </c>
      <c r="F423" s="660"/>
      <c r="G423" s="154"/>
      <c r="H423" s="197"/>
      <c r="I423" s="197"/>
      <c r="J423" s="197"/>
      <c r="K423" s="197"/>
      <c r="L423" s="197"/>
      <c r="M423" s="197"/>
      <c r="N423" s="197"/>
      <c r="O423" s="197"/>
      <c r="P423" s="197"/>
      <c r="Q423" s="197"/>
      <c r="R423" s="497"/>
      <c r="S423" s="457"/>
      <c r="T423" s="369"/>
      <c r="U423" s="155"/>
      <c r="V423" s="155"/>
    </row>
    <row r="424" spans="1:22" s="160" customFormat="1" ht="28.5" customHeight="1">
      <c r="A424" s="648"/>
      <c r="B424" s="651"/>
      <c r="C424" s="654"/>
      <c r="D424" s="657"/>
      <c r="E424" s="181" t="s">
        <v>10</v>
      </c>
      <c r="F424" s="161" t="s">
        <v>317</v>
      </c>
      <c r="G424" s="156" t="s">
        <v>14</v>
      </c>
      <c r="H424" s="398">
        <f>I424+J424+L424+M424+N424+O424+P424+Q424</f>
        <v>0.4</v>
      </c>
      <c r="I424" s="390">
        <v>0.4</v>
      </c>
      <c r="J424" s="201"/>
      <c r="K424" s="201"/>
      <c r="L424" s="201"/>
      <c r="M424" s="201"/>
      <c r="N424" s="201"/>
      <c r="O424" s="201"/>
      <c r="P424" s="201"/>
      <c r="Q424" s="390"/>
      <c r="R424" s="453" t="s">
        <v>435</v>
      </c>
      <c r="S424" s="458" t="s">
        <v>631</v>
      </c>
      <c r="T424" s="371" t="s">
        <v>232</v>
      </c>
      <c r="U424" s="156" t="s">
        <v>152</v>
      </c>
      <c r="V424" s="156">
        <v>1</v>
      </c>
    </row>
    <row r="425" spans="1:22" s="160" customFormat="1" ht="25.5" customHeight="1">
      <c r="A425" s="648"/>
      <c r="B425" s="651"/>
      <c r="C425" s="654"/>
      <c r="D425" s="657"/>
      <c r="E425" s="181" t="s">
        <v>11</v>
      </c>
      <c r="F425" s="161" t="s">
        <v>318</v>
      </c>
      <c r="G425" s="156" t="s">
        <v>14</v>
      </c>
      <c r="H425" s="398">
        <f>I425+J425+L425+M425+N425+O425+P425+Q425</f>
        <v>0.3</v>
      </c>
      <c r="I425" s="390">
        <v>0.3</v>
      </c>
      <c r="J425" s="201"/>
      <c r="K425" s="201"/>
      <c r="L425" s="201"/>
      <c r="M425" s="201"/>
      <c r="N425" s="201"/>
      <c r="O425" s="201"/>
      <c r="P425" s="201"/>
      <c r="Q425" s="390"/>
      <c r="R425" s="453" t="s">
        <v>435</v>
      </c>
      <c r="S425" s="458" t="s">
        <v>631</v>
      </c>
      <c r="T425" s="371" t="s">
        <v>374</v>
      </c>
      <c r="U425" s="156" t="s">
        <v>152</v>
      </c>
      <c r="V425" s="156">
        <v>1</v>
      </c>
    </row>
    <row r="426" spans="1:22" s="160" customFormat="1" ht="30" customHeight="1">
      <c r="A426" s="648"/>
      <c r="B426" s="651"/>
      <c r="C426" s="654"/>
      <c r="D426" s="658"/>
      <c r="E426" s="181" t="s">
        <v>12</v>
      </c>
      <c r="F426" s="163" t="s">
        <v>319</v>
      </c>
      <c r="G426" s="156" t="s">
        <v>240</v>
      </c>
      <c r="H426" s="398">
        <f>I426+J426+L426+M426+N426+O426+P426+Q426</f>
        <v>1.3</v>
      </c>
      <c r="I426" s="406">
        <v>0.3</v>
      </c>
      <c r="J426" s="406"/>
      <c r="K426" s="203"/>
      <c r="L426" s="203"/>
      <c r="M426" s="203"/>
      <c r="N426" s="203"/>
      <c r="O426" s="406"/>
      <c r="P426" s="406"/>
      <c r="Q426" s="406">
        <v>1</v>
      </c>
      <c r="R426" s="453" t="s">
        <v>435</v>
      </c>
      <c r="S426" s="458" t="s">
        <v>631</v>
      </c>
      <c r="T426" s="371" t="s">
        <v>368</v>
      </c>
      <c r="U426" s="156" t="s">
        <v>152</v>
      </c>
      <c r="V426" s="156">
        <v>1</v>
      </c>
    </row>
    <row r="427" spans="1:22" s="159" customFormat="1" ht="15" customHeight="1">
      <c r="A427" s="649"/>
      <c r="B427" s="652"/>
      <c r="C427" s="655"/>
      <c r="D427" s="661" t="s">
        <v>15</v>
      </c>
      <c r="E427" s="662"/>
      <c r="F427" s="662"/>
      <c r="G427" s="663"/>
      <c r="H427" s="386">
        <f t="shared" ref="H427:P427" si="130">H424+H425+H426</f>
        <v>2</v>
      </c>
      <c r="I427" s="386">
        <f t="shared" si="130"/>
        <v>1</v>
      </c>
      <c r="J427" s="386">
        <f t="shared" si="130"/>
        <v>0</v>
      </c>
      <c r="K427" s="386"/>
      <c r="L427" s="386">
        <f t="shared" si="130"/>
        <v>0</v>
      </c>
      <c r="M427" s="386">
        <f t="shared" si="130"/>
        <v>0</v>
      </c>
      <c r="N427" s="386">
        <f t="shared" si="130"/>
        <v>0</v>
      </c>
      <c r="O427" s="386">
        <f t="shared" si="130"/>
        <v>0</v>
      </c>
      <c r="P427" s="386">
        <f t="shared" si="130"/>
        <v>0</v>
      </c>
      <c r="Q427" s="386">
        <f>Q424+Q425+Q426</f>
        <v>1</v>
      </c>
      <c r="R427" s="705"/>
      <c r="S427" s="664"/>
      <c r="T427" s="664"/>
      <c r="U427" s="664"/>
      <c r="V427" s="665"/>
    </row>
    <row r="428" spans="1:22" s="160" customFormat="1" ht="30" customHeight="1">
      <c r="A428" s="647" t="s">
        <v>162</v>
      </c>
      <c r="B428" s="650" t="s">
        <v>154</v>
      </c>
      <c r="C428" s="653" t="s">
        <v>150</v>
      </c>
      <c r="D428" s="656" t="s">
        <v>162</v>
      </c>
      <c r="E428" s="659" t="s">
        <v>642</v>
      </c>
      <c r="F428" s="660"/>
      <c r="G428" s="154"/>
      <c r="H428" s="197"/>
      <c r="I428" s="197"/>
      <c r="J428" s="197"/>
      <c r="K428" s="197"/>
      <c r="L428" s="197"/>
      <c r="M428" s="197"/>
      <c r="N428" s="197"/>
      <c r="O428" s="197"/>
      <c r="P428" s="197"/>
      <c r="Q428" s="197"/>
      <c r="R428" s="497"/>
      <c r="S428" s="457"/>
      <c r="T428" s="369"/>
      <c r="U428" s="155"/>
      <c r="V428" s="155"/>
    </row>
    <row r="429" spans="1:22" s="160" customFormat="1" ht="41.25" customHeight="1">
      <c r="A429" s="648"/>
      <c r="B429" s="651"/>
      <c r="C429" s="654"/>
      <c r="D429" s="657"/>
      <c r="E429" s="181" t="s">
        <v>10</v>
      </c>
      <c r="F429" s="161" t="s">
        <v>320</v>
      </c>
      <c r="G429" s="156" t="s">
        <v>407</v>
      </c>
      <c r="H429" s="398">
        <f>I429+J429+L429+M429+N429+O429+P429+Q429</f>
        <v>1</v>
      </c>
      <c r="I429" s="390">
        <v>0.5</v>
      </c>
      <c r="J429" s="201"/>
      <c r="K429" s="201"/>
      <c r="L429" s="201"/>
      <c r="M429" s="201"/>
      <c r="N429" s="201"/>
      <c r="O429" s="201"/>
      <c r="P429" s="201"/>
      <c r="Q429" s="390">
        <v>0.5</v>
      </c>
      <c r="R429" s="453" t="s">
        <v>435</v>
      </c>
      <c r="S429" s="458" t="s">
        <v>631</v>
      </c>
      <c r="T429" s="371" t="s">
        <v>364</v>
      </c>
      <c r="U429" s="156" t="s">
        <v>152</v>
      </c>
      <c r="V429" s="156">
        <v>3</v>
      </c>
    </row>
    <row r="430" spans="1:22" s="160" customFormat="1" ht="35.25" customHeight="1">
      <c r="A430" s="648"/>
      <c r="B430" s="651"/>
      <c r="C430" s="654"/>
      <c r="D430" s="657"/>
      <c r="E430" s="181" t="s">
        <v>11</v>
      </c>
      <c r="F430" s="161" t="s">
        <v>643</v>
      </c>
      <c r="G430" s="156" t="s">
        <v>407</v>
      </c>
      <c r="H430" s="398">
        <f>I430+J430+L430+M430+N430+O430+P430+Q430</f>
        <v>1</v>
      </c>
      <c r="I430" s="390">
        <v>0.5</v>
      </c>
      <c r="J430" s="201"/>
      <c r="K430" s="201"/>
      <c r="L430" s="201"/>
      <c r="M430" s="201"/>
      <c r="N430" s="201"/>
      <c r="O430" s="201"/>
      <c r="P430" s="201"/>
      <c r="Q430" s="390">
        <v>0.5</v>
      </c>
      <c r="R430" s="453" t="s">
        <v>435</v>
      </c>
      <c r="S430" s="458" t="s">
        <v>631</v>
      </c>
      <c r="T430" s="371" t="s">
        <v>364</v>
      </c>
      <c r="U430" s="156" t="s">
        <v>152</v>
      </c>
      <c r="V430" s="156">
        <v>3</v>
      </c>
    </row>
    <row r="431" spans="1:22" s="159" customFormat="1" ht="15" customHeight="1">
      <c r="A431" s="649"/>
      <c r="B431" s="652"/>
      <c r="C431" s="655"/>
      <c r="D431" s="661" t="s">
        <v>15</v>
      </c>
      <c r="E431" s="662"/>
      <c r="F431" s="662"/>
      <c r="G431" s="663"/>
      <c r="H431" s="386">
        <f t="shared" ref="H431:P431" si="131">H428+H429+H430</f>
        <v>2</v>
      </c>
      <c r="I431" s="386">
        <f t="shared" si="131"/>
        <v>1</v>
      </c>
      <c r="J431" s="386">
        <f t="shared" si="131"/>
        <v>0</v>
      </c>
      <c r="K431" s="386"/>
      <c r="L431" s="386">
        <f t="shared" si="131"/>
        <v>0</v>
      </c>
      <c r="M431" s="386">
        <f t="shared" si="131"/>
        <v>0</v>
      </c>
      <c r="N431" s="386">
        <f t="shared" si="131"/>
        <v>0</v>
      </c>
      <c r="O431" s="386">
        <f t="shared" si="131"/>
        <v>0</v>
      </c>
      <c r="P431" s="386">
        <f t="shared" si="131"/>
        <v>0</v>
      </c>
      <c r="Q431" s="386">
        <f>Q428+Q429+Q430</f>
        <v>1</v>
      </c>
      <c r="R431" s="705"/>
      <c r="S431" s="664"/>
      <c r="T431" s="664"/>
      <c r="U431" s="664"/>
      <c r="V431" s="665"/>
    </row>
    <row r="432" spans="1:22" s="160" customFormat="1" ht="39.75" customHeight="1">
      <c r="A432" s="647" t="s">
        <v>162</v>
      </c>
      <c r="B432" s="650" t="s">
        <v>154</v>
      </c>
      <c r="C432" s="653" t="s">
        <v>150</v>
      </c>
      <c r="D432" s="656" t="s">
        <v>164</v>
      </c>
      <c r="E432" s="659" t="s">
        <v>644</v>
      </c>
      <c r="F432" s="660"/>
      <c r="G432" s="154"/>
      <c r="H432" s="197"/>
      <c r="I432" s="197"/>
      <c r="J432" s="197"/>
      <c r="K432" s="197"/>
      <c r="L432" s="197"/>
      <c r="M432" s="197"/>
      <c r="N432" s="197"/>
      <c r="O432" s="197"/>
      <c r="P432" s="197"/>
      <c r="Q432" s="197"/>
      <c r="R432" s="497"/>
      <c r="S432" s="457"/>
      <c r="T432" s="369"/>
      <c r="U432" s="155"/>
      <c r="V432" s="155"/>
    </row>
    <row r="433" spans="1:22" s="160" customFormat="1" ht="28.5" customHeight="1">
      <c r="A433" s="648"/>
      <c r="B433" s="651"/>
      <c r="C433" s="654"/>
      <c r="D433" s="657"/>
      <c r="E433" s="181" t="s">
        <v>10</v>
      </c>
      <c r="F433" s="161" t="s">
        <v>324</v>
      </c>
      <c r="G433" s="156" t="s">
        <v>14</v>
      </c>
      <c r="H433" s="398">
        <f>I433+J433+L433+M433+N433+O433+P433+Q433</f>
        <v>3</v>
      </c>
      <c r="I433" s="390">
        <v>3</v>
      </c>
      <c r="J433" s="201"/>
      <c r="K433" s="201"/>
      <c r="L433" s="201"/>
      <c r="M433" s="201"/>
      <c r="N433" s="201"/>
      <c r="O433" s="201"/>
      <c r="P433" s="201"/>
      <c r="Q433" s="390"/>
      <c r="R433" s="453" t="s">
        <v>435</v>
      </c>
      <c r="S433" s="458" t="s">
        <v>631</v>
      </c>
      <c r="T433" s="371" t="s">
        <v>373</v>
      </c>
      <c r="U433" s="156" t="s">
        <v>152</v>
      </c>
      <c r="V433" s="156">
        <v>3</v>
      </c>
    </row>
    <row r="434" spans="1:22" s="160" customFormat="1" ht="31.5" customHeight="1">
      <c r="A434" s="648"/>
      <c r="B434" s="651"/>
      <c r="C434" s="654"/>
      <c r="D434" s="657"/>
      <c r="E434" s="181" t="s">
        <v>11</v>
      </c>
      <c r="F434" s="161" t="s">
        <v>645</v>
      </c>
      <c r="G434" s="156" t="s">
        <v>145</v>
      </c>
      <c r="H434" s="398">
        <f>I434+J434+L434+M434+N434+O434+P434+Q434</f>
        <v>1</v>
      </c>
      <c r="I434" s="390"/>
      <c r="J434" s="201"/>
      <c r="K434" s="201"/>
      <c r="L434" s="201"/>
      <c r="M434" s="201"/>
      <c r="N434" s="201"/>
      <c r="O434" s="201"/>
      <c r="P434" s="201"/>
      <c r="Q434" s="390">
        <v>1</v>
      </c>
      <c r="R434" s="453" t="s">
        <v>435</v>
      </c>
      <c r="S434" s="458" t="s">
        <v>631</v>
      </c>
      <c r="T434" s="371" t="s">
        <v>1185</v>
      </c>
      <c r="U434" s="156" t="s">
        <v>152</v>
      </c>
      <c r="V434" s="156">
        <v>3</v>
      </c>
    </row>
    <row r="435" spans="1:22" s="159" customFormat="1" ht="15" customHeight="1">
      <c r="A435" s="649"/>
      <c r="B435" s="652"/>
      <c r="C435" s="655"/>
      <c r="D435" s="661" t="s">
        <v>15</v>
      </c>
      <c r="E435" s="662"/>
      <c r="F435" s="662"/>
      <c r="G435" s="663"/>
      <c r="H435" s="386">
        <f>H433+H434</f>
        <v>4</v>
      </c>
      <c r="I435" s="386">
        <f t="shared" ref="I435:J435" si="132">I433+I434</f>
        <v>3</v>
      </c>
      <c r="J435" s="386">
        <f t="shared" si="132"/>
        <v>0</v>
      </c>
      <c r="K435" s="386"/>
      <c r="L435" s="386">
        <f t="shared" ref="L435:Q435" si="133">L433+L434</f>
        <v>0</v>
      </c>
      <c r="M435" s="386">
        <f t="shared" si="133"/>
        <v>0</v>
      </c>
      <c r="N435" s="386">
        <f t="shared" si="133"/>
        <v>0</v>
      </c>
      <c r="O435" s="386">
        <f t="shared" si="133"/>
        <v>0</v>
      </c>
      <c r="P435" s="386">
        <f t="shared" si="133"/>
        <v>0</v>
      </c>
      <c r="Q435" s="386">
        <f t="shared" si="133"/>
        <v>1</v>
      </c>
      <c r="R435" s="705"/>
      <c r="S435" s="664"/>
      <c r="T435" s="664"/>
      <c r="U435" s="664"/>
      <c r="V435" s="665"/>
    </row>
    <row r="436" spans="1:22" s="159" customFormat="1" ht="15" customHeight="1">
      <c r="A436" s="547" t="s">
        <v>162</v>
      </c>
      <c r="B436" s="469" t="s">
        <v>154</v>
      </c>
      <c r="C436" s="548" t="s">
        <v>150</v>
      </c>
      <c r="D436" s="726" t="s">
        <v>16</v>
      </c>
      <c r="E436" s="727"/>
      <c r="F436" s="727"/>
      <c r="G436" s="728"/>
      <c r="H436" s="491">
        <f t="shared" ref="H436:Q436" si="134">H435+H431+H427+H422+H418+H411</f>
        <v>23</v>
      </c>
      <c r="I436" s="491">
        <f t="shared" si="134"/>
        <v>16</v>
      </c>
      <c r="J436" s="491">
        <f t="shared" si="134"/>
        <v>0</v>
      </c>
      <c r="K436" s="491">
        <f t="shared" si="134"/>
        <v>0</v>
      </c>
      <c r="L436" s="491">
        <f t="shared" si="134"/>
        <v>0</v>
      </c>
      <c r="M436" s="491">
        <f t="shared" si="134"/>
        <v>0</v>
      </c>
      <c r="N436" s="491">
        <f t="shared" si="134"/>
        <v>0</v>
      </c>
      <c r="O436" s="491">
        <f t="shared" si="134"/>
        <v>0</v>
      </c>
      <c r="P436" s="491">
        <f t="shared" si="134"/>
        <v>0</v>
      </c>
      <c r="Q436" s="491">
        <f t="shared" si="134"/>
        <v>7</v>
      </c>
      <c r="R436" s="678"/>
      <c r="S436" s="679"/>
      <c r="T436" s="679"/>
      <c r="U436" s="679"/>
      <c r="V436" s="680"/>
    </row>
    <row r="437" spans="1:22" s="159" customFormat="1" ht="15" customHeight="1">
      <c r="A437" s="547" t="s">
        <v>162</v>
      </c>
      <c r="B437" s="469" t="s">
        <v>154</v>
      </c>
      <c r="C437" s="548" t="s">
        <v>151</v>
      </c>
      <c r="D437" s="729" t="s">
        <v>646</v>
      </c>
      <c r="E437" s="730"/>
      <c r="F437" s="730"/>
      <c r="G437" s="730"/>
      <c r="H437" s="730"/>
      <c r="I437" s="730"/>
      <c r="J437" s="730"/>
      <c r="K437" s="730"/>
      <c r="L437" s="730"/>
      <c r="M437" s="730"/>
      <c r="N437" s="730"/>
      <c r="O437" s="730"/>
      <c r="P437" s="730"/>
      <c r="Q437" s="730"/>
      <c r="R437" s="730"/>
      <c r="S437" s="730"/>
      <c r="T437" s="730"/>
      <c r="U437" s="730"/>
      <c r="V437" s="731"/>
    </row>
    <row r="438" spans="1:22" s="159" customFormat="1" ht="31.5" customHeight="1">
      <c r="A438" s="647" t="s">
        <v>162</v>
      </c>
      <c r="B438" s="709" t="s">
        <v>154</v>
      </c>
      <c r="C438" s="712" t="s">
        <v>151</v>
      </c>
      <c r="D438" s="656" t="s">
        <v>194</v>
      </c>
      <c r="E438" s="659" t="s">
        <v>647</v>
      </c>
      <c r="F438" s="660"/>
      <c r="G438" s="154"/>
      <c r="H438" s="197"/>
      <c r="I438" s="197"/>
      <c r="J438" s="197"/>
      <c r="K438" s="197"/>
      <c r="L438" s="197"/>
      <c r="M438" s="197"/>
      <c r="N438" s="197"/>
      <c r="O438" s="197"/>
      <c r="P438" s="197"/>
      <c r="Q438" s="197"/>
      <c r="R438" s="497"/>
      <c r="S438" s="457"/>
      <c r="T438" s="369"/>
      <c r="U438" s="155"/>
      <c r="V438" s="155"/>
    </row>
    <row r="439" spans="1:22" s="160" customFormat="1" ht="28.5" customHeight="1">
      <c r="A439" s="648"/>
      <c r="B439" s="710"/>
      <c r="C439" s="713"/>
      <c r="D439" s="657"/>
      <c r="E439" s="181" t="s">
        <v>10</v>
      </c>
      <c r="F439" s="161" t="s">
        <v>305</v>
      </c>
      <c r="G439" s="156" t="s">
        <v>14</v>
      </c>
      <c r="H439" s="398">
        <f>I439+J439+L439+M439+N439+O439+P439+Q439</f>
        <v>2</v>
      </c>
      <c r="I439" s="390">
        <v>1</v>
      </c>
      <c r="J439" s="201"/>
      <c r="K439" s="201"/>
      <c r="L439" s="201"/>
      <c r="M439" s="201"/>
      <c r="N439" s="201"/>
      <c r="O439" s="201"/>
      <c r="P439" s="201"/>
      <c r="Q439" s="390">
        <v>1</v>
      </c>
      <c r="R439" s="453" t="s">
        <v>435</v>
      </c>
      <c r="S439" s="458" t="s">
        <v>631</v>
      </c>
      <c r="T439" s="371" t="s">
        <v>306</v>
      </c>
      <c r="U439" s="156" t="s">
        <v>152</v>
      </c>
      <c r="V439" s="156">
        <v>1</v>
      </c>
    </row>
    <row r="440" spans="1:22" s="160" customFormat="1" ht="31.5" customHeight="1">
      <c r="A440" s="649"/>
      <c r="B440" s="711"/>
      <c r="C440" s="714"/>
      <c r="D440" s="658"/>
      <c r="E440" s="181" t="s">
        <v>11</v>
      </c>
      <c r="F440" s="161" t="s">
        <v>307</v>
      </c>
      <c r="G440" s="156" t="s">
        <v>145</v>
      </c>
      <c r="H440" s="398">
        <f>I440+J440+L440+M440+N440+O440+P440+Q440</f>
        <v>1</v>
      </c>
      <c r="I440" s="390">
        <v>1</v>
      </c>
      <c r="J440" s="201"/>
      <c r="K440" s="201"/>
      <c r="L440" s="201"/>
      <c r="M440" s="201"/>
      <c r="N440" s="201"/>
      <c r="O440" s="201"/>
      <c r="P440" s="201"/>
      <c r="Q440" s="390"/>
      <c r="R440" s="453" t="s">
        <v>435</v>
      </c>
      <c r="S440" s="458" t="s">
        <v>631</v>
      </c>
      <c r="T440" s="371" t="s">
        <v>192</v>
      </c>
      <c r="U440" s="156" t="s">
        <v>152</v>
      </c>
      <c r="V440" s="156">
        <v>1</v>
      </c>
    </row>
    <row r="441" spans="1:22" s="160" customFormat="1" ht="18" customHeight="1">
      <c r="A441" s="539" t="s">
        <v>162</v>
      </c>
      <c r="B441" s="545" t="s">
        <v>154</v>
      </c>
      <c r="C441" s="546" t="s">
        <v>151</v>
      </c>
      <c r="D441" s="661" t="s">
        <v>15</v>
      </c>
      <c r="E441" s="662"/>
      <c r="F441" s="662"/>
      <c r="G441" s="663"/>
      <c r="H441" s="386">
        <f>H439+H440</f>
        <v>3</v>
      </c>
      <c r="I441" s="386">
        <f t="shared" ref="I441:J441" si="135">I439+I440</f>
        <v>2</v>
      </c>
      <c r="J441" s="386">
        <f t="shared" si="135"/>
        <v>0</v>
      </c>
      <c r="K441" s="386"/>
      <c r="L441" s="386">
        <f t="shared" ref="L441:Q441" si="136">L439+L440</f>
        <v>0</v>
      </c>
      <c r="M441" s="386">
        <f t="shared" si="136"/>
        <v>0</v>
      </c>
      <c r="N441" s="386">
        <f t="shared" si="136"/>
        <v>0</v>
      </c>
      <c r="O441" s="386">
        <f t="shared" si="136"/>
        <v>0</v>
      </c>
      <c r="P441" s="386">
        <f t="shared" si="136"/>
        <v>0</v>
      </c>
      <c r="Q441" s="386">
        <f t="shared" si="136"/>
        <v>1</v>
      </c>
      <c r="R441" s="705"/>
      <c r="S441" s="664"/>
      <c r="T441" s="664"/>
      <c r="U441" s="664"/>
      <c r="V441" s="665"/>
    </row>
    <row r="442" spans="1:22" s="159" customFormat="1" ht="44.25" customHeight="1">
      <c r="A442" s="715" t="s">
        <v>162</v>
      </c>
      <c r="B442" s="709" t="s">
        <v>154</v>
      </c>
      <c r="C442" s="716" t="s">
        <v>151</v>
      </c>
      <c r="D442" s="656" t="s">
        <v>151</v>
      </c>
      <c r="E442" s="659" t="s">
        <v>648</v>
      </c>
      <c r="F442" s="660"/>
      <c r="G442" s="228"/>
      <c r="H442" s="492"/>
      <c r="I442" s="492"/>
      <c r="J442" s="492"/>
      <c r="K442" s="492"/>
      <c r="L442" s="492"/>
      <c r="M442" s="492"/>
      <c r="N442" s="492"/>
      <c r="O442" s="492"/>
      <c r="P442" s="492"/>
      <c r="Q442" s="492"/>
      <c r="R442" s="717"/>
      <c r="S442" s="718"/>
      <c r="T442" s="718"/>
      <c r="U442" s="718"/>
      <c r="V442" s="719"/>
    </row>
    <row r="443" spans="1:22" s="160" customFormat="1" ht="33.75" customHeight="1">
      <c r="A443" s="715"/>
      <c r="B443" s="710"/>
      <c r="C443" s="716"/>
      <c r="D443" s="658"/>
      <c r="E443" s="181" t="s">
        <v>10</v>
      </c>
      <c r="F443" s="161" t="s">
        <v>310</v>
      </c>
      <c r="G443" s="168" t="s">
        <v>240</v>
      </c>
      <c r="H443" s="398">
        <f>I443+J443+L443+M443+N443+O443+P443+Q443</f>
        <v>2.5</v>
      </c>
      <c r="I443" s="390">
        <v>2</v>
      </c>
      <c r="J443" s="390"/>
      <c r="K443" s="390"/>
      <c r="L443" s="390"/>
      <c r="M443" s="390"/>
      <c r="N443" s="390"/>
      <c r="O443" s="390"/>
      <c r="P443" s="390"/>
      <c r="Q443" s="390">
        <v>0.5</v>
      </c>
      <c r="R443" s="453" t="s">
        <v>435</v>
      </c>
      <c r="S443" s="458" t="s">
        <v>631</v>
      </c>
      <c r="T443" s="371" t="s">
        <v>363</v>
      </c>
      <c r="U443" s="168" t="s">
        <v>152</v>
      </c>
      <c r="V443" s="168">
        <v>1</v>
      </c>
    </row>
    <row r="444" spans="1:22" s="160" customFormat="1" ht="19.5" customHeight="1">
      <c r="A444" s="715"/>
      <c r="B444" s="711"/>
      <c r="C444" s="716"/>
      <c r="D444" s="720" t="s">
        <v>15</v>
      </c>
      <c r="E444" s="721"/>
      <c r="F444" s="721"/>
      <c r="G444" s="722"/>
      <c r="H444" s="493">
        <f>H443</f>
        <v>2.5</v>
      </c>
      <c r="I444" s="493">
        <f t="shared" ref="I444:Q444" si="137">I443</f>
        <v>2</v>
      </c>
      <c r="J444" s="493">
        <f t="shared" si="137"/>
        <v>0</v>
      </c>
      <c r="K444" s="493"/>
      <c r="L444" s="493">
        <f t="shared" si="137"/>
        <v>0</v>
      </c>
      <c r="M444" s="493">
        <f t="shared" si="137"/>
        <v>0</v>
      </c>
      <c r="N444" s="493">
        <f t="shared" si="137"/>
        <v>0</v>
      </c>
      <c r="O444" s="493">
        <f t="shared" si="137"/>
        <v>0</v>
      </c>
      <c r="P444" s="493">
        <f t="shared" si="137"/>
        <v>0</v>
      </c>
      <c r="Q444" s="493">
        <f t="shared" si="137"/>
        <v>0.5</v>
      </c>
      <c r="R444" s="723"/>
      <c r="S444" s="724"/>
      <c r="T444" s="724"/>
      <c r="U444" s="724"/>
      <c r="V444" s="725"/>
    </row>
    <row r="445" spans="1:22" s="160" customFormat="1" ht="17.25" customHeight="1">
      <c r="A445" s="547" t="s">
        <v>162</v>
      </c>
      <c r="B445" s="540" t="s">
        <v>154</v>
      </c>
      <c r="C445" s="541" t="s">
        <v>151</v>
      </c>
      <c r="D445" s="624" t="s">
        <v>16</v>
      </c>
      <c r="E445" s="625"/>
      <c r="F445" s="625"/>
      <c r="G445" s="626"/>
      <c r="H445" s="387">
        <f>H441+H444</f>
        <v>5.5</v>
      </c>
      <c r="I445" s="387">
        <f t="shared" ref="I445:P445" si="138">I441+I444</f>
        <v>4</v>
      </c>
      <c r="J445" s="387">
        <f t="shared" si="138"/>
        <v>0</v>
      </c>
      <c r="K445" s="387">
        <f t="shared" si="138"/>
        <v>0</v>
      </c>
      <c r="L445" s="387">
        <f t="shared" si="138"/>
        <v>0</v>
      </c>
      <c r="M445" s="387">
        <f t="shared" si="138"/>
        <v>0</v>
      </c>
      <c r="N445" s="387">
        <f t="shared" si="138"/>
        <v>0</v>
      </c>
      <c r="O445" s="387">
        <f t="shared" si="138"/>
        <v>0</v>
      </c>
      <c r="P445" s="387">
        <f t="shared" si="138"/>
        <v>0</v>
      </c>
      <c r="Q445" s="387">
        <f>Q441+Q444</f>
        <v>1.5</v>
      </c>
      <c r="R445" s="678"/>
      <c r="S445" s="679"/>
      <c r="T445" s="679"/>
      <c r="U445" s="679"/>
      <c r="V445" s="680"/>
    </row>
    <row r="446" spans="1:22" s="159" customFormat="1" ht="15" customHeight="1">
      <c r="A446" s="547" t="s">
        <v>162</v>
      </c>
      <c r="B446" s="540" t="s">
        <v>154</v>
      </c>
      <c r="C446" s="629" t="s">
        <v>17</v>
      </c>
      <c r="D446" s="630"/>
      <c r="E446" s="630"/>
      <c r="F446" s="630"/>
      <c r="G446" s="631"/>
      <c r="H446" s="389">
        <f>H436+H445</f>
        <v>28.5</v>
      </c>
      <c r="I446" s="389">
        <f>I436+I445</f>
        <v>20</v>
      </c>
      <c r="J446" s="389">
        <f>J436+J445</f>
        <v>0</v>
      </c>
      <c r="K446" s="389"/>
      <c r="L446" s="389">
        <f t="shared" ref="L446:Q446" si="139">L436+L445</f>
        <v>0</v>
      </c>
      <c r="M446" s="389">
        <f t="shared" si="139"/>
        <v>0</v>
      </c>
      <c r="N446" s="389">
        <f t="shared" si="139"/>
        <v>0</v>
      </c>
      <c r="O446" s="389">
        <f t="shared" si="139"/>
        <v>0</v>
      </c>
      <c r="P446" s="389">
        <f t="shared" si="139"/>
        <v>0</v>
      </c>
      <c r="Q446" s="389">
        <f t="shared" si="139"/>
        <v>8.5</v>
      </c>
      <c r="R446" s="499"/>
      <c r="S446" s="632"/>
      <c r="T446" s="632"/>
      <c r="U446" s="632"/>
      <c r="V446" s="633"/>
    </row>
    <row r="447" spans="1:22" s="159" customFormat="1" ht="15" customHeight="1">
      <c r="A447" s="547" t="s">
        <v>162</v>
      </c>
      <c r="B447" s="540" t="s">
        <v>158</v>
      </c>
      <c r="C447" s="708" t="s">
        <v>649</v>
      </c>
      <c r="D447" s="708"/>
      <c r="E447" s="708"/>
      <c r="F447" s="708"/>
      <c r="G447" s="708"/>
      <c r="H447" s="708"/>
      <c r="I447" s="708"/>
      <c r="J447" s="708"/>
      <c r="K447" s="708"/>
      <c r="L447" s="708"/>
      <c r="M447" s="708"/>
      <c r="N447" s="708"/>
      <c r="O447" s="708"/>
      <c r="P447" s="708"/>
      <c r="Q447" s="708"/>
      <c r="R447" s="708"/>
      <c r="S447" s="708"/>
      <c r="T447" s="708"/>
      <c r="U447" s="708"/>
      <c r="V447" s="708"/>
    </row>
    <row r="448" spans="1:22" s="159" customFormat="1" ht="15.75" customHeight="1">
      <c r="A448" s="547" t="s">
        <v>162</v>
      </c>
      <c r="B448" s="540" t="s">
        <v>158</v>
      </c>
      <c r="C448" s="541" t="s">
        <v>150</v>
      </c>
      <c r="D448" s="706" t="s">
        <v>650</v>
      </c>
      <c r="E448" s="706"/>
      <c r="F448" s="706"/>
      <c r="G448" s="706"/>
      <c r="H448" s="706"/>
      <c r="I448" s="706"/>
      <c r="J448" s="706"/>
      <c r="K448" s="706"/>
      <c r="L448" s="706"/>
      <c r="M448" s="706"/>
      <c r="N448" s="706"/>
      <c r="O448" s="706"/>
      <c r="P448" s="706"/>
      <c r="Q448" s="706"/>
      <c r="R448" s="706"/>
      <c r="S448" s="706"/>
      <c r="T448" s="706"/>
      <c r="U448" s="706"/>
      <c r="V448" s="706"/>
    </row>
    <row r="449" spans="1:22" s="160" customFormat="1" ht="75" customHeight="1">
      <c r="A449" s="647" t="s">
        <v>162</v>
      </c>
      <c r="B449" s="650" t="s">
        <v>158</v>
      </c>
      <c r="C449" s="653" t="s">
        <v>150</v>
      </c>
      <c r="D449" s="656" t="s">
        <v>150</v>
      </c>
      <c r="E449" s="659" t="s">
        <v>651</v>
      </c>
      <c r="F449" s="660"/>
      <c r="G449" s="154"/>
      <c r="H449" s="197"/>
      <c r="I449" s="197"/>
      <c r="J449" s="197"/>
      <c r="K449" s="197"/>
      <c r="L449" s="197"/>
      <c r="M449" s="197"/>
      <c r="N449" s="197"/>
      <c r="O449" s="197"/>
      <c r="P449" s="197"/>
      <c r="Q449" s="197"/>
      <c r="R449" s="497"/>
      <c r="S449" s="457"/>
      <c r="T449" s="369"/>
      <c r="U449" s="155"/>
      <c r="V449" s="155"/>
    </row>
    <row r="450" spans="1:22" s="160" customFormat="1" ht="27.75" customHeight="1">
      <c r="A450" s="648"/>
      <c r="B450" s="651"/>
      <c r="C450" s="654"/>
      <c r="D450" s="657"/>
      <c r="E450" s="181" t="s">
        <v>10</v>
      </c>
      <c r="F450" s="161" t="s">
        <v>312</v>
      </c>
      <c r="G450" s="156" t="s">
        <v>407</v>
      </c>
      <c r="H450" s="398">
        <f>I450+J450+L450+M450+N450+O450+P450+Q450</f>
        <v>0.8</v>
      </c>
      <c r="I450" s="390">
        <v>0.5</v>
      </c>
      <c r="J450" s="201"/>
      <c r="K450" s="201"/>
      <c r="L450" s="201"/>
      <c r="M450" s="201"/>
      <c r="N450" s="201"/>
      <c r="O450" s="201"/>
      <c r="P450" s="201"/>
      <c r="Q450" s="390">
        <v>0.3</v>
      </c>
      <c r="R450" s="453" t="s">
        <v>435</v>
      </c>
      <c r="S450" s="458" t="s">
        <v>631</v>
      </c>
      <c r="T450" s="371" t="s">
        <v>367</v>
      </c>
      <c r="U450" s="156" t="s">
        <v>152</v>
      </c>
      <c r="V450" s="156">
        <v>3900</v>
      </c>
    </row>
    <row r="451" spans="1:22" s="160" customFormat="1" ht="32.25" customHeight="1">
      <c r="A451" s="648"/>
      <c r="B451" s="651"/>
      <c r="C451" s="654"/>
      <c r="D451" s="657"/>
      <c r="E451" s="181" t="s">
        <v>11</v>
      </c>
      <c r="F451" s="161" t="s">
        <v>313</v>
      </c>
      <c r="G451" s="156" t="s">
        <v>407</v>
      </c>
      <c r="H451" s="398">
        <f>I451+J451+L451+M451+N451+O451+P451+Q451</f>
        <v>0.8</v>
      </c>
      <c r="I451" s="390">
        <v>0.5</v>
      </c>
      <c r="J451" s="201"/>
      <c r="K451" s="201"/>
      <c r="L451" s="201"/>
      <c r="M451" s="201"/>
      <c r="N451" s="201"/>
      <c r="O451" s="201"/>
      <c r="P451" s="201"/>
      <c r="Q451" s="390">
        <v>0.3</v>
      </c>
      <c r="R451" s="453" t="s">
        <v>435</v>
      </c>
      <c r="S451" s="458" t="s">
        <v>631</v>
      </c>
      <c r="T451" s="371" t="s">
        <v>366</v>
      </c>
      <c r="U451" s="156" t="s">
        <v>152</v>
      </c>
      <c r="V451" s="156">
        <v>650</v>
      </c>
    </row>
    <row r="452" spans="1:22" s="160" customFormat="1" ht="27" customHeight="1">
      <c r="A452" s="648"/>
      <c r="B452" s="651"/>
      <c r="C452" s="654"/>
      <c r="D452" s="657"/>
      <c r="E452" s="181" t="s">
        <v>12</v>
      </c>
      <c r="F452" s="163" t="s">
        <v>314</v>
      </c>
      <c r="G452" s="156" t="s">
        <v>407</v>
      </c>
      <c r="H452" s="398">
        <f>I452+J452+L452+M452+N452+O452+P452+Q452</f>
        <v>1.4</v>
      </c>
      <c r="I452" s="390">
        <v>1</v>
      </c>
      <c r="J452" s="201"/>
      <c r="K452" s="201"/>
      <c r="L452" s="201"/>
      <c r="M452" s="201"/>
      <c r="N452" s="201"/>
      <c r="O452" s="201"/>
      <c r="P452" s="201"/>
      <c r="Q452" s="390">
        <v>0.4</v>
      </c>
      <c r="R452" s="453" t="s">
        <v>435</v>
      </c>
      <c r="S452" s="458" t="s">
        <v>631</v>
      </c>
      <c r="T452" s="371" t="s">
        <v>365</v>
      </c>
      <c r="U452" s="156" t="s">
        <v>152</v>
      </c>
      <c r="V452" s="156">
        <v>5850</v>
      </c>
    </row>
    <row r="453" spans="1:22" s="159" customFormat="1" ht="15.75" customHeight="1">
      <c r="A453" s="649"/>
      <c r="B453" s="652"/>
      <c r="C453" s="655"/>
      <c r="D453" s="661" t="s">
        <v>15</v>
      </c>
      <c r="E453" s="662"/>
      <c r="F453" s="662"/>
      <c r="G453" s="663"/>
      <c r="H453" s="386">
        <f>H450+H452+H451</f>
        <v>3</v>
      </c>
      <c r="I453" s="386">
        <f t="shared" ref="I453:Q453" si="140">I450+I452+I451</f>
        <v>2</v>
      </c>
      <c r="J453" s="386">
        <f t="shared" si="140"/>
        <v>0</v>
      </c>
      <c r="K453" s="386">
        <f t="shared" si="140"/>
        <v>0</v>
      </c>
      <c r="L453" s="386">
        <f t="shared" si="140"/>
        <v>0</v>
      </c>
      <c r="M453" s="386">
        <f t="shared" si="140"/>
        <v>0</v>
      </c>
      <c r="N453" s="386">
        <f t="shared" si="140"/>
        <v>0</v>
      </c>
      <c r="O453" s="386">
        <f t="shared" si="140"/>
        <v>0</v>
      </c>
      <c r="P453" s="386">
        <f t="shared" si="140"/>
        <v>0</v>
      </c>
      <c r="Q453" s="386">
        <f t="shared" si="140"/>
        <v>1</v>
      </c>
      <c r="R453" s="705"/>
      <c r="S453" s="664"/>
      <c r="T453" s="664"/>
      <c r="U453" s="664"/>
      <c r="V453" s="665"/>
    </row>
    <row r="454" spans="1:22" s="160" customFormat="1" ht="28.5" customHeight="1">
      <c r="A454" s="647" t="s">
        <v>162</v>
      </c>
      <c r="B454" s="650" t="s">
        <v>158</v>
      </c>
      <c r="C454" s="653" t="s">
        <v>150</v>
      </c>
      <c r="D454" s="656" t="s">
        <v>151</v>
      </c>
      <c r="E454" s="659" t="s">
        <v>652</v>
      </c>
      <c r="F454" s="660"/>
      <c r="G454" s="154"/>
      <c r="H454" s="197"/>
      <c r="I454" s="197"/>
      <c r="J454" s="197"/>
      <c r="K454" s="197"/>
      <c r="L454" s="197"/>
      <c r="M454" s="197"/>
      <c r="N454" s="197"/>
      <c r="O454" s="197"/>
      <c r="P454" s="197"/>
      <c r="Q454" s="197"/>
      <c r="R454" s="498"/>
      <c r="S454" s="459"/>
      <c r="T454" s="512"/>
      <c r="U454" s="167"/>
      <c r="V454" s="167"/>
    </row>
    <row r="455" spans="1:22" s="160" customFormat="1" ht="33.75" customHeight="1">
      <c r="A455" s="648"/>
      <c r="B455" s="651"/>
      <c r="C455" s="654"/>
      <c r="D455" s="657"/>
      <c r="E455" s="181" t="s">
        <v>10</v>
      </c>
      <c r="F455" s="161" t="s">
        <v>321</v>
      </c>
      <c r="G455" s="156" t="s">
        <v>14</v>
      </c>
      <c r="H455" s="398">
        <f>I455+J455+L455+M455+N455+O455+P455+Q455</f>
        <v>0.5</v>
      </c>
      <c r="I455" s="390">
        <v>0.5</v>
      </c>
      <c r="J455" s="201"/>
      <c r="K455" s="201"/>
      <c r="L455" s="201"/>
      <c r="M455" s="201"/>
      <c r="N455" s="201"/>
      <c r="O455" s="201"/>
      <c r="P455" s="201"/>
      <c r="Q455" s="390"/>
      <c r="R455" s="453" t="s">
        <v>435</v>
      </c>
      <c r="S455" s="458" t="s">
        <v>631</v>
      </c>
      <c r="T455" s="371" t="s">
        <v>369</v>
      </c>
      <c r="U455" s="156" t="s">
        <v>152</v>
      </c>
      <c r="V455" s="156">
        <v>3</v>
      </c>
    </row>
    <row r="456" spans="1:22" s="159" customFormat="1" ht="18.75" customHeight="1">
      <c r="A456" s="649"/>
      <c r="B456" s="652"/>
      <c r="C456" s="655"/>
      <c r="D456" s="661" t="s">
        <v>15</v>
      </c>
      <c r="E456" s="662"/>
      <c r="F456" s="662"/>
      <c r="G456" s="663"/>
      <c r="H456" s="386">
        <f>H455</f>
        <v>0.5</v>
      </c>
      <c r="I456" s="386">
        <f t="shared" ref="I456:Q456" si="141">I455</f>
        <v>0.5</v>
      </c>
      <c r="J456" s="386">
        <f t="shared" si="141"/>
        <v>0</v>
      </c>
      <c r="K456" s="386">
        <f t="shared" si="141"/>
        <v>0</v>
      </c>
      <c r="L456" s="386">
        <f t="shared" si="141"/>
        <v>0</v>
      </c>
      <c r="M456" s="386">
        <f t="shared" si="141"/>
        <v>0</v>
      </c>
      <c r="N456" s="386">
        <f t="shared" si="141"/>
        <v>0</v>
      </c>
      <c r="O456" s="386">
        <f t="shared" si="141"/>
        <v>0</v>
      </c>
      <c r="P456" s="386">
        <f t="shared" si="141"/>
        <v>0</v>
      </c>
      <c r="Q456" s="386">
        <f t="shared" si="141"/>
        <v>0</v>
      </c>
      <c r="R456" s="705"/>
      <c r="S456" s="664"/>
      <c r="T456" s="664"/>
      <c r="U456" s="664"/>
      <c r="V456" s="665"/>
    </row>
    <row r="457" spans="1:22" s="160" customFormat="1" ht="42.75" customHeight="1">
      <c r="A457" s="647" t="s">
        <v>162</v>
      </c>
      <c r="B457" s="650" t="s">
        <v>158</v>
      </c>
      <c r="C457" s="653" t="s">
        <v>150</v>
      </c>
      <c r="D457" s="656" t="s">
        <v>153</v>
      </c>
      <c r="E457" s="659" t="s">
        <v>653</v>
      </c>
      <c r="F457" s="660"/>
      <c r="G457" s="154"/>
      <c r="H457" s="197"/>
      <c r="I457" s="197"/>
      <c r="J457" s="197"/>
      <c r="K457" s="197"/>
      <c r="L457" s="197"/>
      <c r="M457" s="197"/>
      <c r="N457" s="197"/>
      <c r="O457" s="197"/>
      <c r="P457" s="197"/>
      <c r="Q457" s="197"/>
      <c r="R457" s="498"/>
      <c r="S457" s="459"/>
      <c r="T457" s="512"/>
      <c r="U457" s="167"/>
      <c r="V457" s="167"/>
    </row>
    <row r="458" spans="1:22" s="160" customFormat="1" ht="30.75" customHeight="1">
      <c r="A458" s="648"/>
      <c r="B458" s="651"/>
      <c r="C458" s="654"/>
      <c r="D458" s="657"/>
      <c r="E458" s="181" t="s">
        <v>10</v>
      </c>
      <c r="F458" s="161" t="s">
        <v>417</v>
      </c>
      <c r="G458" s="156" t="s">
        <v>407</v>
      </c>
      <c r="H458" s="398">
        <f>I458+J458+L458+M458+N458+O458+P458+Q458</f>
        <v>3</v>
      </c>
      <c r="I458" s="390">
        <v>1</v>
      </c>
      <c r="J458" s="201"/>
      <c r="K458" s="201"/>
      <c r="L458" s="201"/>
      <c r="M458" s="201"/>
      <c r="N458" s="201"/>
      <c r="O458" s="201"/>
      <c r="P458" s="201"/>
      <c r="Q458" s="390">
        <v>2</v>
      </c>
      <c r="R458" s="453" t="s">
        <v>435</v>
      </c>
      <c r="S458" s="458" t="s">
        <v>631</v>
      </c>
      <c r="T458" s="374" t="s">
        <v>418</v>
      </c>
      <c r="U458" s="168" t="s">
        <v>152</v>
      </c>
      <c r="V458" s="168">
        <v>3</v>
      </c>
    </row>
    <row r="459" spans="1:22" s="159" customFormat="1" ht="15.75" customHeight="1">
      <c r="A459" s="649"/>
      <c r="B459" s="652"/>
      <c r="C459" s="655"/>
      <c r="D459" s="661" t="s">
        <v>15</v>
      </c>
      <c r="E459" s="662"/>
      <c r="F459" s="662"/>
      <c r="G459" s="663"/>
      <c r="H459" s="386">
        <f>H458</f>
        <v>3</v>
      </c>
      <c r="I459" s="386">
        <f t="shared" ref="I459:Q459" si="142">I458</f>
        <v>1</v>
      </c>
      <c r="J459" s="386">
        <f t="shared" si="142"/>
        <v>0</v>
      </c>
      <c r="K459" s="386">
        <f t="shared" si="142"/>
        <v>0</v>
      </c>
      <c r="L459" s="386">
        <f t="shared" si="142"/>
        <v>0</v>
      </c>
      <c r="M459" s="386">
        <f t="shared" si="142"/>
        <v>0</v>
      </c>
      <c r="N459" s="386">
        <f t="shared" si="142"/>
        <v>0</v>
      </c>
      <c r="O459" s="386">
        <f t="shared" si="142"/>
        <v>0</v>
      </c>
      <c r="P459" s="386">
        <f t="shared" si="142"/>
        <v>0</v>
      </c>
      <c r="Q459" s="386">
        <f t="shared" si="142"/>
        <v>2</v>
      </c>
      <c r="R459" s="705"/>
      <c r="S459" s="664"/>
      <c r="T459" s="664"/>
      <c r="U459" s="664"/>
      <c r="V459" s="665"/>
    </row>
    <row r="460" spans="1:22" s="160" customFormat="1" ht="15.75" customHeight="1">
      <c r="A460" s="547" t="s">
        <v>162</v>
      </c>
      <c r="B460" s="540" t="s">
        <v>158</v>
      </c>
      <c r="C460" s="541" t="s">
        <v>150</v>
      </c>
      <c r="D460" s="624" t="s">
        <v>16</v>
      </c>
      <c r="E460" s="625"/>
      <c r="F460" s="625"/>
      <c r="G460" s="626"/>
      <c r="H460" s="387">
        <f>H456+H459</f>
        <v>3.5</v>
      </c>
      <c r="I460" s="387">
        <f>I456+I459+I453</f>
        <v>3.5</v>
      </c>
      <c r="J460" s="387">
        <f t="shared" ref="J460:P460" si="143">J456+J459+J453</f>
        <v>0</v>
      </c>
      <c r="K460" s="387">
        <f t="shared" si="143"/>
        <v>0</v>
      </c>
      <c r="L460" s="387">
        <f t="shared" si="143"/>
        <v>0</v>
      </c>
      <c r="M460" s="387">
        <f t="shared" si="143"/>
        <v>0</v>
      </c>
      <c r="N460" s="387">
        <f t="shared" si="143"/>
        <v>0</v>
      </c>
      <c r="O460" s="387">
        <f t="shared" si="143"/>
        <v>0</v>
      </c>
      <c r="P460" s="387">
        <f t="shared" si="143"/>
        <v>0</v>
      </c>
      <c r="Q460" s="387">
        <f>Q456+Q459+Q453</f>
        <v>3</v>
      </c>
      <c r="R460" s="678"/>
      <c r="S460" s="679"/>
      <c r="T460" s="679"/>
      <c r="U460" s="679"/>
      <c r="V460" s="680"/>
    </row>
    <row r="461" spans="1:22" s="159" customFormat="1" ht="15.75" customHeight="1">
      <c r="A461" s="547" t="s">
        <v>162</v>
      </c>
      <c r="B461" s="540" t="s">
        <v>158</v>
      </c>
      <c r="C461" s="541" t="s">
        <v>151</v>
      </c>
      <c r="D461" s="707" t="s">
        <v>654</v>
      </c>
      <c r="E461" s="707"/>
      <c r="F461" s="707"/>
      <c r="G461" s="707"/>
      <c r="H461" s="707"/>
      <c r="I461" s="707"/>
      <c r="J461" s="707"/>
      <c r="K461" s="707"/>
      <c r="L461" s="707"/>
      <c r="M461" s="707"/>
      <c r="N461" s="707"/>
      <c r="O461" s="707"/>
      <c r="P461" s="707"/>
      <c r="Q461" s="707"/>
      <c r="R461" s="707"/>
      <c r="S461" s="707"/>
      <c r="T461" s="707"/>
      <c r="U461" s="707"/>
      <c r="V461" s="707"/>
    </row>
    <row r="462" spans="1:22" s="160" customFormat="1" ht="29.25" customHeight="1">
      <c r="A462" s="647" t="s">
        <v>162</v>
      </c>
      <c r="B462" s="650" t="s">
        <v>158</v>
      </c>
      <c r="C462" s="653" t="s">
        <v>151</v>
      </c>
      <c r="D462" s="656" t="s">
        <v>150</v>
      </c>
      <c r="E462" s="659" t="s">
        <v>655</v>
      </c>
      <c r="F462" s="660"/>
      <c r="G462" s="154"/>
      <c r="H462" s="197"/>
      <c r="I462" s="197"/>
      <c r="J462" s="197"/>
      <c r="K462" s="197"/>
      <c r="L462" s="197"/>
      <c r="M462" s="197"/>
      <c r="N462" s="197"/>
      <c r="O462" s="197"/>
      <c r="P462" s="197"/>
      <c r="Q462" s="197"/>
      <c r="R462" s="497"/>
      <c r="S462" s="457"/>
      <c r="T462" s="369"/>
      <c r="U462" s="155"/>
      <c r="V462" s="155"/>
    </row>
    <row r="463" spans="1:22" s="160" customFormat="1" ht="27.75" customHeight="1">
      <c r="A463" s="648"/>
      <c r="B463" s="651"/>
      <c r="C463" s="654"/>
      <c r="D463" s="657"/>
      <c r="E463" s="181" t="s">
        <v>10</v>
      </c>
      <c r="F463" s="161" t="s">
        <v>656</v>
      </c>
      <c r="G463" s="156" t="s">
        <v>407</v>
      </c>
      <c r="H463" s="398">
        <f>I463+J463+L463+M463+N463+O463+P463+Q463</f>
        <v>3</v>
      </c>
      <c r="I463" s="390">
        <v>1</v>
      </c>
      <c r="J463" s="201"/>
      <c r="K463" s="201"/>
      <c r="L463" s="201"/>
      <c r="M463" s="201"/>
      <c r="N463" s="201"/>
      <c r="O463" s="201"/>
      <c r="P463" s="201"/>
      <c r="Q463" s="390">
        <v>2</v>
      </c>
      <c r="R463" s="453" t="s">
        <v>435</v>
      </c>
      <c r="S463" s="458" t="s">
        <v>631</v>
      </c>
      <c r="T463" s="371" t="s">
        <v>372</v>
      </c>
      <c r="U463" s="156" t="s">
        <v>152</v>
      </c>
      <c r="V463" s="156">
        <v>30</v>
      </c>
    </row>
    <row r="464" spans="1:22" s="159" customFormat="1" ht="15.75" customHeight="1">
      <c r="A464" s="649"/>
      <c r="B464" s="652"/>
      <c r="C464" s="655"/>
      <c r="D464" s="661" t="s">
        <v>15</v>
      </c>
      <c r="E464" s="662"/>
      <c r="F464" s="662"/>
      <c r="G464" s="663"/>
      <c r="H464" s="386">
        <f>H463</f>
        <v>3</v>
      </c>
      <c r="I464" s="386">
        <f t="shared" ref="I464:Q464" si="144">I463</f>
        <v>1</v>
      </c>
      <c r="J464" s="386">
        <f t="shared" si="144"/>
        <v>0</v>
      </c>
      <c r="K464" s="386">
        <f t="shared" si="144"/>
        <v>0</v>
      </c>
      <c r="L464" s="386">
        <f t="shared" si="144"/>
        <v>0</v>
      </c>
      <c r="M464" s="386">
        <f t="shared" si="144"/>
        <v>0</v>
      </c>
      <c r="N464" s="386">
        <f t="shared" si="144"/>
        <v>0</v>
      </c>
      <c r="O464" s="386">
        <f t="shared" si="144"/>
        <v>0</v>
      </c>
      <c r="P464" s="386">
        <f t="shared" si="144"/>
        <v>0</v>
      </c>
      <c r="Q464" s="386">
        <f t="shared" si="144"/>
        <v>2</v>
      </c>
      <c r="R464" s="705"/>
      <c r="S464" s="664"/>
      <c r="T464" s="664"/>
      <c r="U464" s="664"/>
      <c r="V464" s="665"/>
    </row>
    <row r="465" spans="1:22" s="160" customFormat="1" ht="20.25" customHeight="1">
      <c r="A465" s="696" t="s">
        <v>162</v>
      </c>
      <c r="B465" s="699" t="s">
        <v>158</v>
      </c>
      <c r="C465" s="702" t="s">
        <v>151</v>
      </c>
      <c r="D465" s="615" t="s">
        <v>151</v>
      </c>
      <c r="E465" s="659" t="s">
        <v>657</v>
      </c>
      <c r="F465" s="660"/>
      <c r="G465" s="154"/>
      <c r="H465" s="197"/>
      <c r="I465" s="197"/>
      <c r="J465" s="197"/>
      <c r="K465" s="197"/>
      <c r="L465" s="197"/>
      <c r="M465" s="197"/>
      <c r="N465" s="197"/>
      <c r="O465" s="197"/>
      <c r="P465" s="197"/>
      <c r="Q465" s="197"/>
      <c r="R465" s="498"/>
      <c r="S465" s="459"/>
      <c r="T465" s="512"/>
      <c r="U465" s="167"/>
      <c r="V465" s="167"/>
    </row>
    <row r="466" spans="1:22" s="160" customFormat="1" ht="30" customHeight="1">
      <c r="A466" s="697"/>
      <c r="B466" s="700"/>
      <c r="C466" s="703"/>
      <c r="D466" s="616"/>
      <c r="E466" s="181" t="s">
        <v>10</v>
      </c>
      <c r="F466" s="161" t="s">
        <v>658</v>
      </c>
      <c r="G466" s="156" t="s">
        <v>407</v>
      </c>
      <c r="H466" s="588">
        <f>I466+J466+L466+M466+N466+O466+P466+Q466</f>
        <v>3</v>
      </c>
      <c r="I466" s="390">
        <v>1</v>
      </c>
      <c r="J466" s="201"/>
      <c r="K466" s="201"/>
      <c r="L466" s="201"/>
      <c r="M466" s="201"/>
      <c r="N466" s="201"/>
      <c r="O466" s="201"/>
      <c r="P466" s="201"/>
      <c r="Q466" s="1124">
        <v>2</v>
      </c>
      <c r="R466" s="453" t="s">
        <v>435</v>
      </c>
      <c r="S466" s="458" t="s">
        <v>631</v>
      </c>
      <c r="T466" s="371" t="s">
        <v>659</v>
      </c>
      <c r="U466" s="165" t="s">
        <v>152</v>
      </c>
      <c r="V466" s="165">
        <v>3</v>
      </c>
    </row>
    <row r="467" spans="1:22" s="159" customFormat="1" ht="15.75" customHeight="1">
      <c r="A467" s="698"/>
      <c r="B467" s="701"/>
      <c r="C467" s="704"/>
      <c r="D467" s="661" t="s">
        <v>15</v>
      </c>
      <c r="E467" s="662"/>
      <c r="F467" s="662"/>
      <c r="G467" s="663"/>
      <c r="H467" s="386">
        <f>H466</f>
        <v>3</v>
      </c>
      <c r="I467" s="386">
        <f t="shared" ref="I467:Q467" si="145">I466</f>
        <v>1</v>
      </c>
      <c r="J467" s="386">
        <f t="shared" si="145"/>
        <v>0</v>
      </c>
      <c r="K467" s="386">
        <f t="shared" si="145"/>
        <v>0</v>
      </c>
      <c r="L467" s="386">
        <f t="shared" si="145"/>
        <v>0</v>
      </c>
      <c r="M467" s="386">
        <f t="shared" si="145"/>
        <v>0</v>
      </c>
      <c r="N467" s="386">
        <f t="shared" si="145"/>
        <v>0</v>
      </c>
      <c r="O467" s="386">
        <f t="shared" si="145"/>
        <v>0</v>
      </c>
      <c r="P467" s="386">
        <f t="shared" si="145"/>
        <v>0</v>
      </c>
      <c r="Q467" s="386">
        <f t="shared" si="145"/>
        <v>2</v>
      </c>
      <c r="R467" s="705"/>
      <c r="S467" s="664"/>
      <c r="T467" s="664"/>
      <c r="U467" s="664"/>
      <c r="V467" s="665"/>
    </row>
    <row r="468" spans="1:22" s="160" customFormat="1" ht="15.75" customHeight="1">
      <c r="A468" s="547" t="s">
        <v>162</v>
      </c>
      <c r="B468" s="540" t="s">
        <v>158</v>
      </c>
      <c r="C468" s="541" t="s">
        <v>151</v>
      </c>
      <c r="D468" s="624" t="s">
        <v>16</v>
      </c>
      <c r="E468" s="625"/>
      <c r="F468" s="625"/>
      <c r="G468" s="626"/>
      <c r="H468" s="387">
        <f>H464+H467</f>
        <v>6</v>
      </c>
      <c r="I468" s="387">
        <f t="shared" ref="I468:Q468" si="146">I464+I467</f>
        <v>2</v>
      </c>
      <c r="J468" s="387">
        <f t="shared" si="146"/>
        <v>0</v>
      </c>
      <c r="K468" s="387">
        <f t="shared" si="146"/>
        <v>0</v>
      </c>
      <c r="L468" s="387">
        <f t="shared" si="146"/>
        <v>0</v>
      </c>
      <c r="M468" s="387">
        <f t="shared" si="146"/>
        <v>0</v>
      </c>
      <c r="N468" s="387">
        <f t="shared" si="146"/>
        <v>0</v>
      </c>
      <c r="O468" s="387">
        <f t="shared" si="146"/>
        <v>0</v>
      </c>
      <c r="P468" s="387">
        <f t="shared" si="146"/>
        <v>0</v>
      </c>
      <c r="Q468" s="387">
        <f t="shared" si="146"/>
        <v>4</v>
      </c>
      <c r="R468" s="678"/>
      <c r="S468" s="679"/>
      <c r="T468" s="679"/>
      <c r="U468" s="679"/>
      <c r="V468" s="680"/>
    </row>
    <row r="469" spans="1:22" s="159" customFormat="1" ht="15.75" customHeight="1">
      <c r="A469" s="547" t="s">
        <v>162</v>
      </c>
      <c r="B469" s="540" t="s">
        <v>158</v>
      </c>
      <c r="C469" s="541" t="s">
        <v>153</v>
      </c>
      <c r="D469" s="706" t="s">
        <v>660</v>
      </c>
      <c r="E469" s="706"/>
      <c r="F469" s="706"/>
      <c r="G469" s="706"/>
      <c r="H469" s="706"/>
      <c r="I469" s="706"/>
      <c r="J469" s="706"/>
      <c r="K469" s="706"/>
      <c r="L469" s="706"/>
      <c r="M469" s="706"/>
      <c r="N469" s="706"/>
      <c r="O469" s="706"/>
      <c r="P469" s="706"/>
      <c r="Q469" s="706"/>
      <c r="R469" s="706"/>
      <c r="S469" s="706"/>
      <c r="T469" s="706"/>
      <c r="U469" s="706"/>
      <c r="V469" s="706"/>
    </row>
    <row r="470" spans="1:22" s="160" customFormat="1" ht="17.25" customHeight="1">
      <c r="A470" s="647" t="s">
        <v>162</v>
      </c>
      <c r="B470" s="650" t="s">
        <v>158</v>
      </c>
      <c r="C470" s="653" t="s">
        <v>153</v>
      </c>
      <c r="D470" s="656" t="s">
        <v>150</v>
      </c>
      <c r="E470" s="659" t="s">
        <v>661</v>
      </c>
      <c r="F470" s="660"/>
      <c r="G470" s="154"/>
      <c r="H470" s="197"/>
      <c r="I470" s="197"/>
      <c r="J470" s="197"/>
      <c r="K470" s="197"/>
      <c r="L470" s="197"/>
      <c r="M470" s="197"/>
      <c r="N470" s="197"/>
      <c r="O470" s="197"/>
      <c r="P470" s="197"/>
      <c r="Q470" s="197"/>
      <c r="R470" s="497"/>
      <c r="S470" s="457"/>
      <c r="T470" s="369"/>
      <c r="U470" s="155"/>
      <c r="V470" s="155"/>
    </row>
    <row r="471" spans="1:22" s="160" customFormat="1" ht="27.75" customHeight="1">
      <c r="A471" s="648"/>
      <c r="B471" s="651"/>
      <c r="C471" s="654"/>
      <c r="D471" s="657"/>
      <c r="E471" s="181" t="s">
        <v>10</v>
      </c>
      <c r="F471" s="161" t="s">
        <v>662</v>
      </c>
      <c r="G471" s="156" t="s">
        <v>407</v>
      </c>
      <c r="H471" s="398">
        <f>I471+J471+L471+M471+N471+O471+P471+Q471</f>
        <v>2</v>
      </c>
      <c r="I471" s="390">
        <v>1</v>
      </c>
      <c r="J471" s="201"/>
      <c r="K471" s="201"/>
      <c r="L471" s="201"/>
      <c r="M471" s="201"/>
      <c r="N471" s="201"/>
      <c r="O471" s="201"/>
      <c r="P471" s="201"/>
      <c r="Q471" s="390">
        <v>1</v>
      </c>
      <c r="R471" s="453" t="s">
        <v>435</v>
      </c>
      <c r="S471" s="458" t="s">
        <v>631</v>
      </c>
      <c r="T471" s="371" t="s">
        <v>663</v>
      </c>
      <c r="U471" s="165" t="s">
        <v>152</v>
      </c>
      <c r="V471" s="165">
        <v>3</v>
      </c>
    </row>
    <row r="472" spans="1:22" s="159" customFormat="1" ht="15.75" customHeight="1">
      <c r="A472" s="649"/>
      <c r="B472" s="652"/>
      <c r="C472" s="655"/>
      <c r="D472" s="661" t="s">
        <v>15</v>
      </c>
      <c r="E472" s="662"/>
      <c r="F472" s="662"/>
      <c r="G472" s="663"/>
      <c r="H472" s="386">
        <f t="shared" ref="H472:Q473" si="147">H471</f>
        <v>2</v>
      </c>
      <c r="I472" s="386">
        <f t="shared" si="147"/>
        <v>1</v>
      </c>
      <c r="J472" s="386">
        <f t="shared" si="147"/>
        <v>0</v>
      </c>
      <c r="K472" s="386">
        <f t="shared" si="147"/>
        <v>0</v>
      </c>
      <c r="L472" s="386">
        <f t="shared" si="147"/>
        <v>0</v>
      </c>
      <c r="M472" s="386">
        <f t="shared" si="147"/>
        <v>0</v>
      </c>
      <c r="N472" s="386">
        <f t="shared" si="147"/>
        <v>0</v>
      </c>
      <c r="O472" s="386">
        <f t="shared" si="147"/>
        <v>0</v>
      </c>
      <c r="P472" s="386">
        <f t="shared" si="147"/>
        <v>0</v>
      </c>
      <c r="Q472" s="386">
        <f t="shared" si="147"/>
        <v>1</v>
      </c>
      <c r="R472" s="705"/>
      <c r="S472" s="664"/>
      <c r="T472" s="664"/>
      <c r="U472" s="664"/>
      <c r="V472" s="665"/>
    </row>
    <row r="473" spans="1:22" s="160" customFormat="1" ht="18.75" customHeight="1">
      <c r="A473" s="547" t="s">
        <v>162</v>
      </c>
      <c r="B473" s="540" t="s">
        <v>158</v>
      </c>
      <c r="C473" s="541" t="s">
        <v>153</v>
      </c>
      <c r="D473" s="624" t="s">
        <v>16</v>
      </c>
      <c r="E473" s="625"/>
      <c r="F473" s="625"/>
      <c r="G473" s="626"/>
      <c r="H473" s="387">
        <f>H472</f>
        <v>2</v>
      </c>
      <c r="I473" s="387">
        <f t="shared" si="147"/>
        <v>1</v>
      </c>
      <c r="J473" s="387">
        <f t="shared" si="147"/>
        <v>0</v>
      </c>
      <c r="K473" s="387">
        <f t="shared" si="147"/>
        <v>0</v>
      </c>
      <c r="L473" s="387">
        <f t="shared" si="147"/>
        <v>0</v>
      </c>
      <c r="M473" s="387">
        <f t="shared" si="147"/>
        <v>0</v>
      </c>
      <c r="N473" s="387">
        <f t="shared" si="147"/>
        <v>0</v>
      </c>
      <c r="O473" s="387">
        <f t="shared" si="147"/>
        <v>0</v>
      </c>
      <c r="P473" s="387">
        <f t="shared" si="147"/>
        <v>0</v>
      </c>
      <c r="Q473" s="387">
        <f t="shared" si="147"/>
        <v>1</v>
      </c>
      <c r="R473" s="678"/>
      <c r="S473" s="679"/>
      <c r="T473" s="679"/>
      <c r="U473" s="679"/>
      <c r="V473" s="680"/>
    </row>
    <row r="474" spans="1:22" s="159" customFormat="1" ht="15.75" customHeight="1">
      <c r="A474" s="547" t="s">
        <v>162</v>
      </c>
      <c r="B474" s="540" t="s">
        <v>158</v>
      </c>
      <c r="C474" s="541" t="s">
        <v>154</v>
      </c>
      <c r="D474" s="706" t="s">
        <v>664</v>
      </c>
      <c r="E474" s="706"/>
      <c r="F474" s="706"/>
      <c r="G474" s="706"/>
      <c r="H474" s="706"/>
      <c r="I474" s="706"/>
      <c r="J474" s="706"/>
      <c r="K474" s="706"/>
      <c r="L474" s="706"/>
      <c r="M474" s="706"/>
      <c r="N474" s="706"/>
      <c r="O474" s="706"/>
      <c r="P474" s="706"/>
      <c r="Q474" s="706"/>
      <c r="R474" s="706"/>
      <c r="S474" s="706"/>
      <c r="T474" s="706"/>
      <c r="U474" s="706"/>
      <c r="V474" s="706"/>
    </row>
    <row r="475" spans="1:22" s="160" customFormat="1" ht="46.5" customHeight="1">
      <c r="A475" s="647" t="s">
        <v>162</v>
      </c>
      <c r="B475" s="650" t="s">
        <v>158</v>
      </c>
      <c r="C475" s="653" t="s">
        <v>154</v>
      </c>
      <c r="D475" s="656" t="s">
        <v>150</v>
      </c>
      <c r="E475" s="659" t="s">
        <v>665</v>
      </c>
      <c r="F475" s="660"/>
      <c r="G475" s="154"/>
      <c r="H475" s="197"/>
      <c r="I475" s="197"/>
      <c r="J475" s="197"/>
      <c r="K475" s="197"/>
      <c r="L475" s="197"/>
      <c r="M475" s="197"/>
      <c r="N475" s="197"/>
      <c r="O475" s="197"/>
      <c r="P475" s="197"/>
      <c r="Q475" s="197"/>
      <c r="R475" s="497"/>
      <c r="S475" s="457"/>
      <c r="T475" s="369"/>
      <c r="U475" s="155"/>
      <c r="V475" s="155"/>
    </row>
    <row r="476" spans="1:22" s="160" customFormat="1" ht="27.75" customHeight="1">
      <c r="A476" s="649"/>
      <c r="B476" s="652"/>
      <c r="C476" s="655"/>
      <c r="D476" s="658"/>
      <c r="E476" s="181" t="s">
        <v>10</v>
      </c>
      <c r="F476" s="161" t="s">
        <v>666</v>
      </c>
      <c r="G476" s="156" t="s">
        <v>14</v>
      </c>
      <c r="H476" s="398">
        <f>I476+J476+L476+M476+N476+O476+P476+Q476</f>
        <v>5</v>
      </c>
      <c r="I476" s="390">
        <v>3</v>
      </c>
      <c r="J476" s="201"/>
      <c r="K476" s="201"/>
      <c r="L476" s="201"/>
      <c r="M476" s="201"/>
      <c r="N476" s="201"/>
      <c r="O476" s="201"/>
      <c r="P476" s="201"/>
      <c r="Q476" s="390">
        <v>2</v>
      </c>
      <c r="R476" s="453" t="s">
        <v>435</v>
      </c>
      <c r="S476" s="458" t="s">
        <v>631</v>
      </c>
      <c r="T476" s="371" t="s">
        <v>667</v>
      </c>
      <c r="U476" s="165" t="s">
        <v>152</v>
      </c>
      <c r="V476" s="165">
        <v>1</v>
      </c>
    </row>
    <row r="477" spans="1:22" s="159" customFormat="1" ht="15.75" customHeight="1">
      <c r="A477" s="547" t="s">
        <v>162</v>
      </c>
      <c r="B477" s="540" t="s">
        <v>158</v>
      </c>
      <c r="C477" s="541" t="s">
        <v>154</v>
      </c>
      <c r="D477" s="661" t="s">
        <v>15</v>
      </c>
      <c r="E477" s="662"/>
      <c r="F477" s="662"/>
      <c r="G477" s="663"/>
      <c r="H477" s="386">
        <f>H476</f>
        <v>5</v>
      </c>
      <c r="I477" s="386">
        <f t="shared" ref="I477:Q478" si="148">I476</f>
        <v>3</v>
      </c>
      <c r="J477" s="386">
        <f t="shared" si="148"/>
        <v>0</v>
      </c>
      <c r="K477" s="386">
        <f t="shared" si="148"/>
        <v>0</v>
      </c>
      <c r="L477" s="386">
        <f t="shared" si="148"/>
        <v>0</v>
      </c>
      <c r="M477" s="386">
        <f t="shared" si="148"/>
        <v>0</v>
      </c>
      <c r="N477" s="386">
        <f t="shared" si="148"/>
        <v>0</v>
      </c>
      <c r="O477" s="386">
        <f t="shared" si="148"/>
        <v>0</v>
      </c>
      <c r="P477" s="386">
        <f t="shared" si="148"/>
        <v>0</v>
      </c>
      <c r="Q477" s="386">
        <f t="shared" si="148"/>
        <v>2</v>
      </c>
      <c r="R477" s="705"/>
      <c r="S477" s="664"/>
      <c r="T477" s="664"/>
      <c r="U477" s="664"/>
      <c r="V477" s="665"/>
    </row>
    <row r="478" spans="1:22" s="160" customFormat="1" ht="18" customHeight="1">
      <c r="A478" s="547" t="s">
        <v>162</v>
      </c>
      <c r="B478" s="540" t="s">
        <v>158</v>
      </c>
      <c r="C478" s="541" t="s">
        <v>154</v>
      </c>
      <c r="D478" s="624" t="s">
        <v>16</v>
      </c>
      <c r="E478" s="625"/>
      <c r="F478" s="625"/>
      <c r="G478" s="626"/>
      <c r="H478" s="387">
        <f>H477</f>
        <v>5</v>
      </c>
      <c r="I478" s="387">
        <f t="shared" si="148"/>
        <v>3</v>
      </c>
      <c r="J478" s="387">
        <f t="shared" si="148"/>
        <v>0</v>
      </c>
      <c r="K478" s="387">
        <f t="shared" si="148"/>
        <v>0</v>
      </c>
      <c r="L478" s="387">
        <f t="shared" si="148"/>
        <v>0</v>
      </c>
      <c r="M478" s="387">
        <f t="shared" si="148"/>
        <v>0</v>
      </c>
      <c r="N478" s="387">
        <f t="shared" si="148"/>
        <v>0</v>
      </c>
      <c r="O478" s="387">
        <f t="shared" si="148"/>
        <v>0</v>
      </c>
      <c r="P478" s="387">
        <f t="shared" si="148"/>
        <v>0</v>
      </c>
      <c r="Q478" s="387">
        <f t="shared" si="148"/>
        <v>2</v>
      </c>
      <c r="R478" s="678"/>
      <c r="S478" s="679"/>
      <c r="T478" s="679"/>
      <c r="U478" s="679"/>
      <c r="V478" s="680"/>
    </row>
    <row r="479" spans="1:22" s="159" customFormat="1" ht="15.75" customHeight="1">
      <c r="A479" s="547" t="s">
        <v>162</v>
      </c>
      <c r="B479" s="540" t="s">
        <v>158</v>
      </c>
      <c r="C479" s="541" t="s">
        <v>158</v>
      </c>
      <c r="D479" s="706" t="s">
        <v>668</v>
      </c>
      <c r="E479" s="706"/>
      <c r="F479" s="706"/>
      <c r="G479" s="706"/>
      <c r="H479" s="706"/>
      <c r="I479" s="706"/>
      <c r="J479" s="706"/>
      <c r="K479" s="706"/>
      <c r="L479" s="706"/>
      <c r="M479" s="706"/>
      <c r="N479" s="706"/>
      <c r="O479" s="706"/>
      <c r="P479" s="706"/>
      <c r="Q479" s="706"/>
      <c r="R479" s="706"/>
      <c r="S479" s="706"/>
      <c r="T479" s="706"/>
      <c r="U479" s="706"/>
      <c r="V479" s="706"/>
    </row>
    <row r="480" spans="1:22" s="160" customFormat="1" ht="32.25" customHeight="1">
      <c r="A480" s="647" t="s">
        <v>162</v>
      </c>
      <c r="B480" s="650" t="s">
        <v>158</v>
      </c>
      <c r="C480" s="653" t="s">
        <v>158</v>
      </c>
      <c r="D480" s="656" t="s">
        <v>150</v>
      </c>
      <c r="E480" s="659" t="s">
        <v>669</v>
      </c>
      <c r="F480" s="660"/>
      <c r="G480" s="154"/>
      <c r="H480" s="197"/>
      <c r="I480" s="197"/>
      <c r="J480" s="197"/>
      <c r="K480" s="197"/>
      <c r="L480" s="197"/>
      <c r="M480" s="197"/>
      <c r="N480" s="197"/>
      <c r="O480" s="197"/>
      <c r="P480" s="197"/>
      <c r="Q480" s="197"/>
      <c r="R480" s="497"/>
      <c r="S480" s="457"/>
      <c r="T480" s="369"/>
      <c r="U480" s="155"/>
      <c r="V480" s="155"/>
    </row>
    <row r="481" spans="1:22" s="160" customFormat="1" ht="32.25" customHeight="1">
      <c r="A481" s="648"/>
      <c r="B481" s="651"/>
      <c r="C481" s="654"/>
      <c r="D481" s="657"/>
      <c r="E481" s="181" t="s">
        <v>10</v>
      </c>
      <c r="F481" s="161" t="s">
        <v>326</v>
      </c>
      <c r="G481" s="156" t="s">
        <v>407</v>
      </c>
      <c r="H481" s="398">
        <f>I481+J481+L481+M481+N481+O481+P481+Q481</f>
        <v>0.5</v>
      </c>
      <c r="I481" s="390">
        <v>0.25</v>
      </c>
      <c r="J481" s="201"/>
      <c r="K481" s="201"/>
      <c r="L481" s="201"/>
      <c r="M481" s="201"/>
      <c r="N481" s="201"/>
      <c r="O481" s="201"/>
      <c r="P481" s="201"/>
      <c r="Q481" s="390">
        <v>0.25</v>
      </c>
      <c r="R481" s="453" t="s">
        <v>435</v>
      </c>
      <c r="S481" s="458" t="s">
        <v>631</v>
      </c>
      <c r="T481" s="371" t="s">
        <v>371</v>
      </c>
      <c r="U481" s="156" t="s">
        <v>152</v>
      </c>
      <c r="V481" s="156">
        <v>8</v>
      </c>
    </row>
    <row r="482" spans="1:22" s="160" customFormat="1" ht="29.25" customHeight="1">
      <c r="A482" s="648"/>
      <c r="B482" s="651"/>
      <c r="C482" s="654"/>
      <c r="D482" s="657"/>
      <c r="E482" s="181" t="s">
        <v>11</v>
      </c>
      <c r="F482" s="161" t="s">
        <v>327</v>
      </c>
      <c r="G482" s="156" t="s">
        <v>407</v>
      </c>
      <c r="H482" s="398">
        <f>I482+J482+L482+M482+N482+O482+P482+Q482</f>
        <v>0.5</v>
      </c>
      <c r="I482" s="390">
        <v>0.25</v>
      </c>
      <c r="J482" s="201"/>
      <c r="K482" s="201"/>
      <c r="L482" s="201"/>
      <c r="M482" s="201"/>
      <c r="N482" s="201"/>
      <c r="O482" s="201"/>
      <c r="P482" s="201"/>
      <c r="Q482" s="390">
        <v>0.25</v>
      </c>
      <c r="R482" s="453" t="s">
        <v>435</v>
      </c>
      <c r="S482" s="458" t="s">
        <v>631</v>
      </c>
      <c r="T482" s="371" t="s">
        <v>370</v>
      </c>
      <c r="U482" s="156" t="s">
        <v>152</v>
      </c>
      <c r="V482" s="156">
        <v>8</v>
      </c>
    </row>
    <row r="483" spans="1:22" s="159" customFormat="1" ht="15.75" customHeight="1">
      <c r="A483" s="649"/>
      <c r="B483" s="652"/>
      <c r="C483" s="655"/>
      <c r="D483" s="661" t="s">
        <v>15</v>
      </c>
      <c r="E483" s="662"/>
      <c r="F483" s="662"/>
      <c r="G483" s="663"/>
      <c r="H483" s="386">
        <f>H481+H482</f>
        <v>1</v>
      </c>
      <c r="I483" s="386">
        <f t="shared" ref="I483:J483" si="149">I481+I482</f>
        <v>0.5</v>
      </c>
      <c r="J483" s="386">
        <f t="shared" si="149"/>
        <v>0</v>
      </c>
      <c r="K483" s="386"/>
      <c r="L483" s="386">
        <f t="shared" ref="L483:Q483" si="150">L481+L482</f>
        <v>0</v>
      </c>
      <c r="M483" s="386">
        <f t="shared" si="150"/>
        <v>0</v>
      </c>
      <c r="N483" s="386">
        <f t="shared" si="150"/>
        <v>0</v>
      </c>
      <c r="O483" s="386">
        <f t="shared" si="150"/>
        <v>0</v>
      </c>
      <c r="P483" s="386">
        <f t="shared" si="150"/>
        <v>0</v>
      </c>
      <c r="Q483" s="386">
        <f t="shared" si="150"/>
        <v>0.5</v>
      </c>
      <c r="R483" s="705"/>
      <c r="S483" s="664"/>
      <c r="T483" s="664"/>
      <c r="U483" s="664"/>
      <c r="V483" s="665"/>
    </row>
    <row r="484" spans="1:22" s="160" customFormat="1" ht="15" customHeight="1">
      <c r="A484" s="547" t="s">
        <v>162</v>
      </c>
      <c r="B484" s="540" t="s">
        <v>158</v>
      </c>
      <c r="C484" s="541" t="s">
        <v>158</v>
      </c>
      <c r="D484" s="624" t="s">
        <v>16</v>
      </c>
      <c r="E484" s="625"/>
      <c r="F484" s="625"/>
      <c r="G484" s="626"/>
      <c r="H484" s="387">
        <f>H483</f>
        <v>1</v>
      </c>
      <c r="I484" s="387">
        <f t="shared" ref="I484:Q484" si="151">I483</f>
        <v>0.5</v>
      </c>
      <c r="J484" s="387">
        <f t="shared" si="151"/>
        <v>0</v>
      </c>
      <c r="K484" s="387">
        <f t="shared" si="151"/>
        <v>0</v>
      </c>
      <c r="L484" s="387">
        <f t="shared" si="151"/>
        <v>0</v>
      </c>
      <c r="M484" s="387">
        <f t="shared" si="151"/>
        <v>0</v>
      </c>
      <c r="N484" s="387">
        <f t="shared" si="151"/>
        <v>0</v>
      </c>
      <c r="O484" s="387">
        <f t="shared" si="151"/>
        <v>0</v>
      </c>
      <c r="P484" s="387">
        <f t="shared" si="151"/>
        <v>0</v>
      </c>
      <c r="Q484" s="387">
        <f t="shared" si="151"/>
        <v>0.5</v>
      </c>
      <c r="R484" s="678"/>
      <c r="S484" s="679"/>
      <c r="T484" s="679"/>
      <c r="U484" s="679"/>
      <c r="V484" s="680"/>
    </row>
    <row r="485" spans="1:22" s="159" customFormat="1" ht="15" customHeight="1">
      <c r="A485" s="547" t="s">
        <v>162</v>
      </c>
      <c r="B485" s="540" t="s">
        <v>158</v>
      </c>
      <c r="C485" s="629" t="s">
        <v>17</v>
      </c>
      <c r="D485" s="630"/>
      <c r="E485" s="630"/>
      <c r="F485" s="630"/>
      <c r="G485" s="631"/>
      <c r="H485" s="389">
        <f>H484+H478+H473+H468+H460</f>
        <v>17.5</v>
      </c>
      <c r="I485" s="389">
        <f t="shared" ref="I485:Q485" si="152">I484+I478+I473+I468+I460</f>
        <v>10</v>
      </c>
      <c r="J485" s="389">
        <f t="shared" si="152"/>
        <v>0</v>
      </c>
      <c r="K485" s="389">
        <f t="shared" si="152"/>
        <v>0</v>
      </c>
      <c r="L485" s="389">
        <f t="shared" si="152"/>
        <v>0</v>
      </c>
      <c r="M485" s="389">
        <f t="shared" si="152"/>
        <v>0</v>
      </c>
      <c r="N485" s="389">
        <f t="shared" si="152"/>
        <v>0</v>
      </c>
      <c r="O485" s="389">
        <f t="shared" si="152"/>
        <v>0</v>
      </c>
      <c r="P485" s="389">
        <f t="shared" si="152"/>
        <v>0</v>
      </c>
      <c r="Q485" s="389">
        <f t="shared" si="152"/>
        <v>10.5</v>
      </c>
      <c r="R485" s="499"/>
      <c r="S485" s="632"/>
      <c r="T485" s="632"/>
      <c r="U485" s="632"/>
      <c r="V485" s="633"/>
    </row>
    <row r="486" spans="1:22" s="3" customFormat="1" ht="16.5" customHeight="1">
      <c r="A486" s="547" t="s">
        <v>162</v>
      </c>
      <c r="B486" s="634" t="s">
        <v>670</v>
      </c>
      <c r="C486" s="635"/>
      <c r="D486" s="635"/>
      <c r="E486" s="635"/>
      <c r="F486" s="635"/>
      <c r="G486" s="636"/>
      <c r="H486" s="427">
        <f>H339+H371+H405+H485+H446</f>
        <v>191.87200000000001</v>
      </c>
      <c r="I486" s="427">
        <f t="shared" ref="I486:Q486" si="153">I339+I371+I405+I485+I446</f>
        <v>115.672</v>
      </c>
      <c r="J486" s="427">
        <f t="shared" si="153"/>
        <v>0</v>
      </c>
      <c r="K486" s="427">
        <f t="shared" si="153"/>
        <v>0</v>
      </c>
      <c r="L486" s="427">
        <f t="shared" si="153"/>
        <v>0</v>
      </c>
      <c r="M486" s="427">
        <f t="shared" si="153"/>
        <v>0</v>
      </c>
      <c r="N486" s="427">
        <f t="shared" si="153"/>
        <v>0</v>
      </c>
      <c r="O486" s="427">
        <f t="shared" si="153"/>
        <v>20.399999999999999</v>
      </c>
      <c r="P486" s="427">
        <f t="shared" si="153"/>
        <v>0</v>
      </c>
      <c r="Q486" s="427">
        <f t="shared" si="153"/>
        <v>58.8</v>
      </c>
      <c r="R486" s="681"/>
      <c r="S486" s="637"/>
      <c r="T486" s="637"/>
      <c r="U486" s="637"/>
      <c r="V486" s="638"/>
    </row>
    <row r="487" spans="1:22" s="3" customFormat="1" ht="18" customHeight="1">
      <c r="A487" s="1122" t="s">
        <v>936</v>
      </c>
      <c r="B487" s="1122"/>
      <c r="C487" s="1122"/>
      <c r="D487" s="1122"/>
      <c r="E487" s="1122"/>
      <c r="F487" s="1122"/>
      <c r="G487" s="1122"/>
      <c r="H487" s="1122"/>
      <c r="I487" s="1122"/>
      <c r="J487" s="1122"/>
      <c r="K487" s="1122"/>
      <c r="L487" s="1122"/>
      <c r="M487" s="1122"/>
      <c r="N487" s="1122"/>
      <c r="O487" s="1122"/>
      <c r="P487" s="1122"/>
      <c r="Q487" s="1122"/>
      <c r="R487" s="1122"/>
      <c r="S487" s="1122"/>
      <c r="T487" s="1122"/>
      <c r="U487" s="1122"/>
      <c r="V487" s="1123"/>
    </row>
    <row r="488" spans="1:22" s="3" customFormat="1" ht="15" customHeight="1">
      <c r="A488" s="581" t="s">
        <v>164</v>
      </c>
      <c r="B488" s="682" t="s">
        <v>937</v>
      </c>
      <c r="C488" s="683"/>
      <c r="D488" s="683"/>
      <c r="E488" s="683"/>
      <c r="F488" s="683"/>
      <c r="G488" s="683"/>
      <c r="H488" s="683"/>
      <c r="I488" s="683"/>
      <c r="J488" s="683"/>
      <c r="K488" s="683"/>
      <c r="L488" s="683"/>
      <c r="M488" s="683"/>
      <c r="N488" s="683"/>
      <c r="O488" s="683"/>
      <c r="P488" s="683"/>
      <c r="Q488" s="683"/>
      <c r="R488" s="683"/>
      <c r="S488" s="683"/>
      <c r="T488" s="683"/>
      <c r="U488" s="683"/>
      <c r="V488" s="684"/>
    </row>
    <row r="489" spans="1:22" s="3" customFormat="1" ht="15" customHeight="1">
      <c r="A489" s="578" t="s">
        <v>164</v>
      </c>
      <c r="B489" s="579" t="s">
        <v>150</v>
      </c>
      <c r="C489" s="685" t="s">
        <v>1094</v>
      </c>
      <c r="D489" s="686"/>
      <c r="E489" s="686"/>
      <c r="F489" s="686"/>
      <c r="G489" s="686"/>
      <c r="H489" s="686"/>
      <c r="I489" s="686"/>
      <c r="J489" s="686"/>
      <c r="K489" s="686"/>
      <c r="L489" s="686"/>
      <c r="M489" s="686"/>
      <c r="N489" s="686"/>
      <c r="O489" s="686"/>
      <c r="P489" s="686"/>
      <c r="Q489" s="686"/>
      <c r="R489" s="686"/>
      <c r="S489" s="686"/>
      <c r="T489" s="686"/>
      <c r="U489" s="686"/>
      <c r="V489" s="687"/>
    </row>
    <row r="490" spans="1:22" s="3" customFormat="1" ht="15" customHeight="1">
      <c r="A490" s="578" t="s">
        <v>164</v>
      </c>
      <c r="B490" s="579" t="s">
        <v>150</v>
      </c>
      <c r="C490" s="580" t="s">
        <v>150</v>
      </c>
      <c r="D490" s="644" t="s">
        <v>258</v>
      </c>
      <c r="E490" s="645"/>
      <c r="F490" s="645"/>
      <c r="G490" s="645"/>
      <c r="H490" s="645"/>
      <c r="I490" s="645"/>
      <c r="J490" s="645"/>
      <c r="K490" s="645"/>
      <c r="L490" s="645"/>
      <c r="M490" s="645"/>
      <c r="N490" s="645"/>
      <c r="O490" s="645"/>
      <c r="P490" s="645"/>
      <c r="Q490" s="645"/>
      <c r="R490" s="645"/>
      <c r="S490" s="645"/>
      <c r="T490" s="645"/>
      <c r="U490" s="645"/>
      <c r="V490" s="646"/>
    </row>
    <row r="491" spans="1:22" s="180" customFormat="1" ht="29.25" customHeight="1">
      <c r="A491" s="647" t="s">
        <v>164</v>
      </c>
      <c r="B491" s="650" t="s">
        <v>150</v>
      </c>
      <c r="C491" s="653" t="s">
        <v>150</v>
      </c>
      <c r="D491" s="656" t="s">
        <v>150</v>
      </c>
      <c r="E491" s="617" t="s">
        <v>259</v>
      </c>
      <c r="F491" s="618"/>
      <c r="G491" s="154"/>
      <c r="H491" s="197"/>
      <c r="I491" s="197"/>
      <c r="J491" s="197"/>
      <c r="K491" s="197"/>
      <c r="L491" s="197"/>
      <c r="M491" s="197"/>
      <c r="N491" s="197"/>
      <c r="O491" s="197"/>
      <c r="P491" s="197"/>
      <c r="Q491" s="197"/>
      <c r="R491" s="197"/>
      <c r="S491" s="198"/>
      <c r="T491" s="369"/>
      <c r="U491" s="155"/>
      <c r="V491" s="155"/>
    </row>
    <row r="492" spans="1:22" s="180" customFormat="1" ht="56.25" customHeight="1">
      <c r="A492" s="648"/>
      <c r="B492" s="651"/>
      <c r="C492" s="654"/>
      <c r="D492" s="658"/>
      <c r="E492" s="181" t="s">
        <v>10</v>
      </c>
      <c r="F492" s="262" t="s">
        <v>260</v>
      </c>
      <c r="G492" s="156" t="s">
        <v>14</v>
      </c>
      <c r="H492" s="398">
        <v>195.1</v>
      </c>
      <c r="I492" s="201">
        <v>195.1</v>
      </c>
      <c r="J492" s="201"/>
      <c r="K492" s="201"/>
      <c r="L492" s="201"/>
      <c r="M492" s="201"/>
      <c r="N492" s="201"/>
      <c r="O492" s="201"/>
      <c r="P492" s="201"/>
      <c r="Q492" s="201"/>
      <c r="R492" s="201" t="s">
        <v>435</v>
      </c>
      <c r="S492" s="226" t="s">
        <v>1147</v>
      </c>
      <c r="T492" s="371" t="s">
        <v>261</v>
      </c>
      <c r="U492" s="156" t="s">
        <v>152</v>
      </c>
      <c r="V492" s="156">
        <v>10</v>
      </c>
    </row>
    <row r="493" spans="1:22" s="3" customFormat="1" ht="15" customHeight="1">
      <c r="A493" s="649"/>
      <c r="B493" s="652"/>
      <c r="C493" s="655"/>
      <c r="D493" s="619" t="s">
        <v>15</v>
      </c>
      <c r="E493" s="620"/>
      <c r="F493" s="620"/>
      <c r="G493" s="621"/>
      <c r="H493" s="386">
        <f>H492</f>
        <v>195.1</v>
      </c>
      <c r="I493" s="386">
        <f>I492</f>
        <v>195.1</v>
      </c>
      <c r="J493" s="386">
        <f t="shared" ref="J493:Q493" si="154">J492</f>
        <v>0</v>
      </c>
      <c r="K493" s="386"/>
      <c r="L493" s="386">
        <f t="shared" si="154"/>
        <v>0</v>
      </c>
      <c r="M493" s="386">
        <f t="shared" si="154"/>
        <v>0</v>
      </c>
      <c r="N493" s="386">
        <f t="shared" si="154"/>
        <v>0</v>
      </c>
      <c r="O493" s="386">
        <f t="shared" si="154"/>
        <v>0</v>
      </c>
      <c r="P493" s="386">
        <f t="shared" si="154"/>
        <v>0</v>
      </c>
      <c r="Q493" s="386">
        <f t="shared" si="154"/>
        <v>0</v>
      </c>
      <c r="R493" s="577"/>
      <c r="S493" s="664"/>
      <c r="T493" s="664"/>
      <c r="U493" s="664"/>
      <c r="V493" s="665"/>
    </row>
    <row r="494" spans="1:22" s="3" customFormat="1" ht="27.75" customHeight="1">
      <c r="A494" s="647" t="s">
        <v>164</v>
      </c>
      <c r="B494" s="650" t="s">
        <v>150</v>
      </c>
      <c r="C494" s="653" t="s">
        <v>150</v>
      </c>
      <c r="D494" s="656" t="s">
        <v>151</v>
      </c>
      <c r="E494" s="617" t="s">
        <v>262</v>
      </c>
      <c r="F494" s="618"/>
      <c r="G494" s="154"/>
      <c r="H494" s="197"/>
      <c r="I494" s="197"/>
      <c r="J494" s="197"/>
      <c r="K494" s="197"/>
      <c r="L494" s="197"/>
      <c r="M494" s="197"/>
      <c r="N494" s="197"/>
      <c r="O494" s="197"/>
      <c r="P494" s="197"/>
      <c r="Q494" s="197"/>
      <c r="R494" s="197"/>
      <c r="S494" s="198"/>
      <c r="T494" s="369"/>
      <c r="U494" s="155"/>
      <c r="V494" s="155"/>
    </row>
    <row r="495" spans="1:22" s="3" customFormat="1" ht="67.5" customHeight="1">
      <c r="A495" s="648"/>
      <c r="B495" s="651"/>
      <c r="C495" s="654"/>
      <c r="D495" s="658"/>
      <c r="E495" s="182" t="s">
        <v>10</v>
      </c>
      <c r="F495" s="262" t="s">
        <v>263</v>
      </c>
      <c r="G495" s="156" t="s">
        <v>14</v>
      </c>
      <c r="H495" s="398">
        <v>72.900000000000006</v>
      </c>
      <c r="I495" s="515">
        <v>72.900000000000006</v>
      </c>
      <c r="J495" s="201"/>
      <c r="K495" s="201"/>
      <c r="L495" s="201"/>
      <c r="M495" s="201"/>
      <c r="N495" s="201"/>
      <c r="O495" s="201"/>
      <c r="P495" s="201"/>
      <c r="Q495" s="201"/>
      <c r="R495" s="201" t="s">
        <v>435</v>
      </c>
      <c r="S495" s="226" t="s">
        <v>1148</v>
      </c>
      <c r="T495" s="371" t="s">
        <v>264</v>
      </c>
      <c r="U495" s="156" t="s">
        <v>152</v>
      </c>
      <c r="V495" s="156">
        <v>2</v>
      </c>
    </row>
    <row r="496" spans="1:22" s="3" customFormat="1" ht="15" customHeight="1">
      <c r="A496" s="649"/>
      <c r="B496" s="652"/>
      <c r="C496" s="655"/>
      <c r="D496" s="619" t="s">
        <v>15</v>
      </c>
      <c r="E496" s="620"/>
      <c r="F496" s="620"/>
      <c r="G496" s="621"/>
      <c r="H496" s="386">
        <f>H495</f>
        <v>72.900000000000006</v>
      </c>
      <c r="I496" s="386">
        <f>I495</f>
        <v>72.900000000000006</v>
      </c>
      <c r="J496" s="386">
        <f t="shared" ref="J496:Q496" si="155">J495</f>
        <v>0</v>
      </c>
      <c r="K496" s="386"/>
      <c r="L496" s="386">
        <f t="shared" si="155"/>
        <v>0</v>
      </c>
      <c r="M496" s="386">
        <f t="shared" si="155"/>
        <v>0</v>
      </c>
      <c r="N496" s="386">
        <f t="shared" si="155"/>
        <v>0</v>
      </c>
      <c r="O496" s="386">
        <f t="shared" si="155"/>
        <v>0</v>
      </c>
      <c r="P496" s="386">
        <f t="shared" si="155"/>
        <v>0</v>
      </c>
      <c r="Q496" s="386">
        <f t="shared" si="155"/>
        <v>0</v>
      </c>
      <c r="R496" s="577"/>
      <c r="S496" s="664"/>
      <c r="T496" s="664"/>
      <c r="U496" s="664"/>
      <c r="V496" s="665"/>
    </row>
    <row r="497" spans="1:22" s="3" customFormat="1" ht="34.5" customHeight="1">
      <c r="A497" s="647" t="s">
        <v>164</v>
      </c>
      <c r="B497" s="650" t="s">
        <v>150</v>
      </c>
      <c r="C497" s="653" t="s">
        <v>150</v>
      </c>
      <c r="D497" s="656" t="s">
        <v>153</v>
      </c>
      <c r="E497" s="617" t="s">
        <v>265</v>
      </c>
      <c r="F497" s="618"/>
      <c r="G497" s="154"/>
      <c r="H497" s="197"/>
      <c r="I497" s="197"/>
      <c r="J497" s="197"/>
      <c r="K497" s="197"/>
      <c r="L497" s="197"/>
      <c r="M497" s="197"/>
      <c r="N497" s="197"/>
      <c r="O497" s="197"/>
      <c r="P497" s="197"/>
      <c r="Q497" s="197"/>
      <c r="R497" s="197"/>
      <c r="S497" s="198"/>
      <c r="T497" s="369"/>
      <c r="U497" s="155"/>
      <c r="V497" s="155"/>
    </row>
    <row r="498" spans="1:22" s="3" customFormat="1" ht="105" customHeight="1">
      <c r="A498" s="648"/>
      <c r="B498" s="651"/>
      <c r="C498" s="654"/>
      <c r="D498" s="657"/>
      <c r="E498" s="181" t="s">
        <v>10</v>
      </c>
      <c r="F498" s="262" t="s">
        <v>266</v>
      </c>
      <c r="G498" s="156" t="s">
        <v>14</v>
      </c>
      <c r="H498" s="588">
        <v>1866.4760000000001</v>
      </c>
      <c r="I498" s="515">
        <v>1866.4760000000001</v>
      </c>
      <c r="J498" s="201"/>
      <c r="K498" s="201"/>
      <c r="L498" s="201"/>
      <c r="M498" s="201"/>
      <c r="N498" s="201"/>
      <c r="O498" s="201"/>
      <c r="P498" s="201"/>
      <c r="Q498" s="201"/>
      <c r="R498" s="201" t="s">
        <v>435</v>
      </c>
      <c r="S498" s="226" t="s">
        <v>1149</v>
      </c>
      <c r="T498" s="371" t="s">
        <v>267</v>
      </c>
      <c r="U498" s="156" t="s">
        <v>152</v>
      </c>
      <c r="V498" s="156">
        <v>70</v>
      </c>
    </row>
    <row r="499" spans="1:22" s="3" customFormat="1" ht="91.5" customHeight="1">
      <c r="A499" s="648"/>
      <c r="B499" s="651"/>
      <c r="C499" s="654"/>
      <c r="D499" s="657"/>
      <c r="E499" s="181" t="s">
        <v>11</v>
      </c>
      <c r="F499" s="262" t="s">
        <v>360</v>
      </c>
      <c r="G499" s="156" t="s">
        <v>14</v>
      </c>
      <c r="H499" s="398"/>
      <c r="I499" s="201"/>
      <c r="J499" s="201"/>
      <c r="K499" s="201"/>
      <c r="L499" s="201"/>
      <c r="M499" s="201"/>
      <c r="N499" s="201"/>
      <c r="O499" s="201"/>
      <c r="P499" s="201"/>
      <c r="Q499" s="201"/>
      <c r="R499" s="201" t="s">
        <v>435</v>
      </c>
      <c r="S499" s="226" t="s">
        <v>1150</v>
      </c>
      <c r="T499" s="371" t="s">
        <v>268</v>
      </c>
      <c r="U499" s="194" t="s">
        <v>152</v>
      </c>
      <c r="V499" s="194">
        <v>1</v>
      </c>
    </row>
    <row r="500" spans="1:22" s="3" customFormat="1" ht="103.5" customHeight="1">
      <c r="A500" s="648"/>
      <c r="B500" s="651"/>
      <c r="C500" s="654"/>
      <c r="D500" s="658"/>
      <c r="E500" s="181" t="s">
        <v>12</v>
      </c>
      <c r="F500" s="262" t="s">
        <v>269</v>
      </c>
      <c r="G500" s="156" t="s">
        <v>14</v>
      </c>
      <c r="H500" s="398">
        <v>69.38</v>
      </c>
      <c r="I500" s="203">
        <v>69.38</v>
      </c>
      <c r="J500" s="203"/>
      <c r="K500" s="203"/>
      <c r="L500" s="203"/>
      <c r="M500" s="203"/>
      <c r="N500" s="203"/>
      <c r="O500" s="203"/>
      <c r="P500" s="203"/>
      <c r="Q500" s="203"/>
      <c r="R500" s="201" t="s">
        <v>435</v>
      </c>
      <c r="S500" s="226" t="s">
        <v>1151</v>
      </c>
      <c r="T500" s="371" t="s">
        <v>267</v>
      </c>
      <c r="U500" s="156" t="s">
        <v>152</v>
      </c>
      <c r="V500" s="156">
        <v>3</v>
      </c>
    </row>
    <row r="501" spans="1:22" s="3" customFormat="1" ht="105.75" customHeight="1">
      <c r="A501" s="648"/>
      <c r="B501" s="651"/>
      <c r="C501" s="654"/>
      <c r="D501" s="367"/>
      <c r="E501" s="181" t="s">
        <v>13</v>
      </c>
      <c r="F501" s="262" t="s">
        <v>270</v>
      </c>
      <c r="G501" s="156" t="s">
        <v>14</v>
      </c>
      <c r="H501" s="398">
        <v>80.415000000000006</v>
      </c>
      <c r="I501" s="201">
        <v>80.415000000000006</v>
      </c>
      <c r="J501" s="201"/>
      <c r="K501" s="201"/>
      <c r="L501" s="201"/>
      <c r="M501" s="201"/>
      <c r="N501" s="201"/>
      <c r="O501" s="201"/>
      <c r="P501" s="201"/>
      <c r="Q501" s="201"/>
      <c r="R501" s="201" t="s">
        <v>435</v>
      </c>
      <c r="S501" s="226" t="s">
        <v>1152</v>
      </c>
      <c r="T501" s="371" t="s">
        <v>267</v>
      </c>
      <c r="U501" s="156" t="s">
        <v>152</v>
      </c>
      <c r="V501" s="156">
        <v>3</v>
      </c>
    </row>
    <row r="502" spans="1:22" s="3" customFormat="1" ht="106.5" customHeight="1">
      <c r="A502" s="648"/>
      <c r="B502" s="651"/>
      <c r="C502" s="654"/>
      <c r="D502" s="367"/>
      <c r="E502" s="181" t="s">
        <v>22</v>
      </c>
      <c r="F502" s="262" t="s">
        <v>361</v>
      </c>
      <c r="G502" s="156" t="s">
        <v>14</v>
      </c>
      <c r="H502" s="398">
        <v>63.173000000000002</v>
      </c>
      <c r="I502" s="201">
        <v>63.173000000000002</v>
      </c>
      <c r="J502" s="201"/>
      <c r="K502" s="201"/>
      <c r="L502" s="201"/>
      <c r="M502" s="201"/>
      <c r="N502" s="201"/>
      <c r="O502" s="201"/>
      <c r="P502" s="201"/>
      <c r="Q502" s="201"/>
      <c r="R502" s="201" t="s">
        <v>435</v>
      </c>
      <c r="S502" s="226" t="s">
        <v>1153</v>
      </c>
      <c r="T502" s="371" t="s">
        <v>267</v>
      </c>
      <c r="U502" s="156" t="s">
        <v>152</v>
      </c>
      <c r="V502" s="156">
        <v>10</v>
      </c>
    </row>
    <row r="503" spans="1:22" s="3" customFormat="1" ht="105.75" customHeight="1">
      <c r="A503" s="648"/>
      <c r="B503" s="651"/>
      <c r="C503" s="654"/>
      <c r="D503" s="367"/>
      <c r="E503" s="181" t="s">
        <v>24</v>
      </c>
      <c r="F503" s="262" t="s">
        <v>938</v>
      </c>
      <c r="G503" s="156" t="s">
        <v>14</v>
      </c>
      <c r="H503" s="398">
        <v>21.881</v>
      </c>
      <c r="I503" s="201">
        <v>21.881</v>
      </c>
      <c r="J503" s="201"/>
      <c r="K503" s="201"/>
      <c r="L503" s="201"/>
      <c r="M503" s="201"/>
      <c r="N503" s="201"/>
      <c r="O503" s="201"/>
      <c r="P503" s="201"/>
      <c r="Q503" s="201"/>
      <c r="R503" s="201" t="s">
        <v>435</v>
      </c>
      <c r="S503" s="226" t="s">
        <v>1154</v>
      </c>
      <c r="T503" s="371" t="s">
        <v>267</v>
      </c>
      <c r="U503" s="156" t="s">
        <v>152</v>
      </c>
      <c r="V503" s="156">
        <v>1</v>
      </c>
    </row>
    <row r="504" spans="1:22" s="3" customFormat="1" ht="15" customHeight="1">
      <c r="A504" s="649"/>
      <c r="B504" s="652"/>
      <c r="C504" s="655"/>
      <c r="D504" s="619" t="s">
        <v>15</v>
      </c>
      <c r="E504" s="620"/>
      <c r="F504" s="620"/>
      <c r="G504" s="621"/>
      <c r="H504" s="204">
        <f>H498+H499+H500+H501+H502+H503</f>
        <v>2101.3250000000003</v>
      </c>
      <c r="I504" s="204">
        <f t="shared" ref="I504:Q504" si="156">I498+I499+I500+I501+I502+I503</f>
        <v>2101.3250000000003</v>
      </c>
      <c r="J504" s="204">
        <f t="shared" si="156"/>
        <v>0</v>
      </c>
      <c r="K504" s="204">
        <f t="shared" si="156"/>
        <v>0</v>
      </c>
      <c r="L504" s="204">
        <f t="shared" si="156"/>
        <v>0</v>
      </c>
      <c r="M504" s="204">
        <f t="shared" si="156"/>
        <v>0</v>
      </c>
      <c r="N504" s="204">
        <f t="shared" si="156"/>
        <v>0</v>
      </c>
      <c r="O504" s="204">
        <f t="shared" si="156"/>
        <v>0</v>
      </c>
      <c r="P504" s="204">
        <f t="shared" si="156"/>
        <v>0</v>
      </c>
      <c r="Q504" s="204">
        <f t="shared" si="156"/>
        <v>0</v>
      </c>
      <c r="R504" s="500"/>
      <c r="S504" s="670"/>
      <c r="T504" s="670"/>
      <c r="U504" s="670"/>
      <c r="V504" s="671"/>
    </row>
    <row r="505" spans="1:22" s="3" customFormat="1" ht="43.5" customHeight="1">
      <c r="A505" s="647" t="s">
        <v>164</v>
      </c>
      <c r="B505" s="650" t="s">
        <v>150</v>
      </c>
      <c r="C505" s="653" t="s">
        <v>150</v>
      </c>
      <c r="D505" s="656" t="s">
        <v>154</v>
      </c>
      <c r="E505" s="617" t="s">
        <v>274</v>
      </c>
      <c r="F505" s="618"/>
      <c r="G505" s="154"/>
      <c r="H505" s="197"/>
      <c r="I505" s="197"/>
      <c r="J505" s="197"/>
      <c r="K505" s="197"/>
      <c r="L505" s="197"/>
      <c r="M505" s="197"/>
      <c r="N505" s="197"/>
      <c r="O505" s="197"/>
      <c r="P505" s="197"/>
      <c r="Q505" s="197"/>
      <c r="R505" s="197"/>
      <c r="S505" s="198"/>
      <c r="T505" s="369"/>
      <c r="U505" s="155"/>
      <c r="V505" s="155"/>
    </row>
    <row r="506" spans="1:22" s="3" customFormat="1" ht="104.25" customHeight="1">
      <c r="A506" s="648"/>
      <c r="B506" s="651"/>
      <c r="C506" s="654"/>
      <c r="D506" s="657"/>
      <c r="E506" s="182" t="s">
        <v>10</v>
      </c>
      <c r="F506" s="262" t="s">
        <v>275</v>
      </c>
      <c r="G506" s="156" t="s">
        <v>14</v>
      </c>
      <c r="H506" s="588">
        <f>I506+J506+K506+L506+M506+N506+O506+P506+Q506</f>
        <v>122.724</v>
      </c>
      <c r="I506" s="515">
        <v>122.724</v>
      </c>
      <c r="J506" s="201"/>
      <c r="K506" s="201"/>
      <c r="L506" s="201"/>
      <c r="M506" s="201"/>
      <c r="N506" s="201"/>
      <c r="O506" s="201"/>
      <c r="P506" s="201"/>
      <c r="Q506" s="201"/>
      <c r="R506" s="201" t="s">
        <v>435</v>
      </c>
      <c r="S506" s="460" t="s">
        <v>1155</v>
      </c>
      <c r="T506" s="371" t="s">
        <v>276</v>
      </c>
      <c r="U506" s="156" t="s">
        <v>152</v>
      </c>
      <c r="V506" s="156">
        <v>9</v>
      </c>
    </row>
    <row r="507" spans="1:22" s="3" customFormat="1" ht="40.5" customHeight="1">
      <c r="A507" s="648"/>
      <c r="B507" s="651"/>
      <c r="C507" s="654"/>
      <c r="D507" s="658"/>
      <c r="E507" s="182" t="s">
        <v>11</v>
      </c>
      <c r="F507" s="262" t="s">
        <v>277</v>
      </c>
      <c r="G507" s="156" t="s">
        <v>14</v>
      </c>
      <c r="H507" s="398">
        <f>I507+J507+L507+M507+N507+O507+P507+Q507</f>
        <v>7.8659999999999997</v>
      </c>
      <c r="I507" s="201"/>
      <c r="J507" s="201">
        <v>7.8659999999999997</v>
      </c>
      <c r="K507" s="201"/>
      <c r="L507" s="201"/>
      <c r="M507" s="201"/>
      <c r="N507" s="201"/>
      <c r="O507" s="201"/>
      <c r="P507" s="201"/>
      <c r="Q507" s="201"/>
      <c r="R507" s="201" t="s">
        <v>435</v>
      </c>
      <c r="S507" s="226" t="s">
        <v>1155</v>
      </c>
      <c r="T507" s="381" t="s">
        <v>272</v>
      </c>
      <c r="U507" s="156" t="s">
        <v>273</v>
      </c>
      <c r="V507" s="156">
        <v>100</v>
      </c>
    </row>
    <row r="508" spans="1:22" s="3" customFormat="1" ht="15" customHeight="1">
      <c r="A508" s="649"/>
      <c r="B508" s="652"/>
      <c r="C508" s="655"/>
      <c r="D508" s="619" t="s">
        <v>15</v>
      </c>
      <c r="E508" s="620"/>
      <c r="F508" s="620"/>
      <c r="G508" s="621"/>
      <c r="H508" s="386">
        <f>H506+H507</f>
        <v>130.59</v>
      </c>
      <c r="I508" s="386">
        <f t="shared" ref="I508:Q508" si="157">I506+I507</f>
        <v>122.724</v>
      </c>
      <c r="J508" s="386">
        <f t="shared" si="157"/>
        <v>7.8659999999999997</v>
      </c>
      <c r="K508" s="386"/>
      <c r="L508" s="386">
        <f t="shared" si="157"/>
        <v>0</v>
      </c>
      <c r="M508" s="386">
        <f t="shared" si="157"/>
        <v>0</v>
      </c>
      <c r="N508" s="386">
        <f t="shared" si="157"/>
        <v>0</v>
      </c>
      <c r="O508" s="386">
        <f t="shared" si="157"/>
        <v>0</v>
      </c>
      <c r="P508" s="386">
        <f t="shared" si="157"/>
        <v>0</v>
      </c>
      <c r="Q508" s="386">
        <f t="shared" si="157"/>
        <v>0</v>
      </c>
      <c r="R508" s="577"/>
      <c r="S508" s="664"/>
      <c r="T508" s="664"/>
      <c r="U508" s="664"/>
      <c r="V508" s="665"/>
    </row>
    <row r="509" spans="1:22" s="3" customFormat="1" ht="15" customHeight="1">
      <c r="A509" s="581" t="s">
        <v>164</v>
      </c>
      <c r="B509" s="579" t="s">
        <v>150</v>
      </c>
      <c r="C509" s="580" t="s">
        <v>150</v>
      </c>
      <c r="D509" s="639" t="s">
        <v>16</v>
      </c>
      <c r="E509" s="640"/>
      <c r="F509" s="640"/>
      <c r="G509" s="641"/>
      <c r="H509" s="387">
        <f>H493+H496+H504+H508</f>
        <v>2499.9150000000004</v>
      </c>
      <c r="I509" s="387">
        <f>I493+I496+I504+I508</f>
        <v>2492.0490000000004</v>
      </c>
      <c r="J509" s="387">
        <f>J493+J496+J504+J508</f>
        <v>7.8659999999999997</v>
      </c>
      <c r="K509" s="387"/>
      <c r="L509" s="387">
        <f t="shared" ref="L509:Q509" si="158">L493+L496+L504+L508</f>
        <v>0</v>
      </c>
      <c r="M509" s="387">
        <f t="shared" si="158"/>
        <v>0</v>
      </c>
      <c r="N509" s="387">
        <f t="shared" si="158"/>
        <v>0</v>
      </c>
      <c r="O509" s="387">
        <f t="shared" si="158"/>
        <v>0</v>
      </c>
      <c r="P509" s="387">
        <f t="shared" si="158"/>
        <v>0</v>
      </c>
      <c r="Q509" s="387">
        <f t="shared" si="158"/>
        <v>0</v>
      </c>
      <c r="R509" s="501"/>
      <c r="S509" s="642"/>
      <c r="T509" s="642"/>
      <c r="U509" s="642"/>
      <c r="V509" s="643"/>
    </row>
    <row r="510" spans="1:22" s="3" customFormat="1" ht="15" customHeight="1">
      <c r="A510" s="581" t="s">
        <v>164</v>
      </c>
      <c r="B510" s="579" t="s">
        <v>150</v>
      </c>
      <c r="C510" s="580" t="s">
        <v>151</v>
      </c>
      <c r="D510" s="672" t="s">
        <v>278</v>
      </c>
      <c r="E510" s="673"/>
      <c r="F510" s="673"/>
      <c r="G510" s="673"/>
      <c r="H510" s="673"/>
      <c r="I510" s="673"/>
      <c r="J510" s="673"/>
      <c r="K510" s="673"/>
      <c r="L510" s="673"/>
      <c r="M510" s="673"/>
      <c r="N510" s="673"/>
      <c r="O510" s="673"/>
      <c r="P510" s="673"/>
      <c r="Q510" s="673"/>
      <c r="R510" s="673"/>
      <c r="S510" s="673"/>
      <c r="T510" s="673"/>
      <c r="U510" s="673"/>
      <c r="V510" s="674"/>
    </row>
    <row r="511" spans="1:22" s="3" customFormat="1" ht="29.25" customHeight="1">
      <c r="A511" s="647" t="s">
        <v>164</v>
      </c>
      <c r="B511" s="650" t="s">
        <v>150</v>
      </c>
      <c r="C511" s="653" t="s">
        <v>151</v>
      </c>
      <c r="D511" s="656" t="s">
        <v>150</v>
      </c>
      <c r="E511" s="617" t="s">
        <v>279</v>
      </c>
      <c r="F511" s="618"/>
      <c r="G511" s="154"/>
      <c r="H511" s="197"/>
      <c r="I511" s="197"/>
      <c r="J511" s="197"/>
      <c r="K511" s="197"/>
      <c r="L511" s="197"/>
      <c r="M511" s="197"/>
      <c r="N511" s="197"/>
      <c r="O511" s="197"/>
      <c r="P511" s="197"/>
      <c r="Q511" s="197"/>
      <c r="R511" s="197"/>
      <c r="S511" s="198"/>
      <c r="T511" s="369"/>
      <c r="U511" s="155"/>
      <c r="V511" s="155"/>
    </row>
    <row r="512" spans="1:22" s="3" customFormat="1" ht="195" customHeight="1">
      <c r="A512" s="648"/>
      <c r="B512" s="651"/>
      <c r="C512" s="654"/>
      <c r="D512" s="657"/>
      <c r="E512" s="181" t="s">
        <v>10</v>
      </c>
      <c r="F512" s="262" t="s">
        <v>280</v>
      </c>
      <c r="G512" s="156" t="s">
        <v>14</v>
      </c>
      <c r="H512" s="398">
        <f>I512+J512+K512+L512+M512+N512+O512+P512+Q512</f>
        <v>64.650000000000006</v>
      </c>
      <c r="I512" s="201"/>
      <c r="J512" s="201"/>
      <c r="K512" s="201"/>
      <c r="L512" s="201">
        <v>64.650000000000006</v>
      </c>
      <c r="M512" s="201"/>
      <c r="N512" s="201"/>
      <c r="O512" s="201"/>
      <c r="P512" s="201"/>
      <c r="Q512" s="201"/>
      <c r="R512" s="201" t="s">
        <v>435</v>
      </c>
      <c r="S512" s="226" t="s">
        <v>1156</v>
      </c>
      <c r="T512" s="371" t="s">
        <v>267</v>
      </c>
      <c r="U512" s="156" t="s">
        <v>152</v>
      </c>
      <c r="V512" s="156">
        <v>6</v>
      </c>
    </row>
    <row r="513" spans="1:22" s="3" customFormat="1" ht="137.25" customHeight="1">
      <c r="A513" s="648"/>
      <c r="B513" s="651"/>
      <c r="C513" s="654"/>
      <c r="D513" s="657"/>
      <c r="E513" s="181" t="s">
        <v>11</v>
      </c>
      <c r="F513" s="262" t="s">
        <v>281</v>
      </c>
      <c r="G513" s="156" t="s">
        <v>14</v>
      </c>
      <c r="H513" s="398">
        <f t="shared" ref="H513:H516" si="159">I513+J513+K513+L513+M513+N513+O513+P513+Q513</f>
        <v>20.2</v>
      </c>
      <c r="I513" s="201"/>
      <c r="J513" s="201"/>
      <c r="K513" s="201"/>
      <c r="L513" s="201">
        <v>20.2</v>
      </c>
      <c r="M513" s="201"/>
      <c r="N513" s="201"/>
      <c r="O513" s="201"/>
      <c r="P513" s="201"/>
      <c r="Q513" s="201"/>
      <c r="R513" s="201" t="s">
        <v>435</v>
      </c>
      <c r="S513" s="226" t="s">
        <v>1150</v>
      </c>
      <c r="T513" s="371" t="s">
        <v>267</v>
      </c>
      <c r="U513" s="156" t="s">
        <v>152</v>
      </c>
      <c r="V513" s="156">
        <v>1</v>
      </c>
    </row>
    <row r="514" spans="1:22" s="3" customFormat="1" ht="114.75" customHeight="1">
      <c r="A514" s="648"/>
      <c r="B514" s="651"/>
      <c r="C514" s="654"/>
      <c r="D514" s="658"/>
      <c r="E514" s="181" t="s">
        <v>12</v>
      </c>
      <c r="F514" s="262" t="s">
        <v>282</v>
      </c>
      <c r="G514" s="156" t="s">
        <v>14</v>
      </c>
      <c r="H514" s="398">
        <f t="shared" si="159"/>
        <v>197.9</v>
      </c>
      <c r="I514" s="203"/>
      <c r="J514" s="203"/>
      <c r="K514" s="203"/>
      <c r="L514" s="203">
        <v>197.9</v>
      </c>
      <c r="M514" s="203"/>
      <c r="N514" s="203"/>
      <c r="O514" s="203"/>
      <c r="P514" s="203"/>
      <c r="Q514" s="203"/>
      <c r="R514" s="201" t="s">
        <v>435</v>
      </c>
      <c r="S514" s="226" t="s">
        <v>1154</v>
      </c>
      <c r="T514" s="371" t="s">
        <v>267</v>
      </c>
      <c r="U514" s="156" t="s">
        <v>152</v>
      </c>
      <c r="V514" s="156">
        <v>15</v>
      </c>
    </row>
    <row r="515" spans="1:22" s="3" customFormat="1" ht="114.75" customHeight="1">
      <c r="A515" s="648"/>
      <c r="B515" s="651"/>
      <c r="C515" s="654"/>
      <c r="D515" s="367"/>
      <c r="E515" s="181" t="s">
        <v>13</v>
      </c>
      <c r="F515" s="262" t="s">
        <v>939</v>
      </c>
      <c r="G515" s="156" t="s">
        <v>14</v>
      </c>
      <c r="H515" s="398">
        <f t="shared" si="159"/>
        <v>2.34</v>
      </c>
      <c r="I515" s="203"/>
      <c r="J515" s="203"/>
      <c r="K515" s="203"/>
      <c r="L515" s="203">
        <v>2.34</v>
      </c>
      <c r="M515" s="203"/>
      <c r="N515" s="203"/>
      <c r="O515" s="203"/>
      <c r="P515" s="203"/>
      <c r="Q515" s="203"/>
      <c r="R515" s="201" t="s">
        <v>435</v>
      </c>
      <c r="S515" s="226" t="s">
        <v>1153</v>
      </c>
      <c r="T515" s="371" t="s">
        <v>940</v>
      </c>
      <c r="U515" s="156" t="s">
        <v>152</v>
      </c>
      <c r="V515" s="156">
        <v>10</v>
      </c>
    </row>
    <row r="516" spans="1:22" s="3" customFormat="1" ht="166.5" customHeight="1">
      <c r="A516" s="648"/>
      <c r="B516" s="651"/>
      <c r="C516" s="654"/>
      <c r="D516" s="367"/>
      <c r="E516" s="181" t="s">
        <v>22</v>
      </c>
      <c r="F516" s="262" t="s">
        <v>283</v>
      </c>
      <c r="G516" s="156" t="s">
        <v>14</v>
      </c>
      <c r="H516" s="398">
        <f t="shared" si="159"/>
        <v>83.24</v>
      </c>
      <c r="I516" s="201"/>
      <c r="J516" s="201"/>
      <c r="K516" s="201"/>
      <c r="L516" s="201">
        <v>83.24</v>
      </c>
      <c r="M516" s="201"/>
      <c r="N516" s="201"/>
      <c r="O516" s="201"/>
      <c r="P516" s="201"/>
      <c r="Q516" s="201"/>
      <c r="R516" s="201" t="s">
        <v>435</v>
      </c>
      <c r="S516" s="226" t="s">
        <v>1157</v>
      </c>
      <c r="T516" s="371" t="s">
        <v>267</v>
      </c>
      <c r="U516" s="156" t="s">
        <v>152</v>
      </c>
      <c r="V516" s="156">
        <v>4</v>
      </c>
    </row>
    <row r="517" spans="1:22" s="3" customFormat="1" ht="15" customHeight="1">
      <c r="A517" s="649"/>
      <c r="B517" s="652"/>
      <c r="C517" s="655"/>
      <c r="D517" s="619" t="s">
        <v>15</v>
      </c>
      <c r="E517" s="620"/>
      <c r="F517" s="620"/>
      <c r="G517" s="621"/>
      <c r="H517" s="204">
        <f>H512+H513+H514+H516+H515</f>
        <v>368.33</v>
      </c>
      <c r="I517" s="204">
        <f t="shared" ref="I517:Q517" si="160">I512+I513+I514+I516+I515</f>
        <v>0</v>
      </c>
      <c r="J517" s="204">
        <f t="shared" si="160"/>
        <v>0</v>
      </c>
      <c r="K517" s="204">
        <f t="shared" si="160"/>
        <v>0</v>
      </c>
      <c r="L517" s="204">
        <f t="shared" si="160"/>
        <v>368.33</v>
      </c>
      <c r="M517" s="204">
        <f t="shared" si="160"/>
        <v>0</v>
      </c>
      <c r="N517" s="204">
        <f t="shared" si="160"/>
        <v>0</v>
      </c>
      <c r="O517" s="204">
        <f t="shared" si="160"/>
        <v>0</v>
      </c>
      <c r="P517" s="204">
        <f t="shared" si="160"/>
        <v>0</v>
      </c>
      <c r="Q517" s="204">
        <f t="shared" si="160"/>
        <v>0</v>
      </c>
      <c r="R517" s="500"/>
      <c r="S517" s="670"/>
      <c r="T517" s="670"/>
      <c r="U517" s="670"/>
      <c r="V517" s="671"/>
    </row>
    <row r="518" spans="1:22" s="3" customFormat="1" ht="15" customHeight="1">
      <c r="A518" s="581" t="s">
        <v>164</v>
      </c>
      <c r="B518" s="579" t="s">
        <v>150</v>
      </c>
      <c r="C518" s="580" t="s">
        <v>151</v>
      </c>
      <c r="D518" s="639" t="s">
        <v>16</v>
      </c>
      <c r="E518" s="640"/>
      <c r="F518" s="640"/>
      <c r="G518" s="641"/>
      <c r="H518" s="387">
        <f>H517</f>
        <v>368.33</v>
      </c>
      <c r="I518" s="387">
        <f t="shared" ref="I518:Q518" si="161">I517</f>
        <v>0</v>
      </c>
      <c r="J518" s="387">
        <f t="shared" si="161"/>
        <v>0</v>
      </c>
      <c r="K518" s="387"/>
      <c r="L518" s="387">
        <f t="shared" si="161"/>
        <v>368.33</v>
      </c>
      <c r="M518" s="387">
        <f t="shared" si="161"/>
        <v>0</v>
      </c>
      <c r="N518" s="387">
        <f t="shared" si="161"/>
        <v>0</v>
      </c>
      <c r="O518" s="387">
        <f>O517</f>
        <v>0</v>
      </c>
      <c r="P518" s="387">
        <f t="shared" si="161"/>
        <v>0</v>
      </c>
      <c r="Q518" s="387">
        <f t="shared" si="161"/>
        <v>0</v>
      </c>
      <c r="R518" s="501"/>
      <c r="S518" s="642"/>
      <c r="T518" s="642"/>
      <c r="U518" s="642"/>
      <c r="V518" s="643"/>
    </row>
    <row r="519" spans="1:22" s="3" customFormat="1" ht="15" customHeight="1">
      <c r="A519" s="581" t="s">
        <v>164</v>
      </c>
      <c r="B519" s="579" t="s">
        <v>150</v>
      </c>
      <c r="C519" s="580" t="s">
        <v>153</v>
      </c>
      <c r="D519" s="672" t="s">
        <v>362</v>
      </c>
      <c r="E519" s="673"/>
      <c r="F519" s="673"/>
      <c r="G519" s="673"/>
      <c r="H519" s="673"/>
      <c r="I519" s="673"/>
      <c r="J519" s="673"/>
      <c r="K519" s="673"/>
      <c r="L519" s="673"/>
      <c r="M519" s="673"/>
      <c r="N519" s="673"/>
      <c r="O519" s="673"/>
      <c r="P519" s="673"/>
      <c r="Q519" s="673"/>
      <c r="R519" s="673"/>
      <c r="S519" s="673"/>
      <c r="T519" s="673"/>
      <c r="U519" s="673"/>
      <c r="V519" s="674"/>
    </row>
    <row r="520" spans="1:22" s="3" customFormat="1" ht="25.5" customHeight="1">
      <c r="A520" s="647" t="s">
        <v>164</v>
      </c>
      <c r="B520" s="650" t="s">
        <v>150</v>
      </c>
      <c r="C520" s="653" t="s">
        <v>153</v>
      </c>
      <c r="D520" s="656" t="s">
        <v>150</v>
      </c>
      <c r="E520" s="617" t="s">
        <v>284</v>
      </c>
      <c r="F520" s="618"/>
      <c r="G520" s="154"/>
      <c r="H520" s="197"/>
      <c r="I520" s="197"/>
      <c r="J520" s="197"/>
      <c r="K520" s="197"/>
      <c r="L520" s="197"/>
      <c r="M520" s="197"/>
      <c r="N520" s="197"/>
      <c r="O520" s="197"/>
      <c r="P520" s="197"/>
      <c r="Q520" s="197"/>
      <c r="R520" s="197"/>
      <c r="S520" s="198"/>
      <c r="T520" s="369"/>
      <c r="U520" s="155"/>
      <c r="V520" s="155"/>
    </row>
    <row r="521" spans="1:22" s="3" customFormat="1" ht="69" customHeight="1">
      <c r="A521" s="648"/>
      <c r="B521" s="651"/>
      <c r="C521" s="654"/>
      <c r="D521" s="658"/>
      <c r="E521" s="181" t="s">
        <v>10</v>
      </c>
      <c r="F521" s="262" t="s">
        <v>285</v>
      </c>
      <c r="G521" s="156" t="s">
        <v>14</v>
      </c>
      <c r="H521" s="398">
        <v>203</v>
      </c>
      <c r="I521" s="201">
        <v>203</v>
      </c>
      <c r="J521" s="201"/>
      <c r="K521" s="201"/>
      <c r="L521" s="201"/>
      <c r="M521" s="201"/>
      <c r="N521" s="201"/>
      <c r="O521" s="201"/>
      <c r="P521" s="201"/>
      <c r="Q521" s="201"/>
      <c r="R521" s="201" t="s">
        <v>435</v>
      </c>
      <c r="S521" s="226" t="s">
        <v>1158</v>
      </c>
      <c r="T521" s="371" t="s">
        <v>286</v>
      </c>
      <c r="U521" s="190" t="s">
        <v>287</v>
      </c>
      <c r="V521" s="156">
        <v>0.8</v>
      </c>
    </row>
    <row r="522" spans="1:22" s="3" customFormat="1" ht="15" customHeight="1">
      <c r="A522" s="649"/>
      <c r="B522" s="652"/>
      <c r="C522" s="655"/>
      <c r="D522" s="619" t="s">
        <v>15</v>
      </c>
      <c r="E522" s="620"/>
      <c r="F522" s="620"/>
      <c r="G522" s="621"/>
      <c r="H522" s="204">
        <f>H521</f>
        <v>203</v>
      </c>
      <c r="I522" s="204">
        <f t="shared" ref="I522:Q523" si="162">I521</f>
        <v>203</v>
      </c>
      <c r="J522" s="204">
        <f t="shared" si="162"/>
        <v>0</v>
      </c>
      <c r="K522" s="204"/>
      <c r="L522" s="204">
        <f t="shared" si="162"/>
        <v>0</v>
      </c>
      <c r="M522" s="204">
        <f t="shared" si="162"/>
        <v>0</v>
      </c>
      <c r="N522" s="204">
        <f t="shared" si="162"/>
        <v>0</v>
      </c>
      <c r="O522" s="204">
        <f t="shared" si="162"/>
        <v>0</v>
      </c>
      <c r="P522" s="204">
        <f t="shared" si="162"/>
        <v>0</v>
      </c>
      <c r="Q522" s="204">
        <f t="shared" si="162"/>
        <v>0</v>
      </c>
      <c r="R522" s="500"/>
      <c r="S522" s="670"/>
      <c r="T522" s="670"/>
      <c r="U522" s="670"/>
      <c r="V522" s="671"/>
    </row>
    <row r="523" spans="1:22" s="3" customFormat="1" ht="15" customHeight="1">
      <c r="A523" s="581" t="s">
        <v>164</v>
      </c>
      <c r="B523" s="579" t="s">
        <v>150</v>
      </c>
      <c r="C523" s="580" t="s">
        <v>153</v>
      </c>
      <c r="D523" s="639" t="s">
        <v>16</v>
      </c>
      <c r="E523" s="640"/>
      <c r="F523" s="640"/>
      <c r="G523" s="641"/>
      <c r="H523" s="387">
        <f>H522</f>
        <v>203</v>
      </c>
      <c r="I523" s="387">
        <f t="shared" si="162"/>
        <v>203</v>
      </c>
      <c r="J523" s="387">
        <f t="shared" si="162"/>
        <v>0</v>
      </c>
      <c r="K523" s="387"/>
      <c r="L523" s="387">
        <f t="shared" si="162"/>
        <v>0</v>
      </c>
      <c r="M523" s="387">
        <f t="shared" si="162"/>
        <v>0</v>
      </c>
      <c r="N523" s="387">
        <f>N522</f>
        <v>0</v>
      </c>
      <c r="O523" s="387">
        <f t="shared" si="162"/>
        <v>0</v>
      </c>
      <c r="P523" s="387">
        <f t="shared" si="162"/>
        <v>0</v>
      </c>
      <c r="Q523" s="387">
        <f t="shared" si="162"/>
        <v>0</v>
      </c>
      <c r="R523" s="501"/>
      <c r="S523" s="642"/>
      <c r="T523" s="642"/>
      <c r="U523" s="642"/>
      <c r="V523" s="643"/>
    </row>
    <row r="524" spans="1:22" s="3" customFormat="1" ht="13.5" customHeight="1">
      <c r="A524" s="581" t="s">
        <v>164</v>
      </c>
      <c r="B524" s="579" t="s">
        <v>150</v>
      </c>
      <c r="C524" s="580" t="s">
        <v>154</v>
      </c>
      <c r="D524" s="672" t="s">
        <v>288</v>
      </c>
      <c r="E524" s="673"/>
      <c r="F524" s="673"/>
      <c r="G524" s="673"/>
      <c r="H524" s="673"/>
      <c r="I524" s="673"/>
      <c r="J524" s="673"/>
      <c r="K524" s="673"/>
      <c r="L524" s="673"/>
      <c r="M524" s="673"/>
      <c r="N524" s="673"/>
      <c r="O524" s="673"/>
      <c r="P524" s="673"/>
      <c r="Q524" s="673"/>
      <c r="R524" s="673"/>
      <c r="S524" s="673"/>
      <c r="T524" s="673"/>
      <c r="U524" s="673"/>
      <c r="V524" s="674"/>
    </row>
    <row r="525" spans="1:22" s="3" customFormat="1" ht="30.75" customHeight="1">
      <c r="A525" s="647" t="s">
        <v>164</v>
      </c>
      <c r="B525" s="650" t="s">
        <v>150</v>
      </c>
      <c r="C525" s="653" t="s">
        <v>154</v>
      </c>
      <c r="D525" s="656" t="s">
        <v>150</v>
      </c>
      <c r="E525" s="617" t="s">
        <v>289</v>
      </c>
      <c r="F525" s="618"/>
      <c r="G525" s="154"/>
      <c r="H525" s="197"/>
      <c r="I525" s="197"/>
      <c r="J525" s="197"/>
      <c r="K525" s="197"/>
      <c r="L525" s="197"/>
      <c r="M525" s="197"/>
      <c r="N525" s="197"/>
      <c r="O525" s="197"/>
      <c r="P525" s="197"/>
      <c r="Q525" s="197"/>
      <c r="R525" s="197"/>
      <c r="S525" s="198"/>
      <c r="T525" s="369"/>
      <c r="U525" s="155"/>
      <c r="V525" s="155"/>
    </row>
    <row r="526" spans="1:22" s="3" customFormat="1" ht="40.5" customHeight="1">
      <c r="A526" s="648"/>
      <c r="B526" s="651"/>
      <c r="C526" s="654"/>
      <c r="D526" s="657"/>
      <c r="E526" s="181" t="s">
        <v>10</v>
      </c>
      <c r="F526" s="262" t="s">
        <v>290</v>
      </c>
      <c r="G526" s="156" t="s">
        <v>14</v>
      </c>
      <c r="H526" s="398">
        <f>I526+J526+K526+L526+M526+N526+O526+P526++Q526</f>
        <v>26.611999999999998</v>
      </c>
      <c r="I526" s="201">
        <v>26.611999999999998</v>
      </c>
      <c r="J526" s="201"/>
      <c r="K526" s="201"/>
      <c r="L526" s="201"/>
      <c r="M526" s="201"/>
      <c r="N526" s="201"/>
      <c r="O526" s="201"/>
      <c r="P526" s="201"/>
      <c r="Q526" s="201"/>
      <c r="R526" s="201" t="s">
        <v>435</v>
      </c>
      <c r="S526" s="604" t="s">
        <v>1159</v>
      </c>
      <c r="T526" s="605" t="s">
        <v>291</v>
      </c>
      <c r="U526" s="607" t="s">
        <v>152</v>
      </c>
      <c r="V526" s="607">
        <v>148</v>
      </c>
    </row>
    <row r="527" spans="1:22" s="3" customFormat="1" ht="15" customHeight="1">
      <c r="A527" s="649"/>
      <c r="B527" s="652"/>
      <c r="C527" s="655"/>
      <c r="D527" s="619" t="s">
        <v>15</v>
      </c>
      <c r="E527" s="620"/>
      <c r="F527" s="620"/>
      <c r="G527" s="621"/>
      <c r="H527" s="204">
        <f>H526</f>
        <v>26.611999999999998</v>
      </c>
      <c r="I527" s="204">
        <f t="shared" ref="I527:Q527" si="163">I526</f>
        <v>26.611999999999998</v>
      </c>
      <c r="J527" s="204">
        <f t="shared" si="163"/>
        <v>0</v>
      </c>
      <c r="K527" s="204">
        <f t="shared" si="163"/>
        <v>0</v>
      </c>
      <c r="L527" s="204">
        <f t="shared" si="163"/>
        <v>0</v>
      </c>
      <c r="M527" s="204">
        <f t="shared" si="163"/>
        <v>0</v>
      </c>
      <c r="N527" s="204">
        <f t="shared" si="163"/>
        <v>0</v>
      </c>
      <c r="O527" s="204">
        <f t="shared" si="163"/>
        <v>0</v>
      </c>
      <c r="P527" s="204">
        <f t="shared" si="163"/>
        <v>0</v>
      </c>
      <c r="Q527" s="204">
        <f t="shared" si="163"/>
        <v>0</v>
      </c>
      <c r="R527" s="500"/>
      <c r="S527" s="670"/>
      <c r="T527" s="670"/>
      <c r="U527" s="670"/>
      <c r="V527" s="671"/>
    </row>
    <row r="528" spans="1:22" s="3" customFormat="1" ht="30.75" customHeight="1">
      <c r="A528" s="647" t="s">
        <v>164</v>
      </c>
      <c r="B528" s="650" t="s">
        <v>150</v>
      </c>
      <c r="C528" s="653" t="s">
        <v>154</v>
      </c>
      <c r="D528" s="656" t="s">
        <v>151</v>
      </c>
      <c r="E528" s="617" t="s">
        <v>1229</v>
      </c>
      <c r="F528" s="618"/>
      <c r="G528" s="154"/>
      <c r="H528" s="197"/>
      <c r="I528" s="197"/>
      <c r="J528" s="197"/>
      <c r="K528" s="197"/>
      <c r="L528" s="197"/>
      <c r="M528" s="197"/>
      <c r="N528" s="197"/>
      <c r="O528" s="197"/>
      <c r="P528" s="197"/>
      <c r="Q528" s="197"/>
      <c r="R528" s="197"/>
      <c r="S528" s="198"/>
      <c r="T528" s="369"/>
      <c r="U528" s="155"/>
      <c r="V528" s="155"/>
    </row>
    <row r="529" spans="1:22" s="3" customFormat="1" ht="46.5" customHeight="1">
      <c r="A529" s="648"/>
      <c r="B529" s="651"/>
      <c r="C529" s="654"/>
      <c r="D529" s="658"/>
      <c r="E529" s="181" t="s">
        <v>10</v>
      </c>
      <c r="F529" s="262" t="s">
        <v>404</v>
      </c>
      <c r="G529" s="156" t="s">
        <v>14</v>
      </c>
      <c r="H529" s="588">
        <f>I529+J529+K529+L529+M529+N529+O529+P529++Q529</f>
        <v>4.55</v>
      </c>
      <c r="I529" s="515">
        <v>4.55</v>
      </c>
      <c r="J529" s="201"/>
      <c r="K529" s="201"/>
      <c r="L529" s="201"/>
      <c r="M529" s="201"/>
      <c r="N529" s="201"/>
      <c r="O529" s="201"/>
      <c r="P529" s="201"/>
      <c r="Q529" s="201"/>
      <c r="R529" s="201" t="s">
        <v>435</v>
      </c>
      <c r="S529" s="604" t="s">
        <v>1159</v>
      </c>
      <c r="T529" s="606" t="s">
        <v>1230</v>
      </c>
      <c r="U529" s="608" t="s">
        <v>152</v>
      </c>
      <c r="V529" s="608">
        <v>20</v>
      </c>
    </row>
    <row r="530" spans="1:22" s="3" customFormat="1" ht="15" customHeight="1">
      <c r="A530" s="649"/>
      <c r="B530" s="652"/>
      <c r="C530" s="655"/>
      <c r="D530" s="619" t="s">
        <v>15</v>
      </c>
      <c r="E530" s="620"/>
      <c r="F530" s="620"/>
      <c r="G530" s="621"/>
      <c r="H530" s="204">
        <f>H529</f>
        <v>4.55</v>
      </c>
      <c r="I530" s="204">
        <f t="shared" ref="I530:Q530" si="164">I529</f>
        <v>4.55</v>
      </c>
      <c r="J530" s="204">
        <f t="shared" si="164"/>
        <v>0</v>
      </c>
      <c r="K530" s="204">
        <f t="shared" si="164"/>
        <v>0</v>
      </c>
      <c r="L530" s="204">
        <f t="shared" si="164"/>
        <v>0</v>
      </c>
      <c r="M530" s="204">
        <f t="shared" si="164"/>
        <v>0</v>
      </c>
      <c r="N530" s="204">
        <f t="shared" si="164"/>
        <v>0</v>
      </c>
      <c r="O530" s="204">
        <f t="shared" si="164"/>
        <v>0</v>
      </c>
      <c r="P530" s="204">
        <f t="shared" si="164"/>
        <v>0</v>
      </c>
      <c r="Q530" s="204">
        <f t="shared" si="164"/>
        <v>0</v>
      </c>
      <c r="R530" s="500"/>
      <c r="S530" s="670"/>
      <c r="T530" s="670"/>
      <c r="U530" s="670"/>
      <c r="V530" s="671"/>
    </row>
    <row r="531" spans="1:22" s="3" customFormat="1" ht="15" customHeight="1">
      <c r="A531" s="581" t="s">
        <v>164</v>
      </c>
      <c r="B531" s="579" t="s">
        <v>150</v>
      </c>
      <c r="C531" s="580" t="s">
        <v>154</v>
      </c>
      <c r="D531" s="639" t="s">
        <v>16</v>
      </c>
      <c r="E531" s="640"/>
      <c r="F531" s="640"/>
      <c r="G531" s="641"/>
      <c r="H531" s="387">
        <f>H527+H530</f>
        <v>31.161999999999999</v>
      </c>
      <c r="I531" s="387">
        <f t="shared" ref="I531:Q531" si="165">I527+I530</f>
        <v>31.161999999999999</v>
      </c>
      <c r="J531" s="387">
        <f t="shared" si="165"/>
        <v>0</v>
      </c>
      <c r="K531" s="387">
        <f t="shared" si="165"/>
        <v>0</v>
      </c>
      <c r="L531" s="387">
        <f t="shared" si="165"/>
        <v>0</v>
      </c>
      <c r="M531" s="387">
        <f t="shared" si="165"/>
        <v>0</v>
      </c>
      <c r="N531" s="387">
        <f t="shared" si="165"/>
        <v>0</v>
      </c>
      <c r="O531" s="387">
        <f t="shared" si="165"/>
        <v>0</v>
      </c>
      <c r="P531" s="387">
        <f t="shared" si="165"/>
        <v>0</v>
      </c>
      <c r="Q531" s="387">
        <f t="shared" si="165"/>
        <v>0</v>
      </c>
      <c r="R531" s="501"/>
      <c r="S531" s="642"/>
      <c r="T531" s="642"/>
      <c r="U531" s="642"/>
      <c r="V531" s="643"/>
    </row>
    <row r="532" spans="1:22" s="3" customFormat="1" ht="18.75" customHeight="1">
      <c r="A532" s="581" t="s">
        <v>164</v>
      </c>
      <c r="B532" s="579" t="s">
        <v>150</v>
      </c>
      <c r="C532" s="580" t="s">
        <v>158</v>
      </c>
      <c r="D532" s="672" t="s">
        <v>292</v>
      </c>
      <c r="E532" s="673"/>
      <c r="F532" s="673"/>
      <c r="G532" s="673"/>
      <c r="H532" s="673"/>
      <c r="I532" s="673"/>
      <c r="J532" s="673"/>
      <c r="K532" s="673"/>
      <c r="L532" s="673"/>
      <c r="M532" s="673"/>
      <c r="N532" s="673"/>
      <c r="O532" s="673"/>
      <c r="P532" s="673"/>
      <c r="Q532" s="673"/>
      <c r="R532" s="673"/>
      <c r="S532" s="673"/>
      <c r="T532" s="673"/>
      <c r="U532" s="673"/>
      <c r="V532" s="674"/>
    </row>
    <row r="533" spans="1:22" s="3" customFormat="1" ht="30.75" customHeight="1">
      <c r="A533" s="647" t="s">
        <v>164</v>
      </c>
      <c r="B533" s="650" t="s">
        <v>150</v>
      </c>
      <c r="C533" s="653" t="s">
        <v>158</v>
      </c>
      <c r="D533" s="656" t="s">
        <v>150</v>
      </c>
      <c r="E533" s="617" t="s">
        <v>293</v>
      </c>
      <c r="F533" s="618"/>
      <c r="G533" s="154"/>
      <c r="H533" s="197"/>
      <c r="I533" s="197"/>
      <c r="J533" s="197"/>
      <c r="K533" s="197"/>
      <c r="L533" s="197"/>
      <c r="M533" s="197"/>
      <c r="N533" s="197"/>
      <c r="O533" s="197"/>
      <c r="P533" s="197"/>
      <c r="Q533" s="197"/>
      <c r="R533" s="197"/>
      <c r="S533" s="198"/>
      <c r="T533" s="369"/>
      <c r="U533" s="155"/>
      <c r="V533" s="155"/>
    </row>
    <row r="534" spans="1:22" s="3" customFormat="1" ht="96" customHeight="1">
      <c r="A534" s="648"/>
      <c r="B534" s="651"/>
      <c r="C534" s="654"/>
      <c r="D534" s="658"/>
      <c r="E534" s="181" t="s">
        <v>10</v>
      </c>
      <c r="F534" s="262" t="s">
        <v>294</v>
      </c>
      <c r="G534" s="156" t="s">
        <v>14</v>
      </c>
      <c r="H534" s="398">
        <f>I534+J534+K534+L534+M534+N534+O534+P534+Q534</f>
        <v>7</v>
      </c>
      <c r="I534" s="515">
        <v>7</v>
      </c>
      <c r="J534" s="201"/>
      <c r="K534" s="201"/>
      <c r="L534" s="201"/>
      <c r="M534" s="201"/>
      <c r="N534" s="201"/>
      <c r="O534" s="201"/>
      <c r="P534" s="201"/>
      <c r="Q534" s="201"/>
      <c r="R534" s="201" t="s">
        <v>435</v>
      </c>
      <c r="S534" s="226" t="s">
        <v>1160</v>
      </c>
      <c r="T534" s="381" t="s">
        <v>271</v>
      </c>
      <c r="U534" s="156" t="s">
        <v>152</v>
      </c>
      <c r="V534" s="156">
        <v>3</v>
      </c>
    </row>
    <row r="535" spans="1:22" s="3" customFormat="1" ht="15" customHeight="1">
      <c r="A535" s="649"/>
      <c r="B535" s="652"/>
      <c r="C535" s="655"/>
      <c r="D535" s="619" t="s">
        <v>15</v>
      </c>
      <c r="E535" s="620"/>
      <c r="F535" s="620"/>
      <c r="G535" s="621"/>
      <c r="H535" s="204">
        <f>H534</f>
        <v>7</v>
      </c>
      <c r="I535" s="204">
        <f t="shared" ref="I535:Q536" si="166">I534</f>
        <v>7</v>
      </c>
      <c r="J535" s="204">
        <f t="shared" si="166"/>
        <v>0</v>
      </c>
      <c r="K535" s="204"/>
      <c r="L535" s="204">
        <f t="shared" si="166"/>
        <v>0</v>
      </c>
      <c r="M535" s="204">
        <f t="shared" si="166"/>
        <v>0</v>
      </c>
      <c r="N535" s="204">
        <f t="shared" si="166"/>
        <v>0</v>
      </c>
      <c r="O535" s="204">
        <f t="shared" si="166"/>
        <v>0</v>
      </c>
      <c r="P535" s="204">
        <f t="shared" si="166"/>
        <v>0</v>
      </c>
      <c r="Q535" s="204">
        <f t="shared" si="166"/>
        <v>0</v>
      </c>
      <c r="R535" s="500"/>
      <c r="S535" s="670"/>
      <c r="T535" s="670"/>
      <c r="U535" s="670"/>
      <c r="V535" s="671"/>
    </row>
    <row r="536" spans="1:22" s="3" customFormat="1" ht="15" customHeight="1">
      <c r="A536" s="581" t="s">
        <v>164</v>
      </c>
      <c r="B536" s="579" t="s">
        <v>150</v>
      </c>
      <c r="C536" s="580" t="s">
        <v>158</v>
      </c>
      <c r="D536" s="639" t="s">
        <v>16</v>
      </c>
      <c r="E536" s="640"/>
      <c r="F536" s="640"/>
      <c r="G536" s="641"/>
      <c r="H536" s="387">
        <f>H535</f>
        <v>7</v>
      </c>
      <c r="I536" s="387">
        <f t="shared" si="166"/>
        <v>7</v>
      </c>
      <c r="J536" s="387">
        <f>J535</f>
        <v>0</v>
      </c>
      <c r="K536" s="387"/>
      <c r="L536" s="387">
        <f t="shared" si="166"/>
        <v>0</v>
      </c>
      <c r="M536" s="387">
        <f t="shared" si="166"/>
        <v>0</v>
      </c>
      <c r="N536" s="387">
        <f>N535</f>
        <v>0</v>
      </c>
      <c r="O536" s="387">
        <f t="shared" si="166"/>
        <v>0</v>
      </c>
      <c r="P536" s="387">
        <f t="shared" si="166"/>
        <v>0</v>
      </c>
      <c r="Q536" s="387">
        <f t="shared" si="166"/>
        <v>0</v>
      </c>
      <c r="R536" s="501"/>
      <c r="S536" s="642"/>
      <c r="T536" s="642"/>
      <c r="U536" s="642"/>
      <c r="V536" s="643"/>
    </row>
    <row r="537" spans="1:22" s="3" customFormat="1" ht="15" customHeight="1">
      <c r="A537" s="578" t="s">
        <v>164</v>
      </c>
      <c r="B537" s="579" t="s">
        <v>194</v>
      </c>
      <c r="C537" s="580" t="s">
        <v>162</v>
      </c>
      <c r="D537" s="644" t="s">
        <v>295</v>
      </c>
      <c r="E537" s="645"/>
      <c r="F537" s="645"/>
      <c r="G537" s="645"/>
      <c r="H537" s="645"/>
      <c r="I537" s="645"/>
      <c r="J537" s="645"/>
      <c r="K537" s="645"/>
      <c r="L537" s="645"/>
      <c r="M537" s="645"/>
      <c r="N537" s="645"/>
      <c r="O537" s="645"/>
      <c r="P537" s="645"/>
      <c r="Q537" s="645"/>
      <c r="R537" s="645"/>
      <c r="S537" s="645"/>
      <c r="T537" s="645"/>
      <c r="U537" s="645"/>
      <c r="V537" s="646"/>
    </row>
    <row r="538" spans="1:22" s="180" customFormat="1" ht="84" customHeight="1">
      <c r="A538" s="647" t="s">
        <v>164</v>
      </c>
      <c r="B538" s="650" t="s">
        <v>150</v>
      </c>
      <c r="C538" s="653" t="s">
        <v>162</v>
      </c>
      <c r="D538" s="656" t="s">
        <v>150</v>
      </c>
      <c r="E538" s="617" t="s">
        <v>296</v>
      </c>
      <c r="F538" s="618"/>
      <c r="G538" s="154"/>
      <c r="H538" s="197"/>
      <c r="I538" s="197"/>
      <c r="J538" s="197"/>
      <c r="K538" s="197"/>
      <c r="L538" s="197"/>
      <c r="M538" s="197"/>
      <c r="N538" s="197"/>
      <c r="O538" s="197"/>
      <c r="P538" s="197"/>
      <c r="Q538" s="197"/>
      <c r="R538" s="197"/>
      <c r="S538" s="198"/>
      <c r="T538" s="369"/>
      <c r="U538" s="155"/>
      <c r="V538" s="155"/>
    </row>
    <row r="539" spans="1:22" s="180" customFormat="1" ht="75.75" customHeight="1">
      <c r="A539" s="648"/>
      <c r="B539" s="651"/>
      <c r="C539" s="654"/>
      <c r="D539" s="658"/>
      <c r="E539" s="181" t="s">
        <v>10</v>
      </c>
      <c r="F539" s="368" t="s">
        <v>297</v>
      </c>
      <c r="G539" s="156" t="s">
        <v>14</v>
      </c>
      <c r="H539" s="398">
        <v>34.290999999999997</v>
      </c>
      <c r="I539" s="515">
        <v>34.290999999999997</v>
      </c>
      <c r="J539" s="201"/>
      <c r="K539" s="201"/>
      <c r="L539" s="201"/>
      <c r="M539" s="201"/>
      <c r="N539" s="201"/>
      <c r="O539" s="201"/>
      <c r="P539" s="201"/>
      <c r="Q539" s="201"/>
      <c r="R539" s="201" t="s">
        <v>435</v>
      </c>
      <c r="S539" s="226" t="s">
        <v>1161</v>
      </c>
      <c r="T539" s="381" t="s">
        <v>298</v>
      </c>
      <c r="U539" s="156" t="s">
        <v>152</v>
      </c>
      <c r="V539" s="156">
        <v>100</v>
      </c>
    </row>
    <row r="540" spans="1:22" s="3" customFormat="1" ht="15" customHeight="1">
      <c r="A540" s="649"/>
      <c r="B540" s="652"/>
      <c r="C540" s="655"/>
      <c r="D540" s="619" t="s">
        <v>15</v>
      </c>
      <c r="E540" s="620"/>
      <c r="F540" s="620"/>
      <c r="G540" s="621"/>
      <c r="H540" s="386">
        <f>H539</f>
        <v>34.290999999999997</v>
      </c>
      <c r="I540" s="386">
        <f t="shared" ref="I540:Q541" si="167">I539</f>
        <v>34.290999999999997</v>
      </c>
      <c r="J540" s="386">
        <f t="shared" si="167"/>
        <v>0</v>
      </c>
      <c r="K540" s="386"/>
      <c r="L540" s="386">
        <f t="shared" si="167"/>
        <v>0</v>
      </c>
      <c r="M540" s="386">
        <f t="shared" si="167"/>
        <v>0</v>
      </c>
      <c r="N540" s="386">
        <f t="shared" si="167"/>
        <v>0</v>
      </c>
      <c r="O540" s="386">
        <f t="shared" si="167"/>
        <v>0</v>
      </c>
      <c r="P540" s="386">
        <f t="shared" si="167"/>
        <v>0</v>
      </c>
      <c r="Q540" s="386">
        <f t="shared" si="167"/>
        <v>0</v>
      </c>
      <c r="R540" s="577"/>
      <c r="S540" s="664"/>
      <c r="T540" s="664"/>
      <c r="U540" s="664"/>
      <c r="V540" s="665"/>
    </row>
    <row r="541" spans="1:22" s="3" customFormat="1" ht="15" customHeight="1">
      <c r="A541" s="581" t="s">
        <v>164</v>
      </c>
      <c r="B541" s="579" t="s">
        <v>150</v>
      </c>
      <c r="C541" s="580" t="s">
        <v>162</v>
      </c>
      <c r="D541" s="639" t="s">
        <v>16</v>
      </c>
      <c r="E541" s="640"/>
      <c r="F541" s="640"/>
      <c r="G541" s="641"/>
      <c r="H541" s="387">
        <f>H540</f>
        <v>34.290999999999997</v>
      </c>
      <c r="I541" s="387">
        <f t="shared" si="167"/>
        <v>34.290999999999997</v>
      </c>
      <c r="J541" s="387">
        <f t="shared" si="167"/>
        <v>0</v>
      </c>
      <c r="K541" s="387"/>
      <c r="L541" s="387">
        <f t="shared" si="167"/>
        <v>0</v>
      </c>
      <c r="M541" s="387">
        <f t="shared" si="167"/>
        <v>0</v>
      </c>
      <c r="N541" s="387">
        <f t="shared" si="167"/>
        <v>0</v>
      </c>
      <c r="O541" s="387">
        <f t="shared" si="167"/>
        <v>0</v>
      </c>
      <c r="P541" s="387">
        <f t="shared" si="167"/>
        <v>0</v>
      </c>
      <c r="Q541" s="387">
        <f t="shared" si="167"/>
        <v>0</v>
      </c>
      <c r="R541" s="501"/>
      <c r="S541" s="642"/>
      <c r="T541" s="642"/>
      <c r="U541" s="642"/>
      <c r="V541" s="643"/>
    </row>
    <row r="542" spans="1:22" s="3" customFormat="1" ht="15" customHeight="1">
      <c r="A542" s="578" t="s">
        <v>164</v>
      </c>
      <c r="B542" s="579" t="s">
        <v>150</v>
      </c>
      <c r="C542" s="580" t="s">
        <v>164</v>
      </c>
      <c r="D542" s="644" t="s">
        <v>299</v>
      </c>
      <c r="E542" s="645"/>
      <c r="F542" s="645"/>
      <c r="G542" s="645"/>
      <c r="H542" s="645"/>
      <c r="I542" s="645"/>
      <c r="J542" s="645"/>
      <c r="K542" s="645"/>
      <c r="L542" s="645"/>
      <c r="M542" s="645"/>
      <c r="N542" s="645"/>
      <c r="O542" s="645"/>
      <c r="P542" s="645"/>
      <c r="Q542" s="645"/>
      <c r="R542" s="645"/>
      <c r="S542" s="645"/>
      <c r="T542" s="645"/>
      <c r="U542" s="645"/>
      <c r="V542" s="646"/>
    </row>
    <row r="543" spans="1:22" s="180" customFormat="1" ht="15" customHeight="1">
      <c r="A543" s="647" t="s">
        <v>164</v>
      </c>
      <c r="B543" s="650" t="s">
        <v>150</v>
      </c>
      <c r="C543" s="653" t="s">
        <v>164</v>
      </c>
      <c r="D543" s="656" t="s">
        <v>150</v>
      </c>
      <c r="E543" s="617" t="s">
        <v>300</v>
      </c>
      <c r="F543" s="618"/>
      <c r="G543" s="154"/>
      <c r="H543" s="197"/>
      <c r="I543" s="197"/>
      <c r="J543" s="197"/>
      <c r="K543" s="197"/>
      <c r="L543" s="197"/>
      <c r="M543" s="197"/>
      <c r="N543" s="197"/>
      <c r="O543" s="197"/>
      <c r="P543" s="197"/>
      <c r="Q543" s="197"/>
      <c r="R543" s="197"/>
      <c r="S543" s="198"/>
      <c r="T543" s="369"/>
      <c r="U543" s="155"/>
      <c r="V543" s="155"/>
    </row>
    <row r="544" spans="1:22" s="180" customFormat="1" ht="42.75" customHeight="1">
      <c r="A544" s="648"/>
      <c r="B544" s="651"/>
      <c r="C544" s="654"/>
      <c r="D544" s="658"/>
      <c r="E544" s="181" t="s">
        <v>10</v>
      </c>
      <c r="F544" s="276" t="s">
        <v>405</v>
      </c>
      <c r="G544" s="156" t="s">
        <v>14</v>
      </c>
      <c r="H544" s="398">
        <v>672.5</v>
      </c>
      <c r="I544" s="201">
        <v>672.5</v>
      </c>
      <c r="J544" s="201"/>
      <c r="K544" s="201"/>
      <c r="L544" s="201"/>
      <c r="M544" s="201"/>
      <c r="N544" s="201"/>
      <c r="O544" s="201"/>
      <c r="P544" s="201"/>
      <c r="Q544" s="201"/>
      <c r="R544" s="201" t="s">
        <v>435</v>
      </c>
      <c r="S544" s="226" t="s">
        <v>1161</v>
      </c>
      <c r="T544" s="371" t="s">
        <v>406</v>
      </c>
      <c r="U544" s="158" t="s">
        <v>273</v>
      </c>
      <c r="V544" s="156">
        <v>100</v>
      </c>
    </row>
    <row r="545" spans="1:22" s="3" customFormat="1" ht="15" customHeight="1">
      <c r="A545" s="649"/>
      <c r="B545" s="652"/>
      <c r="C545" s="655"/>
      <c r="D545" s="619" t="s">
        <v>15</v>
      </c>
      <c r="E545" s="620"/>
      <c r="F545" s="620"/>
      <c r="G545" s="621"/>
      <c r="H545" s="386">
        <f>H544</f>
        <v>672.5</v>
      </c>
      <c r="I545" s="386">
        <f t="shared" ref="I545:Q545" si="168">I544</f>
        <v>672.5</v>
      </c>
      <c r="J545" s="386">
        <f t="shared" si="168"/>
        <v>0</v>
      </c>
      <c r="K545" s="386"/>
      <c r="L545" s="386">
        <f t="shared" si="168"/>
        <v>0</v>
      </c>
      <c r="M545" s="386">
        <f t="shared" si="168"/>
        <v>0</v>
      </c>
      <c r="N545" s="386">
        <f t="shared" si="168"/>
        <v>0</v>
      </c>
      <c r="O545" s="386">
        <f t="shared" si="168"/>
        <v>0</v>
      </c>
      <c r="P545" s="386">
        <f t="shared" si="168"/>
        <v>0</v>
      </c>
      <c r="Q545" s="386">
        <f t="shared" si="168"/>
        <v>0</v>
      </c>
      <c r="R545" s="577"/>
      <c r="S545" s="664"/>
      <c r="T545" s="664"/>
      <c r="U545" s="664"/>
      <c r="V545" s="665"/>
    </row>
    <row r="546" spans="1:22" s="3" customFormat="1" ht="15" customHeight="1">
      <c r="A546" s="647" t="s">
        <v>164</v>
      </c>
      <c r="B546" s="650" t="s">
        <v>150</v>
      </c>
      <c r="C546" s="653" t="s">
        <v>164</v>
      </c>
      <c r="D546" s="656" t="s">
        <v>151</v>
      </c>
      <c r="E546" s="617" t="s">
        <v>301</v>
      </c>
      <c r="F546" s="618"/>
      <c r="G546" s="154"/>
      <c r="H546" s="197"/>
      <c r="I546" s="197"/>
      <c r="J546" s="197"/>
      <c r="K546" s="197"/>
      <c r="L546" s="197"/>
      <c r="M546" s="197"/>
      <c r="N546" s="197"/>
      <c r="O546" s="197"/>
      <c r="P546" s="197"/>
      <c r="Q546" s="197"/>
      <c r="R546" s="197"/>
      <c r="S546" s="198"/>
      <c r="T546" s="369"/>
      <c r="U546" s="155"/>
      <c r="V546" s="155"/>
    </row>
    <row r="547" spans="1:22" s="3" customFormat="1" ht="40.5" customHeight="1">
      <c r="A547" s="648"/>
      <c r="B547" s="651"/>
      <c r="C547" s="654"/>
      <c r="D547" s="658"/>
      <c r="E547" s="182" t="s">
        <v>10</v>
      </c>
      <c r="F547" s="262" t="s">
        <v>302</v>
      </c>
      <c r="G547" s="156" t="s">
        <v>14</v>
      </c>
      <c r="H547" s="398">
        <v>60</v>
      </c>
      <c r="I547" s="201">
        <v>60</v>
      </c>
      <c r="J547" s="201"/>
      <c r="K547" s="201"/>
      <c r="L547" s="201"/>
      <c r="M547" s="201"/>
      <c r="N547" s="201"/>
      <c r="O547" s="201"/>
      <c r="P547" s="201"/>
      <c r="Q547" s="201"/>
      <c r="R547" s="201" t="s">
        <v>435</v>
      </c>
      <c r="S547" s="226" t="s">
        <v>1161</v>
      </c>
      <c r="T547" s="371" t="s">
        <v>303</v>
      </c>
      <c r="U547" s="158" t="s">
        <v>273</v>
      </c>
      <c r="V547" s="156">
        <v>100</v>
      </c>
    </row>
    <row r="548" spans="1:22" s="3" customFormat="1" ht="15" customHeight="1">
      <c r="A548" s="649"/>
      <c r="B548" s="652"/>
      <c r="C548" s="655"/>
      <c r="D548" s="619" t="s">
        <v>15</v>
      </c>
      <c r="E548" s="620"/>
      <c r="F548" s="620"/>
      <c r="G548" s="621"/>
      <c r="H548" s="386">
        <f>H547</f>
        <v>60</v>
      </c>
      <c r="I548" s="386">
        <f t="shared" ref="I548:Q548" si="169">I547</f>
        <v>60</v>
      </c>
      <c r="J548" s="386">
        <f t="shared" si="169"/>
        <v>0</v>
      </c>
      <c r="K548" s="386"/>
      <c r="L548" s="386">
        <f t="shared" si="169"/>
        <v>0</v>
      </c>
      <c r="M548" s="386">
        <f t="shared" si="169"/>
        <v>0</v>
      </c>
      <c r="N548" s="386">
        <f t="shared" si="169"/>
        <v>0</v>
      </c>
      <c r="O548" s="386">
        <f t="shared" si="169"/>
        <v>0</v>
      </c>
      <c r="P548" s="386">
        <f t="shared" si="169"/>
        <v>0</v>
      </c>
      <c r="Q548" s="386">
        <f t="shared" si="169"/>
        <v>0</v>
      </c>
      <c r="R548" s="577"/>
      <c r="S548" s="664"/>
      <c r="T548" s="664"/>
      <c r="U548" s="664"/>
      <c r="V548" s="665"/>
    </row>
    <row r="549" spans="1:22" s="3" customFormat="1" ht="15" customHeight="1">
      <c r="A549" s="581" t="s">
        <v>164</v>
      </c>
      <c r="B549" s="579" t="s">
        <v>150</v>
      </c>
      <c r="C549" s="580" t="s">
        <v>164</v>
      </c>
      <c r="D549" s="639" t="s">
        <v>16</v>
      </c>
      <c r="E549" s="640"/>
      <c r="F549" s="640"/>
      <c r="G549" s="641"/>
      <c r="H549" s="387">
        <f t="shared" ref="H549:Q549" si="170">H545+H548</f>
        <v>732.5</v>
      </c>
      <c r="I549" s="387">
        <f t="shared" si="170"/>
        <v>732.5</v>
      </c>
      <c r="J549" s="387">
        <f t="shared" si="170"/>
        <v>0</v>
      </c>
      <c r="K549" s="387"/>
      <c r="L549" s="387">
        <f t="shared" si="170"/>
        <v>0</v>
      </c>
      <c r="M549" s="387">
        <f t="shared" si="170"/>
        <v>0</v>
      </c>
      <c r="N549" s="387">
        <f t="shared" si="170"/>
        <v>0</v>
      </c>
      <c r="O549" s="387">
        <f t="shared" si="170"/>
        <v>0</v>
      </c>
      <c r="P549" s="387">
        <f t="shared" si="170"/>
        <v>0</v>
      </c>
      <c r="Q549" s="387">
        <f t="shared" si="170"/>
        <v>0</v>
      </c>
      <c r="R549" s="501"/>
      <c r="S549" s="642"/>
      <c r="T549" s="642"/>
      <c r="U549" s="642"/>
      <c r="V549" s="643"/>
    </row>
    <row r="550" spans="1:22" s="3" customFormat="1" ht="15" customHeight="1">
      <c r="A550" s="578" t="s">
        <v>164</v>
      </c>
      <c r="B550" s="579" t="s">
        <v>150</v>
      </c>
      <c r="C550" s="580" t="s">
        <v>186</v>
      </c>
      <c r="D550" s="644" t="s">
        <v>1095</v>
      </c>
      <c r="E550" s="645"/>
      <c r="F550" s="645"/>
      <c r="G550" s="645"/>
      <c r="H550" s="645"/>
      <c r="I550" s="645"/>
      <c r="J550" s="645"/>
      <c r="K550" s="645"/>
      <c r="L550" s="645"/>
      <c r="M550" s="645"/>
      <c r="N550" s="645"/>
      <c r="O550" s="645"/>
      <c r="P550" s="645"/>
      <c r="Q550" s="645"/>
      <c r="R550" s="645"/>
      <c r="S550" s="645"/>
      <c r="T550" s="645"/>
      <c r="U550" s="645"/>
      <c r="V550" s="646"/>
    </row>
    <row r="551" spans="1:22" s="160" customFormat="1" ht="34.5" customHeight="1">
      <c r="A551" s="647" t="s">
        <v>164</v>
      </c>
      <c r="B551" s="650" t="s">
        <v>150</v>
      </c>
      <c r="C551" s="653" t="s">
        <v>186</v>
      </c>
      <c r="D551" s="656" t="s">
        <v>150</v>
      </c>
      <c r="E551" s="659" t="s">
        <v>943</v>
      </c>
      <c r="F551" s="660"/>
      <c r="G551" s="154"/>
      <c r="H551" s="197"/>
      <c r="I551" s="197"/>
      <c r="J551" s="197"/>
      <c r="K551" s="197"/>
      <c r="L551" s="197"/>
      <c r="M551" s="197"/>
      <c r="N551" s="197"/>
      <c r="O551" s="197"/>
      <c r="P551" s="197"/>
      <c r="Q551" s="197"/>
      <c r="R551" s="197"/>
      <c r="S551" s="198"/>
      <c r="T551" s="369"/>
      <c r="U551" s="155"/>
      <c r="V551" s="155"/>
    </row>
    <row r="552" spans="1:22" s="160" customFormat="1" ht="54" customHeight="1">
      <c r="A552" s="648"/>
      <c r="B552" s="651"/>
      <c r="C552" s="654"/>
      <c r="D552" s="657"/>
      <c r="E552" s="181" t="s">
        <v>10</v>
      </c>
      <c r="F552" s="193" t="s">
        <v>941</v>
      </c>
      <c r="G552" s="156" t="s">
        <v>14</v>
      </c>
      <c r="H552" s="398">
        <v>8.5</v>
      </c>
      <c r="I552" s="201">
        <v>8.5</v>
      </c>
      <c r="J552" s="201"/>
      <c r="K552" s="201"/>
      <c r="L552" s="201"/>
      <c r="M552" s="201"/>
      <c r="N552" s="201"/>
      <c r="O552" s="201"/>
      <c r="P552" s="201"/>
      <c r="Q552" s="201"/>
      <c r="R552" s="201" t="s">
        <v>942</v>
      </c>
      <c r="S552" s="336" t="s">
        <v>1162</v>
      </c>
      <c r="T552" s="372" t="s">
        <v>430</v>
      </c>
      <c r="U552" s="162" t="s">
        <v>152</v>
      </c>
      <c r="V552" s="162">
        <v>1</v>
      </c>
    </row>
    <row r="553" spans="1:22" s="160" customFormat="1" ht="70.5" customHeight="1">
      <c r="A553" s="648"/>
      <c r="B553" s="651"/>
      <c r="C553" s="654"/>
      <c r="D553" s="658"/>
      <c r="E553" s="181" t="s">
        <v>11</v>
      </c>
      <c r="F553" s="193" t="s">
        <v>431</v>
      </c>
      <c r="G553" s="156"/>
      <c r="H553" s="398"/>
      <c r="I553" s="201"/>
      <c r="J553" s="201"/>
      <c r="K553" s="201"/>
      <c r="L553" s="201"/>
      <c r="M553" s="201"/>
      <c r="N553" s="201"/>
      <c r="O553" s="201"/>
      <c r="P553" s="201"/>
      <c r="Q553" s="201"/>
      <c r="R553" s="201" t="s">
        <v>435</v>
      </c>
      <c r="S553" s="336" t="s">
        <v>1163</v>
      </c>
      <c r="T553" s="372" t="s">
        <v>1186</v>
      </c>
      <c r="U553" s="162" t="s">
        <v>152</v>
      </c>
      <c r="V553" s="162">
        <v>2</v>
      </c>
    </row>
    <row r="554" spans="1:22" s="159" customFormat="1" ht="15" customHeight="1">
      <c r="A554" s="649"/>
      <c r="B554" s="652"/>
      <c r="C554" s="655"/>
      <c r="D554" s="661" t="s">
        <v>15</v>
      </c>
      <c r="E554" s="662"/>
      <c r="F554" s="662"/>
      <c r="G554" s="663"/>
      <c r="H554" s="386">
        <f>H552</f>
        <v>8.5</v>
      </c>
      <c r="I554" s="386">
        <f>I552</f>
        <v>8.5</v>
      </c>
      <c r="J554" s="386">
        <f>J552</f>
        <v>0</v>
      </c>
      <c r="K554" s="386"/>
      <c r="L554" s="386">
        <f t="shared" ref="L554:Q554" si="171">L552</f>
        <v>0</v>
      </c>
      <c r="M554" s="386">
        <f t="shared" si="171"/>
        <v>0</v>
      </c>
      <c r="N554" s="386">
        <f t="shared" si="171"/>
        <v>0</v>
      </c>
      <c r="O554" s="386">
        <f t="shared" si="171"/>
        <v>0</v>
      </c>
      <c r="P554" s="386">
        <f t="shared" si="171"/>
        <v>0</v>
      </c>
      <c r="Q554" s="386">
        <f t="shared" si="171"/>
        <v>0</v>
      </c>
      <c r="R554" s="577"/>
      <c r="S554" s="664"/>
      <c r="T554" s="664"/>
      <c r="U554" s="664"/>
      <c r="V554" s="665"/>
    </row>
    <row r="555" spans="1:22" s="180" customFormat="1" ht="58.5" customHeight="1">
      <c r="A555" s="610" t="s">
        <v>164</v>
      </c>
      <c r="B555" s="613" t="s">
        <v>186</v>
      </c>
      <c r="C555" s="614" t="s">
        <v>150</v>
      </c>
      <c r="D555" s="615" t="s">
        <v>151</v>
      </c>
      <c r="E555" s="617" t="s">
        <v>1203</v>
      </c>
      <c r="F555" s="618"/>
      <c r="G555" s="196"/>
      <c r="H555" s="218"/>
      <c r="I555" s="218"/>
      <c r="J555" s="218"/>
      <c r="K555" s="218"/>
      <c r="L555" s="218"/>
      <c r="M555" s="218"/>
      <c r="N555" s="218"/>
      <c r="O555" s="218"/>
      <c r="P555" s="218"/>
      <c r="Q555" s="218"/>
      <c r="R555" s="218"/>
      <c r="S555" s="218"/>
      <c r="T555" s="276"/>
      <c r="U555" s="276"/>
      <c r="V555" s="276"/>
    </row>
    <row r="556" spans="1:22" s="180" customFormat="1" ht="47.25" customHeight="1">
      <c r="A556" s="611"/>
      <c r="B556" s="613"/>
      <c r="C556" s="614"/>
      <c r="D556" s="616"/>
      <c r="E556" s="181" t="s">
        <v>10</v>
      </c>
      <c r="F556" s="262" t="s">
        <v>1204</v>
      </c>
      <c r="G556" s="200"/>
      <c r="H556" s="517">
        <f>I556+J556+L556+M556+N556+O556+P556+Q556</f>
        <v>0</v>
      </c>
      <c r="I556" s="200"/>
      <c r="J556" s="200"/>
      <c r="K556" s="200"/>
      <c r="L556" s="200"/>
      <c r="M556" s="200"/>
      <c r="N556" s="200"/>
      <c r="O556" s="200"/>
      <c r="P556" s="200"/>
      <c r="Q556" s="200"/>
      <c r="R556" s="518" t="s">
        <v>743</v>
      </c>
      <c r="S556" s="460" t="s">
        <v>1205</v>
      </c>
      <c r="T556" s="372" t="s">
        <v>1206</v>
      </c>
      <c r="U556" s="200" t="s">
        <v>152</v>
      </c>
      <c r="V556" s="200">
        <v>4</v>
      </c>
    </row>
    <row r="557" spans="1:22" s="3" customFormat="1" ht="66.75" customHeight="1">
      <c r="A557" s="611"/>
      <c r="B557" s="613"/>
      <c r="C557" s="614"/>
      <c r="D557" s="616"/>
      <c r="E557" s="181" t="s">
        <v>11</v>
      </c>
      <c r="F557" s="262" t="s">
        <v>1207</v>
      </c>
      <c r="G557" s="200"/>
      <c r="H557" s="517">
        <f>I557+J557+L557+M557+N557+O557+P557+Q557</f>
        <v>0</v>
      </c>
      <c r="I557" s="200"/>
      <c r="J557" s="200"/>
      <c r="K557" s="200"/>
      <c r="L557" s="200"/>
      <c r="M557" s="200"/>
      <c r="N557" s="200"/>
      <c r="O557" s="200"/>
      <c r="P557" s="200"/>
      <c r="Q557" s="200"/>
      <c r="R557" s="518" t="s">
        <v>694</v>
      </c>
      <c r="S557" s="460" t="s">
        <v>1208</v>
      </c>
      <c r="T557" s="372" t="s">
        <v>1209</v>
      </c>
      <c r="U557" s="266" t="s">
        <v>152</v>
      </c>
      <c r="V557" s="200">
        <v>1</v>
      </c>
    </row>
    <row r="558" spans="1:22" s="3" customFormat="1" ht="55.5" customHeight="1">
      <c r="A558" s="611"/>
      <c r="B558" s="613"/>
      <c r="C558" s="614"/>
      <c r="D558" s="616"/>
      <c r="E558" s="181" t="s">
        <v>12</v>
      </c>
      <c r="F558" s="262" t="s">
        <v>1210</v>
      </c>
      <c r="G558" s="200"/>
      <c r="H558" s="517">
        <f>I558+J558+L558+M558+N558+O558+P558+Q558</f>
        <v>0</v>
      </c>
      <c r="I558" s="200"/>
      <c r="J558" s="200"/>
      <c r="K558" s="200"/>
      <c r="L558" s="200"/>
      <c r="M558" s="200"/>
      <c r="N558" s="200"/>
      <c r="O558" s="200"/>
      <c r="P558" s="200"/>
      <c r="Q558" s="200"/>
      <c r="R558" s="518" t="s">
        <v>694</v>
      </c>
      <c r="S558" s="460" t="s">
        <v>1205</v>
      </c>
      <c r="T558" s="372" t="s">
        <v>1211</v>
      </c>
      <c r="U558" s="200" t="s">
        <v>152</v>
      </c>
      <c r="V558" s="200">
        <v>1</v>
      </c>
    </row>
    <row r="559" spans="1:22" s="3" customFormat="1" ht="15" customHeight="1">
      <c r="A559" s="612"/>
      <c r="B559" s="613"/>
      <c r="C559" s="614"/>
      <c r="D559" s="666" t="s">
        <v>15</v>
      </c>
      <c r="E559" s="666"/>
      <c r="F559" s="666"/>
      <c r="G559" s="666"/>
      <c r="H559" s="519">
        <f>H556+H557+H558</f>
        <v>0</v>
      </c>
      <c r="I559" s="519">
        <f t="shared" ref="I559:Q559" si="172">I556+I557+I558</f>
        <v>0</v>
      </c>
      <c r="J559" s="519">
        <f t="shared" si="172"/>
        <v>0</v>
      </c>
      <c r="K559" s="519"/>
      <c r="L559" s="519">
        <f t="shared" si="172"/>
        <v>0</v>
      </c>
      <c r="M559" s="519">
        <f t="shared" si="172"/>
        <v>0</v>
      </c>
      <c r="N559" s="519">
        <f t="shared" si="172"/>
        <v>0</v>
      </c>
      <c r="O559" s="519">
        <f t="shared" si="172"/>
        <v>0</v>
      </c>
      <c r="P559" s="519">
        <f t="shared" si="172"/>
        <v>0</v>
      </c>
      <c r="Q559" s="519">
        <f t="shared" si="172"/>
        <v>0</v>
      </c>
      <c r="R559" s="667"/>
      <c r="S559" s="668"/>
      <c r="T559" s="668"/>
      <c r="U559" s="668"/>
      <c r="V559" s="669"/>
    </row>
    <row r="560" spans="1:22" s="3" customFormat="1" ht="58.5" customHeight="1">
      <c r="A560" s="610" t="s">
        <v>164</v>
      </c>
      <c r="B560" s="613" t="s">
        <v>186</v>
      </c>
      <c r="C560" s="614" t="s">
        <v>150</v>
      </c>
      <c r="D560" s="615" t="s">
        <v>153</v>
      </c>
      <c r="E560" s="617" t="s">
        <v>1212</v>
      </c>
      <c r="F560" s="618"/>
      <c r="G560" s="196"/>
      <c r="H560" s="218"/>
      <c r="I560" s="218"/>
      <c r="J560" s="218"/>
      <c r="K560" s="218"/>
      <c r="L560" s="218"/>
      <c r="M560" s="218"/>
      <c r="N560" s="218"/>
      <c r="O560" s="218"/>
      <c r="P560" s="218"/>
      <c r="Q560" s="218"/>
      <c r="R560" s="520"/>
      <c r="S560" s="520"/>
      <c r="T560" s="199"/>
      <c r="U560" s="199"/>
      <c r="V560" s="199"/>
    </row>
    <row r="561" spans="1:22" s="3" customFormat="1" ht="39" customHeight="1">
      <c r="A561" s="611"/>
      <c r="B561" s="613"/>
      <c r="C561" s="614"/>
      <c r="D561" s="616"/>
      <c r="E561" s="182" t="s">
        <v>10</v>
      </c>
      <c r="F561" s="262" t="s">
        <v>1213</v>
      </c>
      <c r="G561" s="200"/>
      <c r="H561" s="517">
        <f>I561+J561+L561+M561+N561+O561+P561+Q561</f>
        <v>0</v>
      </c>
      <c r="I561" s="200"/>
      <c r="J561" s="200"/>
      <c r="K561" s="200"/>
      <c r="L561" s="200"/>
      <c r="M561" s="200"/>
      <c r="N561" s="200"/>
      <c r="O561" s="200"/>
      <c r="P561" s="200"/>
      <c r="Q561" s="200"/>
      <c r="R561" s="518" t="s">
        <v>702</v>
      </c>
      <c r="S561" s="336" t="s">
        <v>1205</v>
      </c>
      <c r="T561" s="372" t="s">
        <v>1214</v>
      </c>
      <c r="U561" s="200" t="s">
        <v>152</v>
      </c>
      <c r="V561" s="200">
        <v>1</v>
      </c>
    </row>
    <row r="562" spans="1:22" s="3" customFormat="1" ht="40.5" customHeight="1">
      <c r="A562" s="611"/>
      <c r="B562" s="613"/>
      <c r="C562" s="614"/>
      <c r="D562" s="616"/>
      <c r="E562" s="182" t="s">
        <v>11</v>
      </c>
      <c r="F562" s="262" t="s">
        <v>1215</v>
      </c>
      <c r="G562" s="200"/>
      <c r="H562" s="517">
        <f>I562+J562+L562+M562+N562+O562+P562+Q562</f>
        <v>0</v>
      </c>
      <c r="I562" s="200"/>
      <c r="J562" s="200"/>
      <c r="K562" s="200"/>
      <c r="L562" s="200"/>
      <c r="M562" s="200"/>
      <c r="N562" s="200"/>
      <c r="O562" s="200"/>
      <c r="P562" s="200"/>
      <c r="Q562" s="200"/>
      <c r="R562" s="518" t="s">
        <v>743</v>
      </c>
      <c r="S562" s="336" t="s">
        <v>1205</v>
      </c>
      <c r="T562" s="372" t="s">
        <v>1216</v>
      </c>
      <c r="U562" s="200" t="s">
        <v>152</v>
      </c>
      <c r="V562" s="200">
        <v>1</v>
      </c>
    </row>
    <row r="563" spans="1:22" s="3" customFormat="1" ht="15" customHeight="1">
      <c r="A563" s="612"/>
      <c r="B563" s="613"/>
      <c r="C563" s="614"/>
      <c r="D563" s="619" t="s">
        <v>15</v>
      </c>
      <c r="E563" s="620"/>
      <c r="F563" s="620"/>
      <c r="G563" s="621"/>
      <c r="H563" s="521">
        <f>H561+H562</f>
        <v>0</v>
      </c>
      <c r="I563" s="521">
        <f t="shared" ref="I563:Q563" si="173">I561+I562</f>
        <v>0</v>
      </c>
      <c r="J563" s="521">
        <f t="shared" si="173"/>
        <v>0</v>
      </c>
      <c r="K563" s="521"/>
      <c r="L563" s="521">
        <f t="shared" si="173"/>
        <v>0</v>
      </c>
      <c r="M563" s="521">
        <f t="shared" si="173"/>
        <v>0</v>
      </c>
      <c r="N563" s="521">
        <f t="shared" si="173"/>
        <v>0</v>
      </c>
      <c r="O563" s="521">
        <f t="shared" si="173"/>
        <v>0</v>
      </c>
      <c r="P563" s="521">
        <f t="shared" si="173"/>
        <v>0</v>
      </c>
      <c r="Q563" s="521">
        <f t="shared" si="173"/>
        <v>0</v>
      </c>
      <c r="R563" s="622"/>
      <c r="S563" s="622"/>
      <c r="T563" s="622"/>
      <c r="U563" s="622"/>
      <c r="V563" s="623"/>
    </row>
    <row r="564" spans="1:22" s="159" customFormat="1" ht="15" customHeight="1">
      <c r="A564" s="581" t="s">
        <v>164</v>
      </c>
      <c r="B564" s="579" t="s">
        <v>150</v>
      </c>
      <c r="C564" s="580" t="s">
        <v>186</v>
      </c>
      <c r="D564" s="624" t="s">
        <v>16</v>
      </c>
      <c r="E564" s="625"/>
      <c r="F564" s="625"/>
      <c r="G564" s="626"/>
      <c r="H564" s="387">
        <f>H554+H559+H563</f>
        <v>8.5</v>
      </c>
      <c r="I564" s="387">
        <f t="shared" ref="I564:Q564" si="174">I554+I559+I563</f>
        <v>8.5</v>
      </c>
      <c r="J564" s="387">
        <f t="shared" si="174"/>
        <v>0</v>
      </c>
      <c r="K564" s="387">
        <f t="shared" si="174"/>
        <v>0</v>
      </c>
      <c r="L564" s="387">
        <f t="shared" si="174"/>
        <v>0</v>
      </c>
      <c r="M564" s="387">
        <f t="shared" si="174"/>
        <v>0</v>
      </c>
      <c r="N564" s="387">
        <f t="shared" si="174"/>
        <v>0</v>
      </c>
      <c r="O564" s="387">
        <f t="shared" si="174"/>
        <v>0</v>
      </c>
      <c r="P564" s="387">
        <f t="shared" si="174"/>
        <v>0</v>
      </c>
      <c r="Q564" s="387">
        <f t="shared" si="174"/>
        <v>0</v>
      </c>
      <c r="R564" s="501"/>
      <c r="S564" s="627"/>
      <c r="T564" s="627"/>
      <c r="U564" s="627"/>
      <c r="V564" s="628"/>
    </row>
    <row r="565" spans="1:22" s="160" customFormat="1" ht="15" customHeight="1">
      <c r="A565" s="581" t="s">
        <v>164</v>
      </c>
      <c r="B565" s="579" t="s">
        <v>150</v>
      </c>
      <c r="C565" s="629" t="s">
        <v>17</v>
      </c>
      <c r="D565" s="630"/>
      <c r="E565" s="630"/>
      <c r="F565" s="630"/>
      <c r="G565" s="631"/>
      <c r="H565" s="389">
        <f t="shared" ref="H565:Q565" si="175">H509+H518+H523+H531+H536+H541+H549+H564</f>
        <v>3884.6980000000003</v>
      </c>
      <c r="I565" s="389">
        <f t="shared" si="175"/>
        <v>3508.5020000000004</v>
      </c>
      <c r="J565" s="389">
        <f t="shared" si="175"/>
        <v>7.8659999999999997</v>
      </c>
      <c r="K565" s="389">
        <f t="shared" si="175"/>
        <v>0</v>
      </c>
      <c r="L565" s="389">
        <f t="shared" si="175"/>
        <v>368.33</v>
      </c>
      <c r="M565" s="389">
        <f t="shared" si="175"/>
        <v>0</v>
      </c>
      <c r="N565" s="389">
        <f t="shared" si="175"/>
        <v>0</v>
      </c>
      <c r="O565" s="389">
        <f t="shared" si="175"/>
        <v>0</v>
      </c>
      <c r="P565" s="389">
        <f t="shared" si="175"/>
        <v>0</v>
      </c>
      <c r="Q565" s="389">
        <f t="shared" si="175"/>
        <v>0</v>
      </c>
      <c r="R565" s="502"/>
      <c r="S565" s="632"/>
      <c r="T565" s="632"/>
      <c r="U565" s="632"/>
      <c r="V565" s="633"/>
    </row>
    <row r="566" spans="1:22" s="180" customFormat="1" ht="15" customHeight="1">
      <c r="A566" s="581" t="s">
        <v>164</v>
      </c>
      <c r="B566" s="634" t="s">
        <v>1198</v>
      </c>
      <c r="C566" s="635"/>
      <c r="D566" s="635"/>
      <c r="E566" s="635"/>
      <c r="F566" s="635"/>
      <c r="G566" s="636"/>
      <c r="H566" s="427">
        <f>H565</f>
        <v>3884.6980000000003</v>
      </c>
      <c r="I566" s="427">
        <f t="shared" ref="I566:Q566" si="176">I565</f>
        <v>3508.5020000000004</v>
      </c>
      <c r="J566" s="427">
        <f t="shared" si="176"/>
        <v>7.8659999999999997</v>
      </c>
      <c r="K566" s="427">
        <f t="shared" si="176"/>
        <v>0</v>
      </c>
      <c r="L566" s="427">
        <f t="shared" si="176"/>
        <v>368.33</v>
      </c>
      <c r="M566" s="427">
        <f t="shared" si="176"/>
        <v>0</v>
      </c>
      <c r="N566" s="427">
        <f t="shared" si="176"/>
        <v>0</v>
      </c>
      <c r="O566" s="427">
        <f t="shared" si="176"/>
        <v>0</v>
      </c>
      <c r="P566" s="427">
        <f t="shared" si="176"/>
        <v>0</v>
      </c>
      <c r="Q566" s="427">
        <f t="shared" si="176"/>
        <v>0</v>
      </c>
      <c r="R566" s="503"/>
      <c r="S566" s="637"/>
      <c r="T566" s="637"/>
      <c r="U566" s="637"/>
      <c r="V566" s="638"/>
    </row>
    <row r="567" spans="1:22" s="3" customFormat="1" ht="18" customHeight="1">
      <c r="A567" s="1122" t="s">
        <v>686</v>
      </c>
      <c r="B567" s="1122"/>
      <c r="C567" s="1122"/>
      <c r="D567" s="1122"/>
      <c r="E567" s="1122"/>
      <c r="F567" s="1122"/>
      <c r="G567" s="1122"/>
      <c r="H567" s="1122"/>
      <c r="I567" s="1122"/>
      <c r="J567" s="1122"/>
      <c r="K567" s="1122"/>
      <c r="L567" s="1122"/>
      <c r="M567" s="1122"/>
      <c r="N567" s="1122"/>
      <c r="O567" s="1122"/>
      <c r="P567" s="1122"/>
      <c r="Q567" s="1122"/>
      <c r="R567" s="1122"/>
      <c r="S567" s="1122"/>
      <c r="T567" s="1122"/>
      <c r="U567" s="1122"/>
      <c r="V567" s="1123"/>
    </row>
    <row r="568" spans="1:22" s="3" customFormat="1" ht="15" customHeight="1">
      <c r="A568" s="439" t="s">
        <v>217</v>
      </c>
      <c r="B568" s="806" t="s">
        <v>687</v>
      </c>
      <c r="C568" s="807"/>
      <c r="D568" s="807"/>
      <c r="E568" s="807"/>
      <c r="F568" s="807"/>
      <c r="G568" s="807"/>
      <c r="H568" s="807"/>
      <c r="I568" s="807"/>
      <c r="J568" s="807"/>
      <c r="K568" s="807"/>
      <c r="L568" s="807"/>
      <c r="M568" s="807"/>
      <c r="N568" s="807"/>
      <c r="O568" s="807"/>
      <c r="P568" s="807"/>
      <c r="Q568" s="807"/>
      <c r="R568" s="807"/>
      <c r="S568" s="807"/>
      <c r="T568" s="807"/>
      <c r="U568" s="807"/>
      <c r="V568" s="807"/>
    </row>
    <row r="569" spans="1:22" s="3" customFormat="1" ht="15" customHeight="1">
      <c r="A569" s="439" t="s">
        <v>217</v>
      </c>
      <c r="B569" s="562" t="s">
        <v>150</v>
      </c>
      <c r="C569" s="685" t="s">
        <v>688</v>
      </c>
      <c r="D569" s="686"/>
      <c r="E569" s="686"/>
      <c r="F569" s="686"/>
      <c r="G569" s="686"/>
      <c r="H569" s="686"/>
      <c r="I569" s="686"/>
      <c r="J569" s="686"/>
      <c r="K569" s="686"/>
      <c r="L569" s="686"/>
      <c r="M569" s="686"/>
      <c r="N569" s="686"/>
      <c r="O569" s="686"/>
      <c r="P569" s="686"/>
      <c r="Q569" s="686"/>
      <c r="R569" s="686"/>
      <c r="S569" s="686"/>
      <c r="T569" s="686"/>
      <c r="U569" s="686"/>
      <c r="V569" s="687"/>
    </row>
    <row r="570" spans="1:22" s="3" customFormat="1" ht="15" customHeight="1">
      <c r="A570" s="439" t="s">
        <v>217</v>
      </c>
      <c r="B570" s="562" t="s">
        <v>150</v>
      </c>
      <c r="C570" s="563" t="s">
        <v>150</v>
      </c>
      <c r="D570" s="644" t="s">
        <v>689</v>
      </c>
      <c r="E570" s="645"/>
      <c r="F570" s="645"/>
      <c r="G570" s="645"/>
      <c r="H570" s="645"/>
      <c r="I570" s="645"/>
      <c r="J570" s="645"/>
      <c r="K570" s="645"/>
      <c r="L570" s="645"/>
      <c r="M570" s="645"/>
      <c r="N570" s="645"/>
      <c r="O570" s="645"/>
      <c r="P570" s="645"/>
      <c r="Q570" s="645"/>
      <c r="R570" s="645"/>
      <c r="S570" s="645"/>
      <c r="T570" s="645"/>
      <c r="U570" s="645"/>
      <c r="V570" s="646"/>
    </row>
    <row r="571" spans="1:22" s="3" customFormat="1" ht="29.25" customHeight="1">
      <c r="A571" s="688" t="s">
        <v>217</v>
      </c>
      <c r="B571" s="691" t="s">
        <v>150</v>
      </c>
      <c r="C571" s="675" t="s">
        <v>150</v>
      </c>
      <c r="D571" s="694" t="s">
        <v>150</v>
      </c>
      <c r="E571" s="617" t="s">
        <v>690</v>
      </c>
      <c r="F571" s="618"/>
      <c r="G571" s="196"/>
      <c r="H571" s="197"/>
      <c r="I571" s="197"/>
      <c r="J571" s="197"/>
      <c r="K571" s="197"/>
      <c r="L571" s="197"/>
      <c r="M571" s="197"/>
      <c r="N571" s="197"/>
      <c r="O571" s="197"/>
      <c r="P571" s="197"/>
      <c r="Q571" s="197"/>
      <c r="R571" s="198"/>
      <c r="S571" s="198"/>
      <c r="T571" s="249"/>
      <c r="U571" s="199"/>
      <c r="V571" s="199"/>
    </row>
    <row r="572" spans="1:22" s="3" customFormat="1" ht="37.5" customHeight="1">
      <c r="A572" s="689"/>
      <c r="B572" s="692"/>
      <c r="C572" s="676"/>
      <c r="D572" s="805"/>
      <c r="E572" s="250" t="s">
        <v>10</v>
      </c>
      <c r="F572" s="251" t="s">
        <v>691</v>
      </c>
      <c r="G572" s="252">
        <v>0</v>
      </c>
      <c r="H572" s="393">
        <f>I572+J572+K572+L572+M572+N572+O572+P572+Q572</f>
        <v>0.96</v>
      </c>
      <c r="I572" s="394">
        <v>0</v>
      </c>
      <c r="J572" s="394">
        <v>0</v>
      </c>
      <c r="K572" s="395">
        <v>0.96</v>
      </c>
      <c r="L572" s="396">
        <v>0</v>
      </c>
      <c r="M572" s="201">
        <v>0</v>
      </c>
      <c r="N572" s="394">
        <v>0</v>
      </c>
      <c r="O572" s="394">
        <v>0</v>
      </c>
      <c r="P572" s="394">
        <v>0</v>
      </c>
      <c r="Q572" s="396">
        <v>0</v>
      </c>
      <c r="R572" s="253" t="s">
        <v>692</v>
      </c>
      <c r="S572" s="254" t="s">
        <v>1164</v>
      </c>
      <c r="T572" s="255" t="s">
        <v>1187</v>
      </c>
      <c r="U572" s="256" t="s">
        <v>152</v>
      </c>
      <c r="V572" s="257">
        <v>16</v>
      </c>
    </row>
    <row r="573" spans="1:22" s="3" customFormat="1" ht="38.25" customHeight="1">
      <c r="A573" s="689"/>
      <c r="B573" s="692"/>
      <c r="C573" s="676"/>
      <c r="D573" s="695"/>
      <c r="E573" s="250" t="s">
        <v>11</v>
      </c>
      <c r="F573" s="258" t="s">
        <v>693</v>
      </c>
      <c r="G573" s="252" t="s">
        <v>329</v>
      </c>
      <c r="H573" s="393">
        <f>I573+J573+K573+L573+M573+N573+O573+P573+Q573</f>
        <v>1</v>
      </c>
      <c r="I573" s="394">
        <v>0</v>
      </c>
      <c r="J573" s="394">
        <v>0</v>
      </c>
      <c r="K573" s="395">
        <v>1</v>
      </c>
      <c r="L573" s="396">
        <v>0</v>
      </c>
      <c r="M573" s="394">
        <v>0</v>
      </c>
      <c r="N573" s="394">
        <v>0</v>
      </c>
      <c r="O573" s="394">
        <v>0</v>
      </c>
      <c r="P573" s="396">
        <v>0</v>
      </c>
      <c r="Q573" s="396">
        <v>0</v>
      </c>
      <c r="R573" s="253" t="s">
        <v>694</v>
      </c>
      <c r="S573" s="254" t="s">
        <v>1164</v>
      </c>
      <c r="T573" s="255" t="s">
        <v>1188</v>
      </c>
      <c r="U573" s="256" t="s">
        <v>152</v>
      </c>
      <c r="V573" s="257">
        <v>1</v>
      </c>
    </row>
    <row r="574" spans="1:22" s="3" customFormat="1" ht="15" customHeight="1">
      <c r="A574" s="690"/>
      <c r="B574" s="693"/>
      <c r="C574" s="677"/>
      <c r="D574" s="619" t="s">
        <v>15</v>
      </c>
      <c r="E574" s="620"/>
      <c r="F574" s="620"/>
      <c r="G574" s="621"/>
      <c r="H574" s="397">
        <f>SUM(H572:H573)</f>
        <v>1.96</v>
      </c>
      <c r="I574" s="397">
        <f t="shared" ref="I574:Q574" si="177">SUM(I572:I573)</f>
        <v>0</v>
      </c>
      <c r="J574" s="397">
        <f t="shared" si="177"/>
        <v>0</v>
      </c>
      <c r="K574" s="397">
        <f t="shared" si="177"/>
        <v>1.96</v>
      </c>
      <c r="L574" s="397">
        <f t="shared" si="177"/>
        <v>0</v>
      </c>
      <c r="M574" s="397">
        <f t="shared" si="177"/>
        <v>0</v>
      </c>
      <c r="N574" s="397">
        <f t="shared" si="177"/>
        <v>0</v>
      </c>
      <c r="O574" s="397">
        <f t="shared" si="177"/>
        <v>0</v>
      </c>
      <c r="P574" s="397">
        <f t="shared" si="177"/>
        <v>0</v>
      </c>
      <c r="Q574" s="397">
        <f t="shared" si="177"/>
        <v>0</v>
      </c>
      <c r="R574" s="667"/>
      <c r="S574" s="668"/>
      <c r="T574" s="668"/>
      <c r="U574" s="668"/>
      <c r="V574" s="669"/>
    </row>
    <row r="575" spans="1:22" s="3" customFormat="1" ht="41.25" customHeight="1">
      <c r="A575" s="688" t="s">
        <v>217</v>
      </c>
      <c r="B575" s="691" t="s">
        <v>150</v>
      </c>
      <c r="C575" s="675" t="s">
        <v>150</v>
      </c>
      <c r="D575" s="694" t="s">
        <v>151</v>
      </c>
      <c r="E575" s="617" t="s">
        <v>695</v>
      </c>
      <c r="F575" s="618"/>
      <c r="G575" s="196"/>
      <c r="H575" s="197"/>
      <c r="I575" s="197"/>
      <c r="J575" s="197"/>
      <c r="K575" s="197"/>
      <c r="L575" s="197"/>
      <c r="M575" s="197"/>
      <c r="N575" s="197"/>
      <c r="O575" s="197"/>
      <c r="P575" s="197"/>
      <c r="Q575" s="197"/>
      <c r="R575" s="198"/>
      <c r="S575" s="198"/>
      <c r="T575" s="249"/>
      <c r="U575" s="199"/>
      <c r="V575" s="199"/>
    </row>
    <row r="576" spans="1:22" s="3" customFormat="1" ht="55.5" customHeight="1">
      <c r="A576" s="689"/>
      <c r="B576" s="692"/>
      <c r="C576" s="676"/>
      <c r="D576" s="695"/>
      <c r="E576" s="250" t="s">
        <v>10</v>
      </c>
      <c r="F576" s="251" t="s">
        <v>696</v>
      </c>
      <c r="G576" s="252" t="s">
        <v>329</v>
      </c>
      <c r="H576" s="393">
        <f>I576+J576+K576+L576+M576+N576+O576+P576+Q576</f>
        <v>8.3279999999999994</v>
      </c>
      <c r="I576" s="394">
        <v>0</v>
      </c>
      <c r="J576" s="394">
        <v>0</v>
      </c>
      <c r="K576" s="394">
        <v>8.3279999999999994</v>
      </c>
      <c r="L576" s="396">
        <v>0</v>
      </c>
      <c r="M576" s="201">
        <v>0</v>
      </c>
      <c r="N576" s="394">
        <v>0</v>
      </c>
      <c r="O576" s="394">
        <v>0</v>
      </c>
      <c r="P576" s="396">
        <v>0</v>
      </c>
      <c r="Q576" s="396">
        <v>0</v>
      </c>
      <c r="R576" s="253" t="s">
        <v>697</v>
      </c>
      <c r="S576" s="254" t="s">
        <v>1164</v>
      </c>
      <c r="T576" s="255" t="s">
        <v>698</v>
      </c>
      <c r="U576" s="256" t="s">
        <v>152</v>
      </c>
      <c r="V576" s="260">
        <v>5</v>
      </c>
    </row>
    <row r="577" spans="1:22" s="3" customFormat="1" ht="15" customHeight="1">
      <c r="A577" s="690"/>
      <c r="B577" s="693"/>
      <c r="C577" s="677"/>
      <c r="D577" s="619" t="s">
        <v>15</v>
      </c>
      <c r="E577" s="620"/>
      <c r="F577" s="620"/>
      <c r="G577" s="621"/>
      <c r="H577" s="397">
        <f>SUM(H576:H576)</f>
        <v>8.3279999999999994</v>
      </c>
      <c r="I577" s="397">
        <f t="shared" ref="I577:Q577" si="178">SUM(I576:I576)</f>
        <v>0</v>
      </c>
      <c r="J577" s="397">
        <f t="shared" si="178"/>
        <v>0</v>
      </c>
      <c r="K577" s="397">
        <f t="shared" si="178"/>
        <v>8.3279999999999994</v>
      </c>
      <c r="L577" s="397">
        <f t="shared" si="178"/>
        <v>0</v>
      </c>
      <c r="M577" s="397">
        <f t="shared" si="178"/>
        <v>0</v>
      </c>
      <c r="N577" s="397">
        <f t="shared" si="178"/>
        <v>0</v>
      </c>
      <c r="O577" s="397">
        <f t="shared" si="178"/>
        <v>0</v>
      </c>
      <c r="P577" s="397">
        <f t="shared" si="178"/>
        <v>0</v>
      </c>
      <c r="Q577" s="397">
        <f t="shared" si="178"/>
        <v>0</v>
      </c>
      <c r="R577" s="667"/>
      <c r="S577" s="668"/>
      <c r="T577" s="668"/>
      <c r="U577" s="668"/>
      <c r="V577" s="669"/>
    </row>
    <row r="578" spans="1:22" s="3" customFormat="1" ht="15" customHeight="1">
      <c r="A578" s="439" t="s">
        <v>217</v>
      </c>
      <c r="B578" s="562" t="s">
        <v>150</v>
      </c>
      <c r="C578" s="563" t="s">
        <v>150</v>
      </c>
      <c r="D578" s="808" t="s">
        <v>16</v>
      </c>
      <c r="E578" s="809"/>
      <c r="F578" s="809"/>
      <c r="G578" s="810"/>
      <c r="H578" s="387">
        <f>H574+H577</f>
        <v>10.288</v>
      </c>
      <c r="I578" s="387">
        <f t="shared" ref="I578:Q578" si="179">I574+I577</f>
        <v>0</v>
      </c>
      <c r="J578" s="387">
        <f t="shared" si="179"/>
        <v>0</v>
      </c>
      <c r="K578" s="387">
        <f t="shared" si="179"/>
        <v>10.288</v>
      </c>
      <c r="L578" s="387">
        <f t="shared" si="179"/>
        <v>0</v>
      </c>
      <c r="M578" s="387">
        <f t="shared" si="179"/>
        <v>0</v>
      </c>
      <c r="N578" s="387">
        <f t="shared" si="179"/>
        <v>0</v>
      </c>
      <c r="O578" s="387">
        <f t="shared" si="179"/>
        <v>0</v>
      </c>
      <c r="P578" s="387">
        <f t="shared" si="179"/>
        <v>0</v>
      </c>
      <c r="Q578" s="387">
        <f t="shared" si="179"/>
        <v>0</v>
      </c>
      <c r="R578" s="811"/>
      <c r="S578" s="812"/>
      <c r="T578" s="812"/>
      <c r="U578" s="812"/>
      <c r="V578" s="813"/>
    </row>
    <row r="579" spans="1:22" s="3" customFormat="1" ht="15" customHeight="1">
      <c r="A579" s="551" t="s">
        <v>217</v>
      </c>
      <c r="B579" s="562" t="s">
        <v>150</v>
      </c>
      <c r="C579" s="563" t="s">
        <v>151</v>
      </c>
      <c r="D579" s="644" t="s">
        <v>699</v>
      </c>
      <c r="E579" s="645"/>
      <c r="F579" s="645"/>
      <c r="G579" s="645"/>
      <c r="H579" s="645"/>
      <c r="I579" s="645"/>
      <c r="J579" s="645"/>
      <c r="K579" s="645"/>
      <c r="L579" s="645"/>
      <c r="M579" s="645"/>
      <c r="N579" s="645"/>
      <c r="O579" s="645"/>
      <c r="P579" s="645"/>
      <c r="Q579" s="645"/>
      <c r="R579" s="645"/>
      <c r="S579" s="645"/>
      <c r="T579" s="645"/>
      <c r="U579" s="645"/>
      <c r="V579" s="646"/>
    </row>
    <row r="580" spans="1:22" s="3" customFormat="1" ht="21" customHeight="1">
      <c r="A580" s="688" t="s">
        <v>217</v>
      </c>
      <c r="B580" s="691" t="s">
        <v>150</v>
      </c>
      <c r="C580" s="675" t="s">
        <v>151</v>
      </c>
      <c r="D580" s="694" t="s">
        <v>150</v>
      </c>
      <c r="E580" s="617" t="s">
        <v>1045</v>
      </c>
      <c r="F580" s="618"/>
      <c r="G580" s="196"/>
      <c r="H580" s="197"/>
      <c r="I580" s="197"/>
      <c r="J580" s="197"/>
      <c r="K580" s="197"/>
      <c r="L580" s="197"/>
      <c r="M580" s="197"/>
      <c r="N580" s="197"/>
      <c r="O580" s="197"/>
      <c r="P580" s="197"/>
      <c r="Q580" s="197"/>
      <c r="R580" s="198"/>
      <c r="S580" s="198"/>
      <c r="T580" s="249"/>
      <c r="U580" s="199"/>
      <c r="V580" s="199"/>
    </row>
    <row r="581" spans="1:22" s="3" customFormat="1" ht="46.5" customHeight="1">
      <c r="A581" s="689"/>
      <c r="B581" s="692"/>
      <c r="C581" s="676"/>
      <c r="D581" s="695"/>
      <c r="E581" s="250" t="s">
        <v>10</v>
      </c>
      <c r="F581" s="436" t="s">
        <v>700</v>
      </c>
      <c r="G581" s="252" t="s">
        <v>701</v>
      </c>
      <c r="H581" s="393">
        <f>I581+J581+K581+L581+M581+N581+O581+P581+Q581</f>
        <v>7</v>
      </c>
      <c r="I581" s="394">
        <v>0</v>
      </c>
      <c r="J581" s="394">
        <v>0</v>
      </c>
      <c r="K581" s="394">
        <v>7</v>
      </c>
      <c r="L581" s="396">
        <v>0</v>
      </c>
      <c r="M581" s="201">
        <v>0</v>
      </c>
      <c r="N581" s="394">
        <v>0</v>
      </c>
      <c r="O581" s="394">
        <v>0</v>
      </c>
      <c r="P581" s="394">
        <v>0</v>
      </c>
      <c r="Q581" s="396">
        <v>0</v>
      </c>
      <c r="R581" s="253" t="s">
        <v>702</v>
      </c>
      <c r="S581" s="254" t="s">
        <v>1164</v>
      </c>
      <c r="T581" s="255" t="s">
        <v>703</v>
      </c>
      <c r="U581" s="256" t="s">
        <v>152</v>
      </c>
      <c r="V581" s="261">
        <v>16</v>
      </c>
    </row>
    <row r="582" spans="1:22" s="3" customFormat="1" ht="15" customHeight="1">
      <c r="A582" s="690"/>
      <c r="B582" s="693"/>
      <c r="C582" s="677"/>
      <c r="D582" s="619" t="s">
        <v>15</v>
      </c>
      <c r="E582" s="620"/>
      <c r="F582" s="620"/>
      <c r="G582" s="621"/>
      <c r="H582" s="397">
        <f>SUM(H581:H581)</f>
        <v>7</v>
      </c>
      <c r="I582" s="397">
        <f t="shared" ref="I582:Q582" si="180">SUM(I581:I581)</f>
        <v>0</v>
      </c>
      <c r="J582" s="397">
        <f t="shared" si="180"/>
        <v>0</v>
      </c>
      <c r="K582" s="397">
        <f t="shared" si="180"/>
        <v>7</v>
      </c>
      <c r="L582" s="397">
        <f t="shared" si="180"/>
        <v>0</v>
      </c>
      <c r="M582" s="397">
        <f t="shared" si="180"/>
        <v>0</v>
      </c>
      <c r="N582" s="397">
        <f t="shared" si="180"/>
        <v>0</v>
      </c>
      <c r="O582" s="397">
        <f t="shared" si="180"/>
        <v>0</v>
      </c>
      <c r="P582" s="397">
        <f t="shared" si="180"/>
        <v>0</v>
      </c>
      <c r="Q582" s="397">
        <f t="shared" si="180"/>
        <v>0</v>
      </c>
      <c r="R582" s="667"/>
      <c r="S582" s="668"/>
      <c r="T582" s="668"/>
      <c r="U582" s="668"/>
      <c r="V582" s="669"/>
    </row>
    <row r="583" spans="1:22" s="3" customFormat="1" ht="29.25" customHeight="1">
      <c r="A583" s="688" t="s">
        <v>217</v>
      </c>
      <c r="B583" s="691" t="s">
        <v>150</v>
      </c>
      <c r="C583" s="675" t="s">
        <v>151</v>
      </c>
      <c r="D583" s="694" t="s">
        <v>151</v>
      </c>
      <c r="E583" s="617" t="s">
        <v>1046</v>
      </c>
      <c r="F583" s="618"/>
      <c r="G583" s="196"/>
      <c r="H583" s="197"/>
      <c r="I583" s="197"/>
      <c r="J583" s="197"/>
      <c r="K583" s="197"/>
      <c r="L583" s="197"/>
      <c r="M583" s="197"/>
      <c r="N583" s="197"/>
      <c r="O583" s="197"/>
      <c r="P583" s="197"/>
      <c r="Q583" s="197"/>
      <c r="R583" s="198"/>
      <c r="S583" s="198"/>
      <c r="T583" s="249"/>
      <c r="U583" s="199"/>
      <c r="V583" s="199"/>
    </row>
    <row r="584" spans="1:22" s="3" customFormat="1" ht="44.25" customHeight="1">
      <c r="A584" s="689"/>
      <c r="B584" s="692"/>
      <c r="C584" s="676"/>
      <c r="D584" s="695"/>
      <c r="E584" s="250" t="s">
        <v>10</v>
      </c>
      <c r="F584" s="436" t="s">
        <v>704</v>
      </c>
      <c r="G584" s="252" t="s">
        <v>701</v>
      </c>
      <c r="H584" s="393">
        <f>I584+J584+K584+L584+M584+N584+O584+P584+Q584</f>
        <v>6.57</v>
      </c>
      <c r="I584" s="395">
        <v>0</v>
      </c>
      <c r="J584" s="394">
        <v>0</v>
      </c>
      <c r="K584" s="395">
        <v>6.57</v>
      </c>
      <c r="L584" s="396">
        <v>0</v>
      </c>
      <c r="M584" s="201">
        <v>0</v>
      </c>
      <c r="N584" s="394">
        <v>0</v>
      </c>
      <c r="O584" s="394">
        <v>0</v>
      </c>
      <c r="P584" s="396">
        <v>0</v>
      </c>
      <c r="Q584" s="396">
        <v>0</v>
      </c>
      <c r="R584" s="253" t="s">
        <v>702</v>
      </c>
      <c r="S584" s="254" t="s">
        <v>1164</v>
      </c>
      <c r="T584" s="255" t="s">
        <v>705</v>
      </c>
      <c r="U584" s="256" t="s">
        <v>152</v>
      </c>
      <c r="V584" s="261">
        <v>40</v>
      </c>
    </row>
    <row r="585" spans="1:22" s="3" customFormat="1" ht="15" customHeight="1">
      <c r="A585" s="690"/>
      <c r="B585" s="693"/>
      <c r="C585" s="677"/>
      <c r="D585" s="619" t="s">
        <v>15</v>
      </c>
      <c r="E585" s="620"/>
      <c r="F585" s="620"/>
      <c r="G585" s="621"/>
      <c r="H585" s="397">
        <f>SUM(H584:H584)</f>
        <v>6.57</v>
      </c>
      <c r="I585" s="397">
        <f t="shared" ref="I585:Q585" si="181">SUM(I584:I584)</f>
        <v>0</v>
      </c>
      <c r="J585" s="397">
        <f t="shared" si="181"/>
        <v>0</v>
      </c>
      <c r="K585" s="397">
        <f t="shared" si="181"/>
        <v>6.57</v>
      </c>
      <c r="L585" s="397">
        <f t="shared" si="181"/>
        <v>0</v>
      </c>
      <c r="M585" s="397">
        <f t="shared" si="181"/>
        <v>0</v>
      </c>
      <c r="N585" s="397">
        <f t="shared" si="181"/>
        <v>0</v>
      </c>
      <c r="O585" s="397">
        <f t="shared" si="181"/>
        <v>0</v>
      </c>
      <c r="P585" s="397">
        <f t="shared" si="181"/>
        <v>0</v>
      </c>
      <c r="Q585" s="397">
        <f t="shared" si="181"/>
        <v>0</v>
      </c>
      <c r="R585" s="667"/>
      <c r="S585" s="668"/>
      <c r="T585" s="668"/>
      <c r="U585" s="668"/>
      <c r="V585" s="669"/>
    </row>
    <row r="586" spans="1:22" s="3" customFormat="1" ht="25.5" customHeight="1">
      <c r="A586" s="688">
        <v>12</v>
      </c>
      <c r="B586" s="691" t="s">
        <v>150</v>
      </c>
      <c r="C586" s="675" t="s">
        <v>151</v>
      </c>
      <c r="D586" s="694" t="s">
        <v>153</v>
      </c>
      <c r="E586" s="617" t="s">
        <v>1047</v>
      </c>
      <c r="F586" s="618"/>
      <c r="G586" s="196"/>
      <c r="H586" s="197"/>
      <c r="I586" s="197"/>
      <c r="J586" s="197"/>
      <c r="K586" s="197"/>
      <c r="L586" s="197"/>
      <c r="M586" s="197"/>
      <c r="N586" s="197"/>
      <c r="O586" s="197"/>
      <c r="P586" s="197"/>
      <c r="Q586" s="197"/>
      <c r="R586" s="198"/>
      <c r="S586" s="198"/>
      <c r="T586" s="249"/>
      <c r="U586" s="199"/>
      <c r="V586" s="199"/>
    </row>
    <row r="587" spans="1:22" s="3" customFormat="1" ht="42" customHeight="1">
      <c r="A587" s="689"/>
      <c r="B587" s="692"/>
      <c r="C587" s="676"/>
      <c r="D587" s="695"/>
      <c r="E587" s="250" t="s">
        <v>10</v>
      </c>
      <c r="F587" s="262" t="s">
        <v>706</v>
      </c>
      <c r="G587" s="263" t="s">
        <v>14</v>
      </c>
      <c r="H587" s="398">
        <f>I587+J587+K587+L587+M587+N587+O587+P587+Q587</f>
        <v>1069.2460000000001</v>
      </c>
      <c r="I587" s="201">
        <v>1069.2460000000001</v>
      </c>
      <c r="J587" s="396">
        <v>0</v>
      </c>
      <c r="K587" s="201">
        <v>0</v>
      </c>
      <c r="L587" s="394">
        <v>0</v>
      </c>
      <c r="M587" s="394">
        <v>0</v>
      </c>
      <c r="N587" s="396">
        <v>0</v>
      </c>
      <c r="O587" s="201">
        <v>0</v>
      </c>
      <c r="P587" s="394">
        <v>0</v>
      </c>
      <c r="Q587" s="394">
        <v>0</v>
      </c>
      <c r="R587" s="264" t="s">
        <v>707</v>
      </c>
      <c r="S587" s="254" t="s">
        <v>1165</v>
      </c>
      <c r="T587" s="265" t="s">
        <v>708</v>
      </c>
      <c r="U587" s="266" t="s">
        <v>152</v>
      </c>
      <c r="V587" s="200">
        <v>14</v>
      </c>
    </row>
    <row r="588" spans="1:22" s="3" customFormat="1" ht="12.75" customHeight="1">
      <c r="A588" s="690"/>
      <c r="B588" s="693"/>
      <c r="C588" s="677"/>
      <c r="D588" s="907" t="s">
        <v>15</v>
      </c>
      <c r="E588" s="908"/>
      <c r="F588" s="908"/>
      <c r="G588" s="909"/>
      <c r="H588" s="397">
        <f>H587</f>
        <v>1069.2460000000001</v>
      </c>
      <c r="I588" s="397">
        <f t="shared" ref="I588:Q588" si="182">I587</f>
        <v>1069.2460000000001</v>
      </c>
      <c r="J588" s="397">
        <f t="shared" si="182"/>
        <v>0</v>
      </c>
      <c r="K588" s="397">
        <f t="shared" si="182"/>
        <v>0</v>
      </c>
      <c r="L588" s="397">
        <f t="shared" si="182"/>
        <v>0</v>
      </c>
      <c r="M588" s="397">
        <f t="shared" si="182"/>
        <v>0</v>
      </c>
      <c r="N588" s="397">
        <f t="shared" si="182"/>
        <v>0</v>
      </c>
      <c r="O588" s="397">
        <f t="shared" si="182"/>
        <v>0</v>
      </c>
      <c r="P588" s="397">
        <f t="shared" si="182"/>
        <v>0</v>
      </c>
      <c r="Q588" s="397">
        <f t="shared" si="182"/>
        <v>0</v>
      </c>
      <c r="R588" s="667"/>
      <c r="S588" s="668"/>
      <c r="T588" s="668"/>
      <c r="U588" s="668"/>
      <c r="V588" s="669"/>
    </row>
    <row r="589" spans="1:22" s="3" customFormat="1" ht="39.75" customHeight="1">
      <c r="A589" s="688" t="s">
        <v>217</v>
      </c>
      <c r="B589" s="691" t="s">
        <v>150</v>
      </c>
      <c r="C589" s="675" t="s">
        <v>151</v>
      </c>
      <c r="D589" s="819" t="s">
        <v>154</v>
      </c>
      <c r="E589" s="617" t="s">
        <v>1048</v>
      </c>
      <c r="F589" s="618"/>
      <c r="G589" s="196"/>
      <c r="H589" s="197"/>
      <c r="I589" s="197"/>
      <c r="J589" s="197"/>
      <c r="K589" s="197"/>
      <c r="L589" s="197"/>
      <c r="M589" s="197"/>
      <c r="N589" s="197"/>
      <c r="O589" s="197"/>
      <c r="P589" s="197"/>
      <c r="Q589" s="197"/>
      <c r="R589" s="198"/>
      <c r="S589" s="198"/>
      <c r="T589" s="249"/>
      <c r="U589" s="199"/>
      <c r="V589" s="199"/>
    </row>
    <row r="590" spans="1:22" s="3" customFormat="1" ht="40.5" customHeight="1">
      <c r="A590" s="689"/>
      <c r="B590" s="692"/>
      <c r="C590" s="676"/>
      <c r="D590" s="820"/>
      <c r="E590" s="250" t="s">
        <v>10</v>
      </c>
      <c r="F590" s="262" t="s">
        <v>709</v>
      </c>
      <c r="G590" s="263" t="s">
        <v>329</v>
      </c>
      <c r="H590" s="398">
        <f>I590+J590+K590+L590+M590+N590+O590+P590+Q590</f>
        <v>30</v>
      </c>
      <c r="I590" s="394">
        <v>0</v>
      </c>
      <c r="J590" s="394">
        <v>0</v>
      </c>
      <c r="K590" s="201">
        <v>30</v>
      </c>
      <c r="L590" s="394">
        <v>0</v>
      </c>
      <c r="M590" s="394">
        <v>0</v>
      </c>
      <c r="N590" s="394">
        <v>0</v>
      </c>
      <c r="O590" s="394">
        <v>0</v>
      </c>
      <c r="P590" s="394">
        <v>0</v>
      </c>
      <c r="Q590" s="394">
        <v>0</v>
      </c>
      <c r="R590" s="264" t="s">
        <v>710</v>
      </c>
      <c r="S590" s="254" t="s">
        <v>1164</v>
      </c>
      <c r="T590" s="265" t="s">
        <v>711</v>
      </c>
      <c r="U590" s="266" t="s">
        <v>152</v>
      </c>
      <c r="V590" s="200" t="s">
        <v>217</v>
      </c>
    </row>
    <row r="591" spans="1:22" s="3" customFormat="1">
      <c r="A591" s="690"/>
      <c r="B591" s="693"/>
      <c r="C591" s="677"/>
      <c r="D591" s="619" t="s">
        <v>15</v>
      </c>
      <c r="E591" s="620"/>
      <c r="F591" s="620"/>
      <c r="G591" s="621"/>
      <c r="H591" s="397">
        <f>H590</f>
        <v>30</v>
      </c>
      <c r="I591" s="397">
        <f t="shared" ref="I591:Q591" si="183">I590</f>
        <v>0</v>
      </c>
      <c r="J591" s="397">
        <f t="shared" si="183"/>
        <v>0</v>
      </c>
      <c r="K591" s="397">
        <f t="shared" si="183"/>
        <v>30</v>
      </c>
      <c r="L591" s="397">
        <f t="shared" si="183"/>
        <v>0</v>
      </c>
      <c r="M591" s="397">
        <f t="shared" si="183"/>
        <v>0</v>
      </c>
      <c r="N591" s="397">
        <f t="shared" si="183"/>
        <v>0</v>
      </c>
      <c r="O591" s="397">
        <f t="shared" si="183"/>
        <v>0</v>
      </c>
      <c r="P591" s="397">
        <f t="shared" si="183"/>
        <v>0</v>
      </c>
      <c r="Q591" s="397">
        <f t="shared" si="183"/>
        <v>0</v>
      </c>
      <c r="R591" s="667"/>
      <c r="S591" s="668"/>
      <c r="T591" s="668"/>
      <c r="U591" s="668"/>
      <c r="V591" s="669"/>
    </row>
    <row r="592" spans="1:22" s="3" customFormat="1" ht="28.5" customHeight="1">
      <c r="A592" s="688" t="s">
        <v>217</v>
      </c>
      <c r="B592" s="691" t="s">
        <v>150</v>
      </c>
      <c r="C592" s="675" t="s">
        <v>151</v>
      </c>
      <c r="D592" s="819" t="s">
        <v>158</v>
      </c>
      <c r="E592" s="821" t="s">
        <v>1049</v>
      </c>
      <c r="F592" s="822"/>
      <c r="G592" s="267"/>
      <c r="H592" s="401"/>
      <c r="I592" s="401"/>
      <c r="J592" s="401"/>
      <c r="K592" s="401"/>
      <c r="L592" s="401"/>
      <c r="M592" s="401"/>
      <c r="N592" s="401"/>
      <c r="O592" s="401"/>
      <c r="P592" s="401"/>
      <c r="Q592" s="401"/>
      <c r="R592" s="268"/>
      <c r="S592" s="268"/>
      <c r="T592" s="269"/>
      <c r="U592" s="270"/>
      <c r="V592" s="270"/>
    </row>
    <row r="593" spans="1:22" s="3" customFormat="1" ht="38.25">
      <c r="A593" s="689"/>
      <c r="B593" s="692"/>
      <c r="C593" s="676"/>
      <c r="D593" s="820"/>
      <c r="E593" s="271" t="s">
        <v>10</v>
      </c>
      <c r="F593" s="272" t="s">
        <v>712</v>
      </c>
      <c r="G593" s="273" t="s">
        <v>329</v>
      </c>
      <c r="H593" s="393">
        <f>I593+J593+K593+L593+M593+N593+O593+P593+Q593</f>
        <v>2.3260000000000001</v>
      </c>
      <c r="I593" s="394">
        <v>0</v>
      </c>
      <c r="J593" s="394">
        <v>0</v>
      </c>
      <c r="K593" s="394">
        <v>2.3260000000000001</v>
      </c>
      <c r="L593" s="394">
        <v>0</v>
      </c>
      <c r="M593" s="394">
        <v>0</v>
      </c>
      <c r="N593" s="394">
        <v>0</v>
      </c>
      <c r="O593" s="394">
        <v>0</v>
      </c>
      <c r="P593" s="394">
        <v>0</v>
      </c>
      <c r="Q593" s="394">
        <v>0</v>
      </c>
      <c r="R593" s="253" t="s">
        <v>713</v>
      </c>
      <c r="S593" s="254" t="s">
        <v>1164</v>
      </c>
      <c r="T593" s="274" t="s">
        <v>1189</v>
      </c>
      <c r="U593" s="273" t="s">
        <v>152</v>
      </c>
      <c r="V593" s="275">
        <v>5</v>
      </c>
    </row>
    <row r="594" spans="1:22" s="3" customFormat="1" ht="12.75" customHeight="1">
      <c r="A594" s="690"/>
      <c r="B594" s="693"/>
      <c r="C594" s="677"/>
      <c r="D594" s="619" t="s">
        <v>15</v>
      </c>
      <c r="E594" s="620"/>
      <c r="F594" s="620"/>
      <c r="G594" s="621"/>
      <c r="H594" s="397">
        <f>H593</f>
        <v>2.3260000000000001</v>
      </c>
      <c r="I594" s="397">
        <f t="shared" ref="I594:Q594" si="184">I593</f>
        <v>0</v>
      </c>
      <c r="J594" s="397">
        <f t="shared" si="184"/>
        <v>0</v>
      </c>
      <c r="K594" s="397">
        <f t="shared" si="184"/>
        <v>2.3260000000000001</v>
      </c>
      <c r="L594" s="397">
        <f t="shared" si="184"/>
        <v>0</v>
      </c>
      <c r="M594" s="397">
        <f t="shared" si="184"/>
        <v>0</v>
      </c>
      <c r="N594" s="397">
        <f t="shared" si="184"/>
        <v>0</v>
      </c>
      <c r="O594" s="397">
        <f t="shared" si="184"/>
        <v>0</v>
      </c>
      <c r="P594" s="397">
        <f t="shared" si="184"/>
        <v>0</v>
      </c>
      <c r="Q594" s="397">
        <f t="shared" si="184"/>
        <v>0</v>
      </c>
      <c r="R594" s="667"/>
      <c r="S594" s="668"/>
      <c r="T594" s="668"/>
      <c r="U594" s="668"/>
      <c r="V594" s="669"/>
    </row>
    <row r="595" spans="1:22" s="180" customFormat="1" ht="16.5" customHeight="1">
      <c r="A595" s="688">
        <v>12</v>
      </c>
      <c r="B595" s="815" t="s">
        <v>150</v>
      </c>
      <c r="C595" s="823" t="s">
        <v>151</v>
      </c>
      <c r="D595" s="694" t="s">
        <v>162</v>
      </c>
      <c r="E595" s="617" t="s">
        <v>1050</v>
      </c>
      <c r="F595" s="618"/>
      <c r="G595" s="196"/>
      <c r="H595" s="197"/>
      <c r="I595" s="197"/>
      <c r="J595" s="197"/>
      <c r="K595" s="197"/>
      <c r="L595" s="197"/>
      <c r="M595" s="197"/>
      <c r="N595" s="197"/>
      <c r="O595" s="197"/>
      <c r="P595" s="197"/>
      <c r="Q595" s="197"/>
      <c r="R595" s="198"/>
      <c r="S595" s="198"/>
      <c r="T595" s="249"/>
      <c r="U595" s="276"/>
      <c r="V595" s="276"/>
    </row>
    <row r="596" spans="1:22" s="180" customFormat="1" ht="52.5" customHeight="1">
      <c r="A596" s="689"/>
      <c r="B596" s="815"/>
      <c r="C596" s="823"/>
      <c r="D596" s="805"/>
      <c r="E596" s="277" t="s">
        <v>10</v>
      </c>
      <c r="F596" s="262" t="s">
        <v>714</v>
      </c>
      <c r="G596" s="273" t="s">
        <v>329</v>
      </c>
      <c r="H596" s="398">
        <f>I596+J596+K596+L596+M596+N596+O596+P596+Q596</f>
        <v>1</v>
      </c>
      <c r="I596" s="394">
        <v>0</v>
      </c>
      <c r="J596" s="394">
        <v>0</v>
      </c>
      <c r="K596" s="398">
        <v>1</v>
      </c>
      <c r="L596" s="394">
        <v>0</v>
      </c>
      <c r="M596" s="394">
        <v>0</v>
      </c>
      <c r="N596" s="394">
        <v>0</v>
      </c>
      <c r="O596" s="394">
        <v>0</v>
      </c>
      <c r="P596" s="394">
        <v>0</v>
      </c>
      <c r="Q596" s="394">
        <v>0</v>
      </c>
      <c r="R596" s="253" t="s">
        <v>715</v>
      </c>
      <c r="S596" s="254" t="s">
        <v>1164</v>
      </c>
      <c r="T596" s="278" t="s">
        <v>716</v>
      </c>
      <c r="U596" s="273" t="s">
        <v>152</v>
      </c>
      <c r="V596" s="279" t="s">
        <v>332</v>
      </c>
    </row>
    <row r="597" spans="1:22" s="180" customFormat="1" ht="0.75" hidden="1" customHeight="1">
      <c r="A597" s="689"/>
      <c r="B597" s="815"/>
      <c r="C597" s="823"/>
      <c r="D597" s="805"/>
      <c r="E597" s="277" t="s">
        <v>11</v>
      </c>
      <c r="F597" s="276"/>
      <c r="G597" s="200"/>
      <c r="H597" s="405">
        <f>I597+J597+L597+M597+N597+O597+P597+Q597</f>
        <v>0</v>
      </c>
      <c r="I597" s="390"/>
      <c r="J597" s="390"/>
      <c r="K597" s="390"/>
      <c r="L597" s="390"/>
      <c r="M597" s="390"/>
      <c r="N597" s="390"/>
      <c r="O597" s="390"/>
      <c r="P597" s="390"/>
      <c r="Q597" s="390"/>
      <c r="R597" s="202"/>
      <c r="S597" s="280"/>
      <c r="T597" s="281"/>
      <c r="U597" s="282"/>
      <c r="V597" s="282"/>
    </row>
    <row r="598" spans="1:22" s="180" customFormat="1" ht="15" hidden="1" customHeight="1">
      <c r="A598" s="689"/>
      <c r="B598" s="815"/>
      <c r="C598" s="823"/>
      <c r="D598" s="695"/>
      <c r="E598" s="277" t="s">
        <v>12</v>
      </c>
      <c r="F598" s="283"/>
      <c r="G598" s="284"/>
      <c r="H598" s="405">
        <f>I598+J598+L598+M598+N598+O598+P598+Q598</f>
        <v>0</v>
      </c>
      <c r="I598" s="406"/>
      <c r="J598" s="406"/>
      <c r="K598" s="406"/>
      <c r="L598" s="406"/>
      <c r="M598" s="406"/>
      <c r="N598" s="406"/>
      <c r="O598" s="406"/>
      <c r="P598" s="406"/>
      <c r="Q598" s="406"/>
      <c r="R598" s="202"/>
      <c r="S598" s="280"/>
      <c r="T598" s="281"/>
      <c r="U598" s="282"/>
      <c r="V598" s="282"/>
    </row>
    <row r="599" spans="1:22" s="3" customFormat="1" ht="15" customHeight="1">
      <c r="A599" s="690"/>
      <c r="B599" s="815"/>
      <c r="C599" s="823"/>
      <c r="D599" s="824" t="s">
        <v>15</v>
      </c>
      <c r="E599" s="824"/>
      <c r="F599" s="824"/>
      <c r="G599" s="824"/>
      <c r="H599" s="397">
        <f>H596</f>
        <v>1</v>
      </c>
      <c r="I599" s="397">
        <f t="shared" ref="I599:Q599" si="185">I596</f>
        <v>0</v>
      </c>
      <c r="J599" s="397">
        <f t="shared" si="185"/>
        <v>0</v>
      </c>
      <c r="K599" s="397">
        <f t="shared" si="185"/>
        <v>1</v>
      </c>
      <c r="L599" s="397">
        <f t="shared" si="185"/>
        <v>0</v>
      </c>
      <c r="M599" s="397">
        <f t="shared" si="185"/>
        <v>0</v>
      </c>
      <c r="N599" s="397">
        <f t="shared" si="185"/>
        <v>0</v>
      </c>
      <c r="O599" s="397">
        <f t="shared" si="185"/>
        <v>0</v>
      </c>
      <c r="P599" s="397">
        <f t="shared" si="185"/>
        <v>0</v>
      </c>
      <c r="Q599" s="397">
        <f t="shared" si="185"/>
        <v>0</v>
      </c>
      <c r="R599" s="667"/>
      <c r="S599" s="668"/>
      <c r="T599" s="668"/>
      <c r="U599" s="668"/>
      <c r="V599" s="669"/>
    </row>
    <row r="600" spans="1:22" s="3" customFormat="1" ht="45" customHeight="1">
      <c r="A600" s="814">
        <v>12</v>
      </c>
      <c r="B600" s="815" t="s">
        <v>150</v>
      </c>
      <c r="C600" s="675" t="s">
        <v>151</v>
      </c>
      <c r="D600" s="694" t="s">
        <v>164</v>
      </c>
      <c r="E600" s="617" t="s">
        <v>1051</v>
      </c>
      <c r="F600" s="618"/>
      <c r="G600" s="196"/>
      <c r="H600" s="197"/>
      <c r="I600" s="197"/>
      <c r="J600" s="197"/>
      <c r="K600" s="197"/>
      <c r="L600" s="197"/>
      <c r="M600" s="197"/>
      <c r="N600" s="197"/>
      <c r="O600" s="197"/>
      <c r="P600" s="197"/>
      <c r="Q600" s="197"/>
      <c r="R600" s="198"/>
      <c r="S600" s="198"/>
      <c r="T600" s="249"/>
      <c r="U600" s="276"/>
      <c r="V600" s="276"/>
    </row>
    <row r="601" spans="1:22" s="3" customFormat="1" ht="74.25" customHeight="1">
      <c r="A601" s="814"/>
      <c r="B601" s="815"/>
      <c r="C601" s="676"/>
      <c r="D601" s="695"/>
      <c r="E601" s="285" t="s">
        <v>10</v>
      </c>
      <c r="F601" s="286" t="s">
        <v>1100</v>
      </c>
      <c r="G601" s="273" t="s">
        <v>14</v>
      </c>
      <c r="H601" s="393">
        <f>I601+J601+K601+L601+M601+N601+O601+P601+Q601</f>
        <v>8</v>
      </c>
      <c r="I601" s="522">
        <v>8</v>
      </c>
      <c r="J601" s="394">
        <v>0</v>
      </c>
      <c r="K601" s="394">
        <v>0</v>
      </c>
      <c r="L601" s="394">
        <v>0</v>
      </c>
      <c r="M601" s="394">
        <v>0</v>
      </c>
      <c r="N601" s="394">
        <v>0</v>
      </c>
      <c r="O601" s="394">
        <v>0</v>
      </c>
      <c r="P601" s="394">
        <v>0</v>
      </c>
      <c r="Q601" s="394">
        <v>0</v>
      </c>
      <c r="R601" s="287" t="s">
        <v>707</v>
      </c>
      <c r="S601" s="254" t="s">
        <v>1164</v>
      </c>
      <c r="T601" s="288" t="s">
        <v>1101</v>
      </c>
      <c r="U601" s="307" t="s">
        <v>152</v>
      </c>
      <c r="V601" s="275">
        <v>20</v>
      </c>
    </row>
    <row r="602" spans="1:22" s="3" customFormat="1" ht="15" customHeight="1">
      <c r="A602" s="814"/>
      <c r="B602" s="815"/>
      <c r="C602" s="677"/>
      <c r="D602" s="619" t="s">
        <v>15</v>
      </c>
      <c r="E602" s="620"/>
      <c r="F602" s="620"/>
      <c r="G602" s="621"/>
      <c r="H602" s="407">
        <f>H601</f>
        <v>8</v>
      </c>
      <c r="I602" s="407">
        <f t="shared" ref="I602:Q602" si="186">I601</f>
        <v>8</v>
      </c>
      <c r="J602" s="407">
        <f t="shared" si="186"/>
        <v>0</v>
      </c>
      <c r="K602" s="407">
        <f t="shared" si="186"/>
        <v>0</v>
      </c>
      <c r="L602" s="407">
        <f t="shared" si="186"/>
        <v>0</v>
      </c>
      <c r="M602" s="407">
        <f t="shared" si="186"/>
        <v>0</v>
      </c>
      <c r="N602" s="407">
        <f t="shared" si="186"/>
        <v>0</v>
      </c>
      <c r="O602" s="407">
        <f t="shared" si="186"/>
        <v>0</v>
      </c>
      <c r="P602" s="407">
        <f t="shared" si="186"/>
        <v>0</v>
      </c>
      <c r="Q602" s="407">
        <f t="shared" si="186"/>
        <v>0</v>
      </c>
      <c r="R602" s="622"/>
      <c r="S602" s="622"/>
      <c r="T602" s="622"/>
      <c r="U602" s="622"/>
      <c r="V602" s="623"/>
    </row>
    <row r="603" spans="1:22" s="3" customFormat="1" ht="15" customHeight="1">
      <c r="A603" s="439" t="s">
        <v>217</v>
      </c>
      <c r="B603" s="562" t="s">
        <v>150</v>
      </c>
      <c r="C603" s="563" t="s">
        <v>151</v>
      </c>
      <c r="D603" s="808" t="s">
        <v>16</v>
      </c>
      <c r="E603" s="809"/>
      <c r="F603" s="809"/>
      <c r="G603" s="810"/>
      <c r="H603" s="387">
        <f>H582+H585+H588+H591+H594+H599+H602</f>
        <v>1124.1420000000001</v>
      </c>
      <c r="I603" s="387">
        <f t="shared" ref="I603:Q603" si="187">I582+I585+I588+I591+I594+I599+I602</f>
        <v>1077.2460000000001</v>
      </c>
      <c r="J603" s="387">
        <f t="shared" si="187"/>
        <v>0</v>
      </c>
      <c r="K603" s="387">
        <f t="shared" si="187"/>
        <v>46.896000000000001</v>
      </c>
      <c r="L603" s="387">
        <f t="shared" si="187"/>
        <v>0</v>
      </c>
      <c r="M603" s="387">
        <f t="shared" si="187"/>
        <v>0</v>
      </c>
      <c r="N603" s="387">
        <f t="shared" si="187"/>
        <v>0</v>
      </c>
      <c r="O603" s="387">
        <f t="shared" si="187"/>
        <v>0</v>
      </c>
      <c r="P603" s="387">
        <f t="shared" si="187"/>
        <v>0</v>
      </c>
      <c r="Q603" s="387">
        <f t="shared" si="187"/>
        <v>0</v>
      </c>
      <c r="R603" s="811"/>
      <c r="S603" s="812"/>
      <c r="T603" s="812"/>
      <c r="U603" s="812"/>
      <c r="V603" s="813"/>
    </row>
    <row r="604" spans="1:22" s="3" customFormat="1" ht="15" customHeight="1">
      <c r="A604" s="439" t="s">
        <v>217</v>
      </c>
      <c r="B604" s="562" t="s">
        <v>150</v>
      </c>
      <c r="C604" s="563" t="s">
        <v>153</v>
      </c>
      <c r="D604" s="816" t="s">
        <v>717</v>
      </c>
      <c r="E604" s="817"/>
      <c r="F604" s="817"/>
      <c r="G604" s="817"/>
      <c r="H604" s="817"/>
      <c r="I604" s="817"/>
      <c r="J604" s="817"/>
      <c r="K604" s="817"/>
      <c r="L604" s="817"/>
      <c r="M604" s="817"/>
      <c r="N604" s="817"/>
      <c r="O604" s="817"/>
      <c r="P604" s="817"/>
      <c r="Q604" s="817"/>
      <c r="R604" s="817"/>
      <c r="S604" s="817"/>
      <c r="T604" s="817"/>
      <c r="U604" s="817"/>
      <c r="V604" s="818"/>
    </row>
    <row r="605" spans="1:22" s="3" customFormat="1" ht="31.5" customHeight="1">
      <c r="A605" s="688" t="s">
        <v>217</v>
      </c>
      <c r="B605" s="691" t="s">
        <v>150</v>
      </c>
      <c r="C605" s="675" t="s">
        <v>153</v>
      </c>
      <c r="D605" s="694" t="s">
        <v>150</v>
      </c>
      <c r="E605" s="834" t="s">
        <v>718</v>
      </c>
      <c r="F605" s="835"/>
      <c r="G605" s="290"/>
      <c r="H605" s="197"/>
      <c r="I605" s="197"/>
      <c r="J605" s="197"/>
      <c r="K605" s="197"/>
      <c r="L605" s="197"/>
      <c r="M605" s="197"/>
      <c r="N605" s="197"/>
      <c r="O605" s="197"/>
      <c r="P605" s="197"/>
      <c r="Q605" s="197"/>
      <c r="R605" s="291"/>
      <c r="S605" s="291"/>
      <c r="T605" s="292"/>
      <c r="U605" s="293"/>
      <c r="V605" s="293"/>
    </row>
    <row r="606" spans="1:22" s="3" customFormat="1" ht="37.5" customHeight="1">
      <c r="A606" s="689"/>
      <c r="B606" s="692"/>
      <c r="C606" s="676"/>
      <c r="D606" s="805"/>
      <c r="E606" s="277" t="s">
        <v>10</v>
      </c>
      <c r="F606" s="294" t="s">
        <v>1102</v>
      </c>
      <c r="G606" s="252" t="s">
        <v>329</v>
      </c>
      <c r="H606" s="398">
        <f>I606+J606+K606+L606+M606+N606+O606+P606+Q606</f>
        <v>3</v>
      </c>
      <c r="I606" s="394">
        <v>0</v>
      </c>
      <c r="J606" s="394">
        <v>0</v>
      </c>
      <c r="K606" s="399">
        <v>3</v>
      </c>
      <c r="L606" s="394">
        <v>0</v>
      </c>
      <c r="M606" s="394">
        <v>0</v>
      </c>
      <c r="N606" s="394">
        <v>0</v>
      </c>
      <c r="O606" s="394">
        <v>0</v>
      </c>
      <c r="P606" s="394">
        <v>0</v>
      </c>
      <c r="Q606" s="394">
        <v>0</v>
      </c>
      <c r="R606" s="287" t="s">
        <v>719</v>
      </c>
      <c r="S606" s="254" t="s">
        <v>1164</v>
      </c>
      <c r="T606" s="288" t="s">
        <v>720</v>
      </c>
      <c r="U606" s="307" t="s">
        <v>721</v>
      </c>
      <c r="V606" s="275">
        <v>30</v>
      </c>
    </row>
    <row r="607" spans="1:22" s="3" customFormat="1" ht="36" customHeight="1">
      <c r="A607" s="689"/>
      <c r="B607" s="692"/>
      <c r="C607" s="676"/>
      <c r="D607" s="805"/>
      <c r="E607" s="250" t="s">
        <v>11</v>
      </c>
      <c r="F607" s="294" t="s">
        <v>722</v>
      </c>
      <c r="G607" s="252" t="s">
        <v>329</v>
      </c>
      <c r="H607" s="398">
        <f>I607+J607+K607+L607+M607+N607+O607+P607+Q607</f>
        <v>1</v>
      </c>
      <c r="I607" s="394">
        <v>0</v>
      </c>
      <c r="J607" s="394">
        <v>0</v>
      </c>
      <c r="K607" s="399">
        <v>1</v>
      </c>
      <c r="L607" s="394">
        <v>0</v>
      </c>
      <c r="M607" s="394">
        <v>0</v>
      </c>
      <c r="N607" s="394">
        <v>0</v>
      </c>
      <c r="O607" s="394">
        <v>0</v>
      </c>
      <c r="P607" s="394">
        <v>0</v>
      </c>
      <c r="Q607" s="394">
        <v>0</v>
      </c>
      <c r="R607" s="287" t="s">
        <v>707</v>
      </c>
      <c r="S607" s="254" t="s">
        <v>1164</v>
      </c>
      <c r="T607" s="288" t="s">
        <v>723</v>
      </c>
      <c r="U607" s="289" t="s">
        <v>152</v>
      </c>
      <c r="V607" s="279" t="s">
        <v>332</v>
      </c>
    </row>
    <row r="608" spans="1:22" s="3" customFormat="1" ht="47.25" customHeight="1">
      <c r="A608" s="689"/>
      <c r="B608" s="692"/>
      <c r="C608" s="676"/>
      <c r="D608" s="695"/>
      <c r="E608" s="250" t="s">
        <v>12</v>
      </c>
      <c r="F608" s="294" t="s">
        <v>724</v>
      </c>
      <c r="G608" s="252" t="s">
        <v>329</v>
      </c>
      <c r="H608" s="398">
        <f>I608+J608+K608+L608+M608+N608+O608+P608+Q608</f>
        <v>3</v>
      </c>
      <c r="I608" s="394">
        <v>0</v>
      </c>
      <c r="J608" s="394">
        <v>0</v>
      </c>
      <c r="K608" s="399">
        <v>3</v>
      </c>
      <c r="L608" s="394">
        <v>0</v>
      </c>
      <c r="M608" s="394">
        <v>0</v>
      </c>
      <c r="N608" s="394">
        <v>0</v>
      </c>
      <c r="O608" s="394">
        <v>0</v>
      </c>
      <c r="P608" s="394">
        <v>0</v>
      </c>
      <c r="Q608" s="394">
        <v>0</v>
      </c>
      <c r="R608" s="287" t="s">
        <v>719</v>
      </c>
      <c r="S608" s="254" t="s">
        <v>1164</v>
      </c>
      <c r="T608" s="288" t="s">
        <v>725</v>
      </c>
      <c r="U608" s="307" t="s">
        <v>330</v>
      </c>
      <c r="V608" s="275">
        <v>20</v>
      </c>
    </row>
    <row r="609" spans="1:22" s="3" customFormat="1" ht="15" customHeight="1">
      <c r="A609" s="690"/>
      <c r="B609" s="693"/>
      <c r="C609" s="677"/>
      <c r="D609" s="836" t="s">
        <v>726</v>
      </c>
      <c r="E609" s="837"/>
      <c r="F609" s="837"/>
      <c r="G609" s="838"/>
      <c r="H609" s="204">
        <f>H606+H607+H608</f>
        <v>7</v>
      </c>
      <c r="I609" s="204">
        <f t="shared" ref="I609:Q609" si="188">I606+I607+I608</f>
        <v>0</v>
      </c>
      <c r="J609" s="204">
        <f t="shared" si="188"/>
        <v>0</v>
      </c>
      <c r="K609" s="204">
        <f t="shared" si="188"/>
        <v>7</v>
      </c>
      <c r="L609" s="204">
        <f t="shared" si="188"/>
        <v>0</v>
      </c>
      <c r="M609" s="204">
        <f t="shared" si="188"/>
        <v>0</v>
      </c>
      <c r="N609" s="204">
        <f t="shared" si="188"/>
        <v>0</v>
      </c>
      <c r="O609" s="204">
        <f t="shared" si="188"/>
        <v>0</v>
      </c>
      <c r="P609" s="204">
        <f t="shared" si="188"/>
        <v>0</v>
      </c>
      <c r="Q609" s="204">
        <f t="shared" si="188"/>
        <v>0</v>
      </c>
      <c r="R609" s="839"/>
      <c r="S609" s="840"/>
      <c r="T609" s="840"/>
      <c r="U609" s="840"/>
      <c r="V609" s="841"/>
    </row>
    <row r="610" spans="1:22" s="3" customFormat="1" ht="31.5" customHeight="1">
      <c r="A610" s="688">
        <v>12</v>
      </c>
      <c r="B610" s="691" t="s">
        <v>150</v>
      </c>
      <c r="C610" s="675" t="s">
        <v>153</v>
      </c>
      <c r="D610" s="694" t="s">
        <v>151</v>
      </c>
      <c r="E610" s="834" t="s">
        <v>727</v>
      </c>
      <c r="F610" s="835"/>
      <c r="G610" s="290"/>
      <c r="H610" s="197"/>
      <c r="I610" s="197"/>
      <c r="J610" s="197"/>
      <c r="K610" s="197"/>
      <c r="L610" s="197"/>
      <c r="M610" s="197"/>
      <c r="N610" s="197"/>
      <c r="O610" s="197"/>
      <c r="P610" s="197"/>
      <c r="Q610" s="197"/>
      <c r="R610" s="291"/>
      <c r="S610" s="291"/>
      <c r="T610" s="292"/>
      <c r="U610" s="293"/>
      <c r="V610" s="293"/>
    </row>
    <row r="611" spans="1:22" s="3" customFormat="1" ht="37.5" customHeight="1">
      <c r="A611" s="689"/>
      <c r="B611" s="692"/>
      <c r="C611" s="676"/>
      <c r="D611" s="695"/>
      <c r="E611" s="277" t="s">
        <v>10</v>
      </c>
      <c r="F611" s="294" t="s">
        <v>728</v>
      </c>
      <c r="G611" s="252" t="s">
        <v>14</v>
      </c>
      <c r="H611" s="398">
        <f>I611+J611+K611+L611+M611+N611+O611+P611+Q611</f>
        <v>13.061999999999999</v>
      </c>
      <c r="I611" s="522">
        <v>13.061999999999999</v>
      </c>
      <c r="J611" s="394">
        <v>0</v>
      </c>
      <c r="K611" s="394">
        <v>0</v>
      </c>
      <c r="L611" s="394">
        <v>0</v>
      </c>
      <c r="M611" s="394">
        <v>0</v>
      </c>
      <c r="N611" s="394">
        <v>0</v>
      </c>
      <c r="O611" s="394">
        <v>0</v>
      </c>
      <c r="P611" s="394">
        <v>0</v>
      </c>
      <c r="Q611" s="394">
        <v>0</v>
      </c>
      <c r="R611" s="287" t="s">
        <v>707</v>
      </c>
      <c r="S611" s="226" t="s">
        <v>1166</v>
      </c>
      <c r="T611" s="288" t="s">
        <v>729</v>
      </c>
      <c r="U611" s="351" t="s">
        <v>730</v>
      </c>
      <c r="V611" s="275">
        <v>11</v>
      </c>
    </row>
    <row r="612" spans="1:22" s="3" customFormat="1" ht="15" customHeight="1">
      <c r="A612" s="690"/>
      <c r="B612" s="693"/>
      <c r="C612" s="677"/>
      <c r="D612" s="836" t="s">
        <v>726</v>
      </c>
      <c r="E612" s="837"/>
      <c r="F612" s="837"/>
      <c r="G612" s="838"/>
      <c r="H612" s="204">
        <f>H611</f>
        <v>13.061999999999999</v>
      </c>
      <c r="I612" s="204">
        <f t="shared" ref="I612:Q612" si="189">I611</f>
        <v>13.061999999999999</v>
      </c>
      <c r="J612" s="204">
        <f t="shared" si="189"/>
        <v>0</v>
      </c>
      <c r="K612" s="204">
        <f t="shared" si="189"/>
        <v>0</v>
      </c>
      <c r="L612" s="204">
        <f t="shared" si="189"/>
        <v>0</v>
      </c>
      <c r="M612" s="204">
        <f t="shared" si="189"/>
        <v>0</v>
      </c>
      <c r="N612" s="204">
        <f t="shared" si="189"/>
        <v>0</v>
      </c>
      <c r="O612" s="204">
        <f t="shared" si="189"/>
        <v>0</v>
      </c>
      <c r="P612" s="204">
        <f t="shared" si="189"/>
        <v>0</v>
      </c>
      <c r="Q612" s="204">
        <f t="shared" si="189"/>
        <v>0</v>
      </c>
      <c r="R612" s="839"/>
      <c r="S612" s="840"/>
      <c r="T612" s="840"/>
      <c r="U612" s="840"/>
      <c r="V612" s="841"/>
    </row>
    <row r="613" spans="1:22" s="3" customFormat="1" ht="31.5" customHeight="1">
      <c r="A613" s="688">
        <v>12</v>
      </c>
      <c r="B613" s="691" t="s">
        <v>150</v>
      </c>
      <c r="C613" s="675" t="s">
        <v>153</v>
      </c>
      <c r="D613" s="694" t="s">
        <v>153</v>
      </c>
      <c r="E613" s="834" t="s">
        <v>731</v>
      </c>
      <c r="F613" s="835"/>
      <c r="G613" s="290"/>
      <c r="H613" s="197"/>
      <c r="I613" s="197"/>
      <c r="J613" s="197"/>
      <c r="K613" s="197"/>
      <c r="L613" s="197"/>
      <c r="M613" s="197"/>
      <c r="N613" s="197"/>
      <c r="O613" s="197"/>
      <c r="P613" s="197"/>
      <c r="Q613" s="197"/>
      <c r="R613" s="291"/>
      <c r="S613" s="291"/>
      <c r="T613" s="292"/>
      <c r="U613" s="293"/>
      <c r="V613" s="293"/>
    </row>
    <row r="614" spans="1:22" s="3" customFormat="1" ht="37.5" customHeight="1">
      <c r="A614" s="689"/>
      <c r="B614" s="692"/>
      <c r="C614" s="676"/>
      <c r="D614" s="695"/>
      <c r="E614" s="277" t="s">
        <v>10</v>
      </c>
      <c r="F614" s="294" t="s">
        <v>732</v>
      </c>
      <c r="G614" s="252" t="s">
        <v>14</v>
      </c>
      <c r="H614" s="398">
        <f>I614+J614+K614+L614+M614+N614+O614+P614+Q614</f>
        <v>5</v>
      </c>
      <c r="I614" s="522">
        <v>5</v>
      </c>
      <c r="J614" s="394">
        <v>0</v>
      </c>
      <c r="K614" s="394">
        <v>0</v>
      </c>
      <c r="L614" s="394">
        <v>0</v>
      </c>
      <c r="M614" s="394">
        <v>0</v>
      </c>
      <c r="N614" s="394">
        <v>0</v>
      </c>
      <c r="O614" s="394">
        <v>0</v>
      </c>
      <c r="P614" s="394">
        <v>0</v>
      </c>
      <c r="Q614" s="394">
        <v>0</v>
      </c>
      <c r="R614" s="287" t="s">
        <v>733</v>
      </c>
      <c r="S614" s="254" t="s">
        <v>1164</v>
      </c>
      <c r="T614" s="288" t="s">
        <v>734</v>
      </c>
      <c r="U614" s="307" t="s">
        <v>152</v>
      </c>
      <c r="V614" s="275">
        <v>10</v>
      </c>
    </row>
    <row r="615" spans="1:22" s="3" customFormat="1" ht="15" customHeight="1">
      <c r="A615" s="690"/>
      <c r="B615" s="693"/>
      <c r="C615" s="677"/>
      <c r="D615" s="836" t="s">
        <v>726</v>
      </c>
      <c r="E615" s="837"/>
      <c r="F615" s="837"/>
      <c r="G615" s="838"/>
      <c r="H615" s="204">
        <f>H614</f>
        <v>5</v>
      </c>
      <c r="I615" s="204">
        <f t="shared" ref="I615:Q615" si="190">I614</f>
        <v>5</v>
      </c>
      <c r="J615" s="204">
        <f t="shared" si="190"/>
        <v>0</v>
      </c>
      <c r="K615" s="204">
        <f t="shared" si="190"/>
        <v>0</v>
      </c>
      <c r="L615" s="204">
        <f t="shared" si="190"/>
        <v>0</v>
      </c>
      <c r="M615" s="204">
        <f t="shared" si="190"/>
        <v>0</v>
      </c>
      <c r="N615" s="204">
        <f t="shared" si="190"/>
        <v>0</v>
      </c>
      <c r="O615" s="204">
        <f t="shared" si="190"/>
        <v>0</v>
      </c>
      <c r="P615" s="204">
        <f t="shared" si="190"/>
        <v>0</v>
      </c>
      <c r="Q615" s="204">
        <f t="shared" si="190"/>
        <v>0</v>
      </c>
      <c r="R615" s="839"/>
      <c r="S615" s="840"/>
      <c r="T615" s="840"/>
      <c r="U615" s="840"/>
      <c r="V615" s="841"/>
    </row>
    <row r="616" spans="1:22" s="3" customFormat="1" ht="43.5" customHeight="1">
      <c r="A616" s="688">
        <v>12</v>
      </c>
      <c r="B616" s="691" t="s">
        <v>150</v>
      </c>
      <c r="C616" s="675" t="s">
        <v>153</v>
      </c>
      <c r="D616" s="694" t="s">
        <v>154</v>
      </c>
      <c r="E616" s="834" t="s">
        <v>1226</v>
      </c>
      <c r="F616" s="835"/>
      <c r="G616" s="290"/>
      <c r="H616" s="197"/>
      <c r="I616" s="197"/>
      <c r="J616" s="197"/>
      <c r="K616" s="197"/>
      <c r="L616" s="197"/>
      <c r="M616" s="197"/>
      <c r="N616" s="197"/>
      <c r="O616" s="197"/>
      <c r="P616" s="197"/>
      <c r="Q616" s="197"/>
      <c r="R616" s="291"/>
      <c r="S616" s="291"/>
      <c r="T616" s="292"/>
      <c r="U616" s="293"/>
      <c r="V616" s="293"/>
    </row>
    <row r="617" spans="1:22" s="3" customFormat="1" ht="37.5" customHeight="1">
      <c r="A617" s="689"/>
      <c r="B617" s="692"/>
      <c r="C617" s="676"/>
      <c r="D617" s="695"/>
      <c r="E617" s="277">
        <v>1</v>
      </c>
      <c r="F617" s="294" t="s">
        <v>1222</v>
      </c>
      <c r="G617" s="252" t="s">
        <v>14</v>
      </c>
      <c r="H617" s="609">
        <v>12.039</v>
      </c>
      <c r="I617" s="595">
        <v>12.039</v>
      </c>
      <c r="J617" s="394">
        <v>0</v>
      </c>
      <c r="K617" s="394">
        <v>0</v>
      </c>
      <c r="L617" s="394">
        <v>0</v>
      </c>
      <c r="M617" s="394">
        <v>0</v>
      </c>
      <c r="N617" s="394">
        <v>0</v>
      </c>
      <c r="O617" s="394">
        <v>0</v>
      </c>
      <c r="P617" s="394">
        <v>0</v>
      </c>
      <c r="Q617" s="394">
        <v>0</v>
      </c>
      <c r="R617" s="287" t="s">
        <v>743</v>
      </c>
      <c r="S617" s="254" t="s">
        <v>1164</v>
      </c>
      <c r="T617" s="288" t="s">
        <v>1227</v>
      </c>
      <c r="U617" s="307" t="s">
        <v>330</v>
      </c>
      <c r="V617" s="275">
        <v>80</v>
      </c>
    </row>
    <row r="618" spans="1:22" s="3" customFormat="1" ht="15" customHeight="1">
      <c r="A618" s="690"/>
      <c r="B618" s="693"/>
      <c r="C618" s="677"/>
      <c r="D618" s="836" t="s">
        <v>726</v>
      </c>
      <c r="E618" s="837"/>
      <c r="F618" s="837"/>
      <c r="G618" s="838"/>
      <c r="H618" s="204">
        <f>H617</f>
        <v>12.039</v>
      </c>
      <c r="I618" s="204">
        <f>I617</f>
        <v>12.039</v>
      </c>
      <c r="J618" s="204">
        <f t="shared" ref="J618:Q618" si="191">J617</f>
        <v>0</v>
      </c>
      <c r="K618" s="204">
        <f t="shared" si="191"/>
        <v>0</v>
      </c>
      <c r="L618" s="204">
        <f t="shared" si="191"/>
        <v>0</v>
      </c>
      <c r="M618" s="204">
        <f t="shared" si="191"/>
        <v>0</v>
      </c>
      <c r="N618" s="204">
        <f t="shared" si="191"/>
        <v>0</v>
      </c>
      <c r="O618" s="204">
        <f t="shared" si="191"/>
        <v>0</v>
      </c>
      <c r="P618" s="204">
        <f t="shared" si="191"/>
        <v>0</v>
      </c>
      <c r="Q618" s="204">
        <f t="shared" si="191"/>
        <v>0</v>
      </c>
      <c r="R618" s="839"/>
      <c r="S618" s="840"/>
      <c r="T618" s="840"/>
      <c r="U618" s="840"/>
      <c r="V618" s="841"/>
    </row>
    <row r="619" spans="1:22" s="3" customFormat="1" ht="15" customHeight="1">
      <c r="A619" s="439">
        <v>12</v>
      </c>
      <c r="B619" s="562" t="s">
        <v>150</v>
      </c>
      <c r="C619" s="563" t="s">
        <v>153</v>
      </c>
      <c r="D619" s="808" t="s">
        <v>16</v>
      </c>
      <c r="E619" s="809"/>
      <c r="F619" s="809"/>
      <c r="G619" s="810"/>
      <c r="H619" s="387">
        <f>H609+H612+H615+H618</f>
        <v>37.100999999999999</v>
      </c>
      <c r="I619" s="387">
        <f>I609+I612+I615+I618</f>
        <v>30.100999999999999</v>
      </c>
      <c r="J619" s="387">
        <f t="shared" ref="J619:Q619" si="192">J609+J612+J615</f>
        <v>0</v>
      </c>
      <c r="K619" s="387">
        <f t="shared" si="192"/>
        <v>7</v>
      </c>
      <c r="L619" s="387">
        <f t="shared" si="192"/>
        <v>0</v>
      </c>
      <c r="M619" s="387">
        <f t="shared" si="192"/>
        <v>0</v>
      </c>
      <c r="N619" s="387">
        <f t="shared" si="192"/>
        <v>0</v>
      </c>
      <c r="O619" s="387">
        <f t="shared" si="192"/>
        <v>0</v>
      </c>
      <c r="P619" s="387">
        <f t="shared" si="192"/>
        <v>0</v>
      </c>
      <c r="Q619" s="387">
        <f t="shared" si="192"/>
        <v>0</v>
      </c>
      <c r="R619" s="811"/>
      <c r="S619" s="812"/>
      <c r="T619" s="812"/>
      <c r="U619" s="812"/>
      <c r="V619" s="813"/>
    </row>
    <row r="620" spans="1:22" s="3" customFormat="1" ht="15" customHeight="1">
      <c r="A620" s="523">
        <v>12</v>
      </c>
      <c r="B620" s="524" t="s">
        <v>150</v>
      </c>
      <c r="C620" s="533" t="s">
        <v>162</v>
      </c>
      <c r="D620" s="816" t="s">
        <v>1217</v>
      </c>
      <c r="E620" s="817"/>
      <c r="F620" s="817"/>
      <c r="G620" s="817"/>
      <c r="H620" s="817"/>
      <c r="I620" s="817"/>
      <c r="J620" s="817"/>
      <c r="K620" s="817"/>
      <c r="L620" s="817"/>
      <c r="M620" s="817"/>
      <c r="N620" s="817"/>
      <c r="O620" s="817"/>
      <c r="P620" s="817"/>
      <c r="Q620" s="817"/>
      <c r="R620" s="817"/>
      <c r="S620" s="817"/>
      <c r="T620" s="817"/>
      <c r="U620" s="817"/>
      <c r="V620" s="818"/>
    </row>
    <row r="621" spans="1:22" s="3" customFormat="1" ht="29.25" customHeight="1">
      <c r="A621" s="825">
        <v>12</v>
      </c>
      <c r="B621" s="828" t="s">
        <v>150</v>
      </c>
      <c r="C621" s="831" t="s">
        <v>162</v>
      </c>
      <c r="D621" s="694" t="s">
        <v>151</v>
      </c>
      <c r="E621" s="834" t="s">
        <v>1218</v>
      </c>
      <c r="F621" s="835"/>
      <c r="G621" s="290"/>
      <c r="H621" s="248"/>
      <c r="I621" s="248"/>
      <c r="J621" s="248"/>
      <c r="K621" s="248"/>
      <c r="L621" s="248"/>
      <c r="M621" s="248"/>
      <c r="N621" s="248"/>
      <c r="O621" s="248"/>
      <c r="P621" s="248"/>
      <c r="Q621" s="248"/>
      <c r="R621" s="525"/>
      <c r="S621" s="525"/>
      <c r="T621" s="526"/>
      <c r="U621" s="293"/>
      <c r="V621" s="293"/>
    </row>
    <row r="622" spans="1:22" s="3" customFormat="1" ht="47.25" customHeight="1">
      <c r="A622" s="826"/>
      <c r="B622" s="829"/>
      <c r="C622" s="832"/>
      <c r="D622" s="695"/>
      <c r="E622" s="527" t="s">
        <v>10</v>
      </c>
      <c r="F622" s="294" t="s">
        <v>1219</v>
      </c>
      <c r="G622" s="252" t="s">
        <v>14</v>
      </c>
      <c r="H622" s="528">
        <f>I622+J622+K622+L622+M622+N622+O622+P622+Q622</f>
        <v>29</v>
      </c>
      <c r="I622" s="529">
        <v>29</v>
      </c>
      <c r="J622" s="529">
        <v>0</v>
      </c>
      <c r="K622" s="529">
        <v>0</v>
      </c>
      <c r="L622" s="529">
        <v>0</v>
      </c>
      <c r="M622" s="529">
        <v>0</v>
      </c>
      <c r="N622" s="529">
        <v>0</v>
      </c>
      <c r="O622" s="529">
        <v>0</v>
      </c>
      <c r="P622" s="529">
        <v>0</v>
      </c>
      <c r="Q622" s="529">
        <v>0</v>
      </c>
      <c r="R622" s="530" t="s">
        <v>737</v>
      </c>
      <c r="S622" s="226" t="s">
        <v>1173</v>
      </c>
      <c r="T622" s="531" t="s">
        <v>738</v>
      </c>
      <c r="U622" s="307" t="s">
        <v>331</v>
      </c>
      <c r="V622" s="275">
        <v>20</v>
      </c>
    </row>
    <row r="623" spans="1:22" s="3" customFormat="1" ht="15" customHeight="1">
      <c r="A623" s="827"/>
      <c r="B623" s="830"/>
      <c r="C623" s="833"/>
      <c r="D623" s="836" t="s">
        <v>726</v>
      </c>
      <c r="E623" s="837"/>
      <c r="F623" s="837"/>
      <c r="G623" s="838"/>
      <c r="H623" s="532">
        <f>H622</f>
        <v>29</v>
      </c>
      <c r="I623" s="532">
        <f t="shared" ref="I623:Q624" si="193">I622</f>
        <v>29</v>
      </c>
      <c r="J623" s="532">
        <f t="shared" si="193"/>
        <v>0</v>
      </c>
      <c r="K623" s="532">
        <f t="shared" si="193"/>
        <v>0</v>
      </c>
      <c r="L623" s="532">
        <f t="shared" si="193"/>
        <v>0</v>
      </c>
      <c r="M623" s="532">
        <f t="shared" si="193"/>
        <v>0</v>
      </c>
      <c r="N623" s="532">
        <f t="shared" si="193"/>
        <v>0</v>
      </c>
      <c r="O623" s="532">
        <f t="shared" si="193"/>
        <v>0</v>
      </c>
      <c r="P623" s="532">
        <f t="shared" si="193"/>
        <v>0</v>
      </c>
      <c r="Q623" s="532">
        <f t="shared" si="193"/>
        <v>0</v>
      </c>
      <c r="R623" s="839"/>
      <c r="S623" s="840"/>
      <c r="T623" s="840"/>
      <c r="U623" s="840"/>
      <c r="V623" s="841"/>
    </row>
    <row r="624" spans="1:22" s="3" customFormat="1" ht="15" customHeight="1">
      <c r="A624" s="523">
        <v>12</v>
      </c>
      <c r="B624" s="524" t="s">
        <v>150</v>
      </c>
      <c r="C624" s="533" t="s">
        <v>162</v>
      </c>
      <c r="D624" s="808" t="s">
        <v>16</v>
      </c>
      <c r="E624" s="809"/>
      <c r="F624" s="809"/>
      <c r="G624" s="810"/>
      <c r="H624" s="534">
        <f>H623</f>
        <v>29</v>
      </c>
      <c r="I624" s="534">
        <f t="shared" si="193"/>
        <v>29</v>
      </c>
      <c r="J624" s="534">
        <f t="shared" si="193"/>
        <v>0</v>
      </c>
      <c r="K624" s="534">
        <f t="shared" si="193"/>
        <v>0</v>
      </c>
      <c r="L624" s="534">
        <f t="shared" si="193"/>
        <v>0</v>
      </c>
      <c r="M624" s="534">
        <f t="shared" si="193"/>
        <v>0</v>
      </c>
      <c r="N624" s="534">
        <f t="shared" si="193"/>
        <v>0</v>
      </c>
      <c r="O624" s="534">
        <f t="shared" si="193"/>
        <v>0</v>
      </c>
      <c r="P624" s="534">
        <f t="shared" si="193"/>
        <v>0</v>
      </c>
      <c r="Q624" s="534">
        <f t="shared" si="193"/>
        <v>0</v>
      </c>
      <c r="R624" s="811"/>
      <c r="S624" s="812"/>
      <c r="T624" s="812"/>
      <c r="U624" s="812"/>
      <c r="V624" s="813"/>
    </row>
    <row r="625" spans="1:22" s="3" customFormat="1" ht="15" customHeight="1">
      <c r="A625" s="439">
        <v>12</v>
      </c>
      <c r="B625" s="562" t="s">
        <v>150</v>
      </c>
      <c r="C625" s="563" t="s">
        <v>164</v>
      </c>
      <c r="D625" s="816" t="s">
        <v>735</v>
      </c>
      <c r="E625" s="817"/>
      <c r="F625" s="817"/>
      <c r="G625" s="817"/>
      <c r="H625" s="817"/>
      <c r="I625" s="817"/>
      <c r="J625" s="817"/>
      <c r="K625" s="817"/>
      <c r="L625" s="817"/>
      <c r="M625" s="817"/>
      <c r="N625" s="817"/>
      <c r="O625" s="817"/>
      <c r="P625" s="817"/>
      <c r="Q625" s="817"/>
      <c r="R625" s="817"/>
      <c r="S625" s="817"/>
      <c r="T625" s="817"/>
      <c r="U625" s="817"/>
      <c r="V625" s="818"/>
    </row>
    <row r="626" spans="1:22" s="3" customFormat="1" ht="70.5" customHeight="1">
      <c r="A626" s="688">
        <v>12</v>
      </c>
      <c r="B626" s="691" t="s">
        <v>150</v>
      </c>
      <c r="C626" s="675" t="s">
        <v>164</v>
      </c>
      <c r="D626" s="694" t="s">
        <v>150</v>
      </c>
      <c r="E626" s="834" t="s">
        <v>1052</v>
      </c>
      <c r="F626" s="835"/>
      <c r="G626" s="290"/>
      <c r="H626" s="197"/>
      <c r="I626" s="197"/>
      <c r="J626" s="197"/>
      <c r="K626" s="197"/>
      <c r="L626" s="197"/>
      <c r="M626" s="197"/>
      <c r="N626" s="197"/>
      <c r="O626" s="197"/>
      <c r="P626" s="197"/>
      <c r="Q626" s="197"/>
      <c r="R626" s="291"/>
      <c r="S626" s="291"/>
      <c r="T626" s="292"/>
      <c r="U626" s="293"/>
      <c r="V626" s="293"/>
    </row>
    <row r="627" spans="1:22" s="3" customFormat="1" ht="45.75" customHeight="1">
      <c r="A627" s="689"/>
      <c r="B627" s="692"/>
      <c r="C627" s="676"/>
      <c r="D627" s="695"/>
      <c r="E627" s="277" t="s">
        <v>10</v>
      </c>
      <c r="F627" s="294" t="s">
        <v>736</v>
      </c>
      <c r="G627" s="252" t="s">
        <v>14</v>
      </c>
      <c r="H627" s="398">
        <f>I627+J627+K627+L627+M627+N627+O627+P627+Q627</f>
        <v>8</v>
      </c>
      <c r="I627" s="394">
        <v>8</v>
      </c>
      <c r="J627" s="394">
        <v>0</v>
      </c>
      <c r="K627" s="394">
        <v>0</v>
      </c>
      <c r="L627" s="394">
        <v>0</v>
      </c>
      <c r="M627" s="394">
        <v>0</v>
      </c>
      <c r="N627" s="394">
        <v>0</v>
      </c>
      <c r="O627" s="394">
        <v>0</v>
      </c>
      <c r="P627" s="394">
        <v>0</v>
      </c>
      <c r="Q627" s="394">
        <v>0</v>
      </c>
      <c r="R627" s="287" t="s">
        <v>737</v>
      </c>
      <c r="S627" s="226" t="s">
        <v>1167</v>
      </c>
      <c r="T627" s="288" t="s">
        <v>738</v>
      </c>
      <c r="U627" s="307" t="s">
        <v>331</v>
      </c>
      <c r="V627" s="275">
        <v>20</v>
      </c>
    </row>
    <row r="628" spans="1:22" s="3" customFormat="1" ht="15" customHeight="1">
      <c r="A628" s="690"/>
      <c r="B628" s="693"/>
      <c r="C628" s="677"/>
      <c r="D628" s="836" t="s">
        <v>726</v>
      </c>
      <c r="E628" s="837"/>
      <c r="F628" s="837"/>
      <c r="G628" s="838"/>
      <c r="H628" s="204">
        <f>H627</f>
        <v>8</v>
      </c>
      <c r="I628" s="204">
        <f t="shared" ref="I628:Q628" si="194">I627</f>
        <v>8</v>
      </c>
      <c r="J628" s="204">
        <f t="shared" si="194"/>
        <v>0</v>
      </c>
      <c r="K628" s="204">
        <f t="shared" si="194"/>
        <v>0</v>
      </c>
      <c r="L628" s="204">
        <f t="shared" si="194"/>
        <v>0</v>
      </c>
      <c r="M628" s="204">
        <f t="shared" si="194"/>
        <v>0</v>
      </c>
      <c r="N628" s="204">
        <f t="shared" si="194"/>
        <v>0</v>
      </c>
      <c r="O628" s="204">
        <f t="shared" si="194"/>
        <v>0</v>
      </c>
      <c r="P628" s="204">
        <f t="shared" si="194"/>
        <v>0</v>
      </c>
      <c r="Q628" s="204">
        <f t="shared" si="194"/>
        <v>0</v>
      </c>
      <c r="R628" s="839"/>
      <c r="S628" s="840"/>
      <c r="T628" s="840"/>
      <c r="U628" s="840"/>
      <c r="V628" s="841"/>
    </row>
    <row r="629" spans="1:22" s="3" customFormat="1" ht="31.5" customHeight="1">
      <c r="A629" s="688">
        <v>12</v>
      </c>
      <c r="B629" s="691" t="s">
        <v>150</v>
      </c>
      <c r="C629" s="675" t="s">
        <v>164</v>
      </c>
      <c r="D629" s="694" t="s">
        <v>153</v>
      </c>
      <c r="E629" s="834" t="s">
        <v>1053</v>
      </c>
      <c r="F629" s="835"/>
      <c r="G629" s="290"/>
      <c r="H629" s="197"/>
      <c r="I629" s="197"/>
      <c r="J629" s="197"/>
      <c r="K629" s="197"/>
      <c r="L629" s="197"/>
      <c r="M629" s="197"/>
      <c r="N629" s="197"/>
      <c r="O629" s="197"/>
      <c r="P629" s="197"/>
      <c r="Q629" s="197"/>
      <c r="R629" s="291"/>
      <c r="S629" s="291"/>
      <c r="T629" s="292"/>
      <c r="U629" s="293"/>
      <c r="V629" s="293"/>
    </row>
    <row r="630" spans="1:22" s="3" customFormat="1" ht="37.5" customHeight="1">
      <c r="A630" s="689"/>
      <c r="B630" s="692"/>
      <c r="C630" s="676"/>
      <c r="D630" s="695"/>
      <c r="E630" s="277" t="s">
        <v>10</v>
      </c>
      <c r="F630" s="294" t="s">
        <v>739</v>
      </c>
      <c r="G630" s="252" t="s">
        <v>14</v>
      </c>
      <c r="H630" s="398">
        <f>I630+J630+K630+L630+M630+N630+O630+P630+Q630</f>
        <v>15</v>
      </c>
      <c r="I630" s="395">
        <v>15</v>
      </c>
      <c r="J630" s="394">
        <v>0</v>
      </c>
      <c r="K630" s="394">
        <v>0</v>
      </c>
      <c r="L630" s="394">
        <v>0</v>
      </c>
      <c r="M630" s="394">
        <v>0</v>
      </c>
      <c r="N630" s="394">
        <v>0</v>
      </c>
      <c r="O630" s="394">
        <v>0</v>
      </c>
      <c r="P630" s="394">
        <v>0</v>
      </c>
      <c r="Q630" s="394">
        <v>0</v>
      </c>
      <c r="R630" s="287" t="s">
        <v>707</v>
      </c>
      <c r="S630" s="226" t="s">
        <v>1166</v>
      </c>
      <c r="T630" s="288" t="s">
        <v>740</v>
      </c>
      <c r="U630" s="307" t="s">
        <v>273</v>
      </c>
      <c r="V630" s="275">
        <v>10</v>
      </c>
    </row>
    <row r="631" spans="1:22" s="3" customFormat="1" ht="15" customHeight="1">
      <c r="A631" s="690"/>
      <c r="B631" s="693"/>
      <c r="C631" s="677"/>
      <c r="D631" s="836" t="s">
        <v>726</v>
      </c>
      <c r="E631" s="837"/>
      <c r="F631" s="837"/>
      <c r="G631" s="838"/>
      <c r="H631" s="204">
        <f>H630</f>
        <v>15</v>
      </c>
      <c r="I631" s="204">
        <f t="shared" ref="I631:Q631" si="195">I630</f>
        <v>15</v>
      </c>
      <c r="J631" s="204">
        <f t="shared" si="195"/>
        <v>0</v>
      </c>
      <c r="K631" s="204">
        <f t="shared" si="195"/>
        <v>0</v>
      </c>
      <c r="L631" s="204">
        <f t="shared" si="195"/>
        <v>0</v>
      </c>
      <c r="M631" s="204">
        <f t="shared" si="195"/>
        <v>0</v>
      </c>
      <c r="N631" s="204">
        <f t="shared" si="195"/>
        <v>0</v>
      </c>
      <c r="O631" s="204">
        <f t="shared" si="195"/>
        <v>0</v>
      </c>
      <c r="P631" s="204">
        <f t="shared" si="195"/>
        <v>0</v>
      </c>
      <c r="Q631" s="204">
        <f t="shared" si="195"/>
        <v>0</v>
      </c>
      <c r="R631" s="839"/>
      <c r="S631" s="840"/>
      <c r="T631" s="840"/>
      <c r="U631" s="840"/>
      <c r="V631" s="841"/>
    </row>
    <row r="632" spans="1:22" s="3" customFormat="1" ht="15" customHeight="1">
      <c r="A632" s="439">
        <v>12</v>
      </c>
      <c r="B632" s="562" t="s">
        <v>150</v>
      </c>
      <c r="C632" s="563" t="s">
        <v>164</v>
      </c>
      <c r="D632" s="808" t="s">
        <v>16</v>
      </c>
      <c r="E632" s="809"/>
      <c r="F632" s="809"/>
      <c r="G632" s="810"/>
      <c r="H632" s="387">
        <f>H628+H631</f>
        <v>23</v>
      </c>
      <c r="I632" s="387">
        <f t="shared" ref="I632:Q632" si="196">I628+I631</f>
        <v>23</v>
      </c>
      <c r="J632" s="387">
        <f t="shared" si="196"/>
        <v>0</v>
      </c>
      <c r="K632" s="387">
        <f t="shared" si="196"/>
        <v>0</v>
      </c>
      <c r="L632" s="387">
        <f t="shared" si="196"/>
        <v>0</v>
      </c>
      <c r="M632" s="387">
        <f t="shared" si="196"/>
        <v>0</v>
      </c>
      <c r="N632" s="387">
        <f t="shared" si="196"/>
        <v>0</v>
      </c>
      <c r="O632" s="387">
        <f t="shared" si="196"/>
        <v>0</v>
      </c>
      <c r="P632" s="387">
        <f t="shared" si="196"/>
        <v>0</v>
      </c>
      <c r="Q632" s="387">
        <f t="shared" si="196"/>
        <v>0</v>
      </c>
      <c r="R632" s="811"/>
      <c r="S632" s="812"/>
      <c r="T632" s="812"/>
      <c r="U632" s="812"/>
      <c r="V632" s="813"/>
    </row>
    <row r="633" spans="1:22" s="180" customFormat="1" ht="15" customHeight="1">
      <c r="A633" s="439">
        <v>12</v>
      </c>
      <c r="B633" s="562" t="s">
        <v>150</v>
      </c>
      <c r="C633" s="910" t="s">
        <v>17</v>
      </c>
      <c r="D633" s="911"/>
      <c r="E633" s="911"/>
      <c r="F633" s="911"/>
      <c r="G633" s="912"/>
      <c r="H633" s="389">
        <f>H632+H624+H619+H603+H578</f>
        <v>1223.5309999999999</v>
      </c>
      <c r="I633" s="389">
        <f t="shared" ref="I633:Q633" si="197">I632+I624+I619+I603+I578</f>
        <v>1159.3470000000002</v>
      </c>
      <c r="J633" s="389">
        <f t="shared" si="197"/>
        <v>0</v>
      </c>
      <c r="K633" s="389">
        <f t="shared" si="197"/>
        <v>64.183999999999997</v>
      </c>
      <c r="L633" s="389">
        <f t="shared" si="197"/>
        <v>0</v>
      </c>
      <c r="M633" s="389">
        <f t="shared" si="197"/>
        <v>0</v>
      </c>
      <c r="N633" s="389">
        <f t="shared" si="197"/>
        <v>0</v>
      </c>
      <c r="O633" s="389">
        <f t="shared" si="197"/>
        <v>0</v>
      </c>
      <c r="P633" s="389">
        <f t="shared" si="197"/>
        <v>0</v>
      </c>
      <c r="Q633" s="389">
        <f t="shared" si="197"/>
        <v>0</v>
      </c>
      <c r="R633" s="295"/>
      <c r="S633" s="913"/>
      <c r="T633" s="913"/>
      <c r="U633" s="913"/>
      <c r="V633" s="914"/>
    </row>
    <row r="634" spans="1:22" s="3" customFormat="1" ht="15" customHeight="1">
      <c r="A634" s="551">
        <v>12</v>
      </c>
      <c r="B634" s="296" t="s">
        <v>151</v>
      </c>
      <c r="C634" s="685" t="s">
        <v>741</v>
      </c>
      <c r="D634" s="686"/>
      <c r="E634" s="686"/>
      <c r="F634" s="686"/>
      <c r="G634" s="686"/>
      <c r="H634" s="686"/>
      <c r="I634" s="686"/>
      <c r="J634" s="686"/>
      <c r="K634" s="686"/>
      <c r="L634" s="686"/>
      <c r="M634" s="686"/>
      <c r="N634" s="686"/>
      <c r="O634" s="686"/>
      <c r="P634" s="686"/>
      <c r="Q634" s="686"/>
      <c r="R634" s="686"/>
      <c r="S634" s="686"/>
      <c r="T634" s="686"/>
      <c r="U634" s="686"/>
      <c r="V634" s="687"/>
    </row>
    <row r="635" spans="1:22" s="3" customFormat="1" ht="15" customHeight="1">
      <c r="A635" s="551">
        <v>12</v>
      </c>
      <c r="B635" s="296" t="s">
        <v>151</v>
      </c>
      <c r="C635" s="563" t="s">
        <v>150</v>
      </c>
      <c r="D635" s="644" t="s">
        <v>1055</v>
      </c>
      <c r="E635" s="645"/>
      <c r="F635" s="645"/>
      <c r="G635" s="645"/>
      <c r="H635" s="645"/>
      <c r="I635" s="645"/>
      <c r="J635" s="645"/>
      <c r="K635" s="645"/>
      <c r="L635" s="645"/>
      <c r="M635" s="645"/>
      <c r="N635" s="645"/>
      <c r="O635" s="645"/>
      <c r="P635" s="645"/>
      <c r="Q635" s="645"/>
      <c r="R635" s="645"/>
      <c r="S635" s="645"/>
      <c r="T635" s="645"/>
      <c r="U635" s="645"/>
      <c r="V635" s="646"/>
    </row>
    <row r="636" spans="1:22" s="3" customFormat="1" ht="29.25" customHeight="1">
      <c r="A636" s="688">
        <v>12</v>
      </c>
      <c r="B636" s="554" t="s">
        <v>151</v>
      </c>
      <c r="C636" s="557" t="s">
        <v>150</v>
      </c>
      <c r="D636" s="694" t="s">
        <v>150</v>
      </c>
      <c r="E636" s="617" t="s">
        <v>1054</v>
      </c>
      <c r="F636" s="618"/>
      <c r="G636" s="196"/>
      <c r="H636" s="197"/>
      <c r="I636" s="197"/>
      <c r="J636" s="197"/>
      <c r="K636" s="197"/>
      <c r="L636" s="197"/>
      <c r="M636" s="197"/>
      <c r="N636" s="197"/>
      <c r="O636" s="197"/>
      <c r="P636" s="197"/>
      <c r="Q636" s="197"/>
      <c r="R636" s="198"/>
      <c r="S636" s="198"/>
      <c r="T636" s="249"/>
      <c r="U636" s="199"/>
      <c r="V636" s="199"/>
    </row>
    <row r="637" spans="1:22" s="3" customFormat="1" ht="54" customHeight="1">
      <c r="A637" s="689"/>
      <c r="B637" s="555"/>
      <c r="C637" s="558"/>
      <c r="D637" s="695"/>
      <c r="E637" s="250" t="s">
        <v>10</v>
      </c>
      <c r="F637" s="436" t="s">
        <v>742</v>
      </c>
      <c r="G637" s="252" t="s">
        <v>14</v>
      </c>
      <c r="H637" s="393">
        <f>I637+J637+K637+L637+M637+N637+O637+P637+Q637</f>
        <v>0</v>
      </c>
      <c r="I637" s="395">
        <v>0</v>
      </c>
      <c r="J637" s="394">
        <v>0</v>
      </c>
      <c r="K637" s="394">
        <v>0</v>
      </c>
      <c r="L637" s="396">
        <v>0</v>
      </c>
      <c r="M637" s="201">
        <v>0</v>
      </c>
      <c r="N637" s="394">
        <v>0</v>
      </c>
      <c r="O637" s="394">
        <v>0</v>
      </c>
      <c r="P637" s="394">
        <v>0</v>
      </c>
      <c r="Q637" s="396">
        <v>0</v>
      </c>
      <c r="R637" s="253" t="s">
        <v>743</v>
      </c>
      <c r="S637" s="254" t="s">
        <v>1168</v>
      </c>
      <c r="T637" s="255" t="s">
        <v>744</v>
      </c>
      <c r="U637" s="256" t="s">
        <v>152</v>
      </c>
      <c r="V637" s="261">
        <v>1</v>
      </c>
    </row>
    <row r="638" spans="1:22" s="3" customFormat="1" ht="15" customHeight="1">
      <c r="A638" s="690"/>
      <c r="B638" s="556"/>
      <c r="C638" s="559"/>
      <c r="D638" s="842" t="s">
        <v>726</v>
      </c>
      <c r="E638" s="843"/>
      <c r="F638" s="843"/>
      <c r="G638" s="844"/>
      <c r="H638" s="204">
        <f>H637</f>
        <v>0</v>
      </c>
      <c r="I638" s="204">
        <f t="shared" ref="I638:Q638" si="198">I637</f>
        <v>0</v>
      </c>
      <c r="J638" s="204">
        <f t="shared" si="198"/>
        <v>0</v>
      </c>
      <c r="K638" s="204">
        <f t="shared" si="198"/>
        <v>0</v>
      </c>
      <c r="L638" s="204">
        <f t="shared" si="198"/>
        <v>0</v>
      </c>
      <c r="M638" s="204">
        <f t="shared" si="198"/>
        <v>0</v>
      </c>
      <c r="N638" s="204">
        <f t="shared" si="198"/>
        <v>0</v>
      </c>
      <c r="O638" s="204">
        <f t="shared" si="198"/>
        <v>0</v>
      </c>
      <c r="P638" s="204">
        <f t="shared" si="198"/>
        <v>0</v>
      </c>
      <c r="Q638" s="204">
        <f t="shared" si="198"/>
        <v>0</v>
      </c>
      <c r="R638" s="839"/>
      <c r="S638" s="840"/>
      <c r="T638" s="840"/>
      <c r="U638" s="840"/>
      <c r="V638" s="841"/>
    </row>
    <row r="639" spans="1:22" s="3" customFormat="1" ht="29.25" customHeight="1">
      <c r="A639" s="688">
        <v>12</v>
      </c>
      <c r="B639" s="691" t="s">
        <v>151</v>
      </c>
      <c r="C639" s="675" t="s">
        <v>150</v>
      </c>
      <c r="D639" s="694" t="s">
        <v>158</v>
      </c>
      <c r="E639" s="617" t="s">
        <v>745</v>
      </c>
      <c r="F639" s="618"/>
      <c r="G639" s="196"/>
      <c r="H639" s="197"/>
      <c r="I639" s="197"/>
      <c r="J639" s="197"/>
      <c r="K639" s="197"/>
      <c r="L639" s="197"/>
      <c r="M639" s="197"/>
      <c r="N639" s="197"/>
      <c r="O639" s="197"/>
      <c r="P639" s="197"/>
      <c r="Q639" s="197"/>
      <c r="R639" s="198"/>
      <c r="S639" s="198"/>
      <c r="T639" s="249"/>
      <c r="U639" s="199"/>
      <c r="V639" s="199"/>
    </row>
    <row r="640" spans="1:22" s="3" customFormat="1" ht="53.25" customHeight="1">
      <c r="A640" s="689"/>
      <c r="B640" s="692"/>
      <c r="C640" s="676"/>
      <c r="D640" s="695"/>
      <c r="E640" s="250" t="s">
        <v>10</v>
      </c>
      <c r="F640" s="436" t="s">
        <v>746</v>
      </c>
      <c r="G640" s="252" t="s">
        <v>329</v>
      </c>
      <c r="H640" s="393">
        <f>I640+J640+K640+L640+M640+N640+O640+P640+Q640</f>
        <v>50</v>
      </c>
      <c r="I640" s="395">
        <v>50</v>
      </c>
      <c r="J640" s="394">
        <v>0</v>
      </c>
      <c r="K640" s="394">
        <v>0</v>
      </c>
      <c r="L640" s="396">
        <v>0</v>
      </c>
      <c r="M640" s="201">
        <v>0</v>
      </c>
      <c r="N640" s="394">
        <v>0</v>
      </c>
      <c r="O640" s="394">
        <v>0</v>
      </c>
      <c r="P640" s="396">
        <v>0</v>
      </c>
      <c r="Q640" s="396">
        <v>0</v>
      </c>
      <c r="R640" s="253" t="s">
        <v>743</v>
      </c>
      <c r="S640" s="254" t="s">
        <v>1169</v>
      </c>
      <c r="T640" s="255" t="s">
        <v>747</v>
      </c>
      <c r="U640" s="256" t="s">
        <v>152</v>
      </c>
      <c r="V640" s="261">
        <v>1</v>
      </c>
    </row>
    <row r="641" spans="1:22" s="3" customFormat="1" ht="15" customHeight="1">
      <c r="A641" s="690"/>
      <c r="B641" s="693"/>
      <c r="C641" s="677"/>
      <c r="D641" s="619" t="s">
        <v>15</v>
      </c>
      <c r="E641" s="620"/>
      <c r="F641" s="620"/>
      <c r="G641" s="621"/>
      <c r="H641" s="397">
        <f>SUM(H640:H640)</f>
        <v>50</v>
      </c>
      <c r="I641" s="397">
        <f t="shared" ref="I641:Q641" si="199">SUM(I640:I640)</f>
        <v>50</v>
      </c>
      <c r="J641" s="397">
        <f t="shared" si="199"/>
        <v>0</v>
      </c>
      <c r="K641" s="397">
        <f t="shared" si="199"/>
        <v>0</v>
      </c>
      <c r="L641" s="397">
        <f t="shared" si="199"/>
        <v>0</v>
      </c>
      <c r="M641" s="397">
        <f t="shared" si="199"/>
        <v>0</v>
      </c>
      <c r="N641" s="397">
        <f t="shared" si="199"/>
        <v>0</v>
      </c>
      <c r="O641" s="397">
        <f t="shared" si="199"/>
        <v>0</v>
      </c>
      <c r="P641" s="397">
        <f t="shared" si="199"/>
        <v>0</v>
      </c>
      <c r="Q641" s="397">
        <f t="shared" si="199"/>
        <v>0</v>
      </c>
      <c r="R641" s="667"/>
      <c r="S641" s="668"/>
      <c r="T641" s="668"/>
      <c r="U641" s="668"/>
      <c r="V641" s="669"/>
    </row>
    <row r="642" spans="1:22" s="3" customFormat="1" ht="41.25" customHeight="1">
      <c r="A642" s="688">
        <v>12</v>
      </c>
      <c r="B642" s="691" t="s">
        <v>151</v>
      </c>
      <c r="C642" s="675" t="s">
        <v>150</v>
      </c>
      <c r="D642" s="915" t="s">
        <v>162</v>
      </c>
      <c r="E642" s="617" t="s">
        <v>1225</v>
      </c>
      <c r="F642" s="618"/>
      <c r="G642" s="196"/>
      <c r="H642" s="197"/>
      <c r="I642" s="197"/>
      <c r="J642" s="197"/>
      <c r="K642" s="197"/>
      <c r="L642" s="197"/>
      <c r="M642" s="197"/>
      <c r="N642" s="197"/>
      <c r="O642" s="197"/>
      <c r="P642" s="197"/>
      <c r="Q642" s="197"/>
      <c r="R642" s="198"/>
      <c r="S642" s="198"/>
      <c r="T642" s="249"/>
      <c r="U642" s="199"/>
      <c r="V642" s="199"/>
    </row>
    <row r="643" spans="1:22" s="3" customFormat="1" ht="53.25" customHeight="1">
      <c r="A643" s="689"/>
      <c r="B643" s="692"/>
      <c r="C643" s="676"/>
      <c r="D643" s="916"/>
      <c r="E643" s="250" t="s">
        <v>10</v>
      </c>
      <c r="F643" s="436" t="s">
        <v>1223</v>
      </c>
      <c r="G643" s="252" t="s">
        <v>144</v>
      </c>
      <c r="H643" s="609">
        <v>61.421999999999997</v>
      </c>
      <c r="I643" s="394">
        <v>0</v>
      </c>
      <c r="J643" s="394">
        <v>0</v>
      </c>
      <c r="K643" s="396">
        <v>0</v>
      </c>
      <c r="L643" s="201">
        <v>0</v>
      </c>
      <c r="M643" s="394">
        <v>0</v>
      </c>
      <c r="N643" s="394">
        <v>0</v>
      </c>
      <c r="O643" s="1125">
        <v>61.421999999999997</v>
      </c>
      <c r="P643" s="396">
        <v>0</v>
      </c>
      <c r="Q643" s="396">
        <v>0</v>
      </c>
      <c r="R643" s="253" t="s">
        <v>743</v>
      </c>
      <c r="S643" s="254" t="s">
        <v>1169</v>
      </c>
      <c r="T643" s="255" t="s">
        <v>1228</v>
      </c>
      <c r="U643" s="256" t="s">
        <v>152</v>
      </c>
      <c r="V643" s="261">
        <v>65</v>
      </c>
    </row>
    <row r="644" spans="1:22" s="3" customFormat="1" ht="15" customHeight="1">
      <c r="A644" s="690"/>
      <c r="B644" s="693"/>
      <c r="C644" s="677"/>
      <c r="D644" s="619" t="s">
        <v>15</v>
      </c>
      <c r="E644" s="620"/>
      <c r="F644" s="620"/>
      <c r="G644" s="621"/>
      <c r="H644" s="397">
        <f>SUM(H643:H643)</f>
        <v>61.421999999999997</v>
      </c>
      <c r="I644" s="397">
        <f t="shared" ref="I644:Q644" si="200">SUM(I643:I643)</f>
        <v>0</v>
      </c>
      <c r="J644" s="397">
        <f t="shared" si="200"/>
        <v>0</v>
      </c>
      <c r="K644" s="397">
        <f t="shared" si="200"/>
        <v>0</v>
      </c>
      <c r="L644" s="397">
        <f t="shared" si="200"/>
        <v>0</v>
      </c>
      <c r="M644" s="397">
        <f t="shared" si="200"/>
        <v>0</v>
      </c>
      <c r="N644" s="397">
        <f t="shared" si="200"/>
        <v>0</v>
      </c>
      <c r="O644" s="397">
        <f t="shared" si="200"/>
        <v>61.421999999999997</v>
      </c>
      <c r="P644" s="397">
        <f t="shared" si="200"/>
        <v>0</v>
      </c>
      <c r="Q644" s="397">
        <f t="shared" si="200"/>
        <v>0</v>
      </c>
      <c r="R644" s="667"/>
      <c r="S644" s="668"/>
      <c r="T644" s="668"/>
      <c r="U644" s="668"/>
      <c r="V644" s="669"/>
    </row>
    <row r="645" spans="1:22" s="3" customFormat="1" ht="15" customHeight="1">
      <c r="A645" s="439">
        <v>12</v>
      </c>
      <c r="B645" s="562" t="s">
        <v>151</v>
      </c>
      <c r="C645" s="563" t="s">
        <v>150</v>
      </c>
      <c r="D645" s="808" t="s">
        <v>16</v>
      </c>
      <c r="E645" s="809"/>
      <c r="F645" s="809"/>
      <c r="G645" s="810"/>
      <c r="H645" s="387">
        <f>H638+H641+H644</f>
        <v>111.422</v>
      </c>
      <c r="I645" s="387">
        <f t="shared" ref="I645:Q645" si="201">I638+I641</f>
        <v>50</v>
      </c>
      <c r="J645" s="387">
        <f t="shared" si="201"/>
        <v>0</v>
      </c>
      <c r="K645" s="387">
        <f t="shared" si="201"/>
        <v>0</v>
      </c>
      <c r="L645" s="387">
        <f t="shared" si="201"/>
        <v>0</v>
      </c>
      <c r="M645" s="387">
        <f t="shared" si="201"/>
        <v>0</v>
      </c>
      <c r="N645" s="387">
        <f t="shared" si="201"/>
        <v>0</v>
      </c>
      <c r="O645" s="387">
        <f>O638+O641+O644</f>
        <v>61.421999999999997</v>
      </c>
      <c r="P645" s="387">
        <f t="shared" si="201"/>
        <v>0</v>
      </c>
      <c r="Q645" s="387">
        <f t="shared" si="201"/>
        <v>0</v>
      </c>
      <c r="R645" s="811"/>
      <c r="S645" s="812"/>
      <c r="T645" s="812"/>
      <c r="U645" s="812"/>
      <c r="V645" s="813"/>
    </row>
    <row r="646" spans="1:22" s="3" customFormat="1" ht="15" customHeight="1">
      <c r="A646" s="551">
        <v>12</v>
      </c>
      <c r="B646" s="562" t="s">
        <v>151</v>
      </c>
      <c r="C646" s="563" t="s">
        <v>151</v>
      </c>
      <c r="D646" s="644" t="s">
        <v>1056</v>
      </c>
      <c r="E646" s="645"/>
      <c r="F646" s="645"/>
      <c r="G646" s="645"/>
      <c r="H646" s="645"/>
      <c r="I646" s="645"/>
      <c r="J646" s="645"/>
      <c r="K646" s="645"/>
      <c r="L646" s="645"/>
      <c r="M646" s="645"/>
      <c r="N646" s="645"/>
      <c r="O646" s="645"/>
      <c r="P646" s="645"/>
      <c r="Q646" s="645"/>
      <c r="R646" s="645"/>
      <c r="S646" s="645"/>
      <c r="T646" s="645"/>
      <c r="U646" s="645"/>
      <c r="V646" s="646"/>
    </row>
    <row r="647" spans="1:22" s="3" customFormat="1" ht="29.25" customHeight="1">
      <c r="A647" s="688">
        <v>12</v>
      </c>
      <c r="B647" s="691" t="s">
        <v>151</v>
      </c>
      <c r="C647" s="675" t="s">
        <v>151</v>
      </c>
      <c r="D647" s="694" t="s">
        <v>150</v>
      </c>
      <c r="E647" s="617" t="s">
        <v>1057</v>
      </c>
      <c r="F647" s="618"/>
      <c r="G647" s="196"/>
      <c r="H647" s="197"/>
      <c r="I647" s="197"/>
      <c r="J647" s="197"/>
      <c r="K647" s="197"/>
      <c r="L647" s="197"/>
      <c r="M647" s="197"/>
      <c r="N647" s="197"/>
      <c r="O647" s="197"/>
      <c r="P647" s="197"/>
      <c r="Q647" s="197"/>
      <c r="R647" s="198"/>
      <c r="S647" s="198"/>
      <c r="T647" s="249"/>
      <c r="U647" s="199"/>
      <c r="V647" s="199"/>
    </row>
    <row r="648" spans="1:22" s="3" customFormat="1" ht="42.75" customHeight="1">
      <c r="A648" s="689"/>
      <c r="B648" s="692"/>
      <c r="C648" s="676"/>
      <c r="D648" s="695"/>
      <c r="E648" s="250" t="s">
        <v>10</v>
      </c>
      <c r="F648" s="436" t="s">
        <v>748</v>
      </c>
      <c r="G648" s="252" t="s">
        <v>14</v>
      </c>
      <c r="H648" s="393">
        <f>I648+J648+K648+L648+M648+N648+O648+P648+Q648</f>
        <v>20</v>
      </c>
      <c r="I648" s="394">
        <v>0</v>
      </c>
      <c r="J648" s="394">
        <v>0</v>
      </c>
      <c r="K648" s="394">
        <v>20</v>
      </c>
      <c r="L648" s="396">
        <v>0</v>
      </c>
      <c r="M648" s="201">
        <v>0</v>
      </c>
      <c r="N648" s="394">
        <v>0</v>
      </c>
      <c r="O648" s="394">
        <v>0</v>
      </c>
      <c r="P648" s="394">
        <v>0</v>
      </c>
      <c r="Q648" s="396">
        <v>0</v>
      </c>
      <c r="R648" s="253" t="s">
        <v>743</v>
      </c>
      <c r="S648" s="226" t="s">
        <v>1166</v>
      </c>
      <c r="T648" s="255" t="s">
        <v>749</v>
      </c>
      <c r="U648" s="256" t="s">
        <v>152</v>
      </c>
      <c r="V648" s="261">
        <v>1</v>
      </c>
    </row>
    <row r="649" spans="1:22" s="3" customFormat="1" ht="15" customHeight="1">
      <c r="A649" s="690"/>
      <c r="B649" s="693"/>
      <c r="C649" s="677"/>
      <c r="D649" s="836" t="s">
        <v>726</v>
      </c>
      <c r="E649" s="837"/>
      <c r="F649" s="837"/>
      <c r="G649" s="838"/>
      <c r="H649" s="204">
        <f>H648</f>
        <v>20</v>
      </c>
      <c r="I649" s="204">
        <f t="shared" ref="I649:Q649" si="202">I648</f>
        <v>0</v>
      </c>
      <c r="J649" s="204">
        <f t="shared" si="202"/>
        <v>0</v>
      </c>
      <c r="K649" s="204">
        <f t="shared" si="202"/>
        <v>20</v>
      </c>
      <c r="L649" s="204">
        <f t="shared" si="202"/>
        <v>0</v>
      </c>
      <c r="M649" s="204">
        <f t="shared" si="202"/>
        <v>0</v>
      </c>
      <c r="N649" s="204">
        <f t="shared" si="202"/>
        <v>0</v>
      </c>
      <c r="O649" s="204">
        <f t="shared" si="202"/>
        <v>0</v>
      </c>
      <c r="P649" s="204">
        <f t="shared" si="202"/>
        <v>0</v>
      </c>
      <c r="Q649" s="204">
        <f t="shared" si="202"/>
        <v>0</v>
      </c>
      <c r="R649" s="839"/>
      <c r="S649" s="840"/>
      <c r="T649" s="840"/>
      <c r="U649" s="840"/>
      <c r="V649" s="841"/>
    </row>
    <row r="650" spans="1:22" s="3" customFormat="1" ht="39.75" customHeight="1">
      <c r="A650" s="688">
        <v>12</v>
      </c>
      <c r="B650" s="554" t="s">
        <v>151</v>
      </c>
      <c r="C650" s="557" t="s">
        <v>151</v>
      </c>
      <c r="D650" s="694" t="s">
        <v>151</v>
      </c>
      <c r="E650" s="617" t="s">
        <v>750</v>
      </c>
      <c r="F650" s="618"/>
      <c r="G650" s="196"/>
      <c r="H650" s="197"/>
      <c r="I650" s="197"/>
      <c r="J650" s="197"/>
      <c r="K650" s="197"/>
      <c r="L650" s="197"/>
      <c r="M650" s="197"/>
      <c r="N650" s="197"/>
      <c r="O650" s="197"/>
      <c r="P650" s="197"/>
      <c r="Q650" s="197"/>
      <c r="R650" s="198"/>
      <c r="S650" s="198"/>
      <c r="T650" s="249"/>
      <c r="U650" s="199"/>
      <c r="V650" s="199"/>
    </row>
    <row r="651" spans="1:22" s="3" customFormat="1" ht="51.75" customHeight="1">
      <c r="A651" s="689"/>
      <c r="B651" s="555"/>
      <c r="C651" s="558"/>
      <c r="D651" s="695"/>
      <c r="E651" s="250" t="s">
        <v>10</v>
      </c>
      <c r="F651" s="436" t="s">
        <v>751</v>
      </c>
      <c r="G651" s="252" t="s">
        <v>329</v>
      </c>
      <c r="H651" s="393">
        <f>I651+J651+K651+L651+M651+N651+O651+P651+Q651</f>
        <v>45</v>
      </c>
      <c r="I651" s="522">
        <v>45</v>
      </c>
      <c r="J651" s="394">
        <v>0</v>
      </c>
      <c r="K651" s="394">
        <v>0</v>
      </c>
      <c r="L651" s="396">
        <v>0</v>
      </c>
      <c r="M651" s="201">
        <v>0</v>
      </c>
      <c r="N651" s="394">
        <v>0</v>
      </c>
      <c r="O651" s="394">
        <v>0</v>
      </c>
      <c r="P651" s="396">
        <v>0</v>
      </c>
      <c r="Q651" s="396">
        <v>0</v>
      </c>
      <c r="R651" s="253" t="s">
        <v>752</v>
      </c>
      <c r="S651" s="254" t="s">
        <v>1170</v>
      </c>
      <c r="T651" s="255" t="s">
        <v>753</v>
      </c>
      <c r="U651" s="256" t="s">
        <v>152</v>
      </c>
      <c r="V651" s="261">
        <v>44</v>
      </c>
    </row>
    <row r="652" spans="1:22" s="3" customFormat="1" ht="15" customHeight="1">
      <c r="A652" s="690"/>
      <c r="B652" s="556"/>
      <c r="C652" s="559"/>
      <c r="D652" s="619" t="s">
        <v>15</v>
      </c>
      <c r="E652" s="620"/>
      <c r="F652" s="620"/>
      <c r="G652" s="621"/>
      <c r="H652" s="397">
        <f>H651</f>
        <v>45</v>
      </c>
      <c r="I652" s="397">
        <f t="shared" ref="I652:Q652" si="203">I651</f>
        <v>45</v>
      </c>
      <c r="J652" s="397">
        <f t="shared" si="203"/>
        <v>0</v>
      </c>
      <c r="K652" s="397">
        <f t="shared" si="203"/>
        <v>0</v>
      </c>
      <c r="L652" s="397">
        <f t="shared" si="203"/>
        <v>0</v>
      </c>
      <c r="M652" s="397">
        <f t="shared" si="203"/>
        <v>0</v>
      </c>
      <c r="N652" s="397">
        <f t="shared" si="203"/>
        <v>0</v>
      </c>
      <c r="O652" s="397">
        <f t="shared" si="203"/>
        <v>0</v>
      </c>
      <c r="P652" s="397">
        <f t="shared" si="203"/>
        <v>0</v>
      </c>
      <c r="Q652" s="397">
        <f t="shared" si="203"/>
        <v>0</v>
      </c>
      <c r="R652" s="667"/>
      <c r="S652" s="668"/>
      <c r="T652" s="668"/>
      <c r="U652" s="668"/>
      <c r="V652" s="669"/>
    </row>
    <row r="653" spans="1:22" s="3" customFormat="1" ht="29.25" customHeight="1">
      <c r="A653" s="688">
        <v>12</v>
      </c>
      <c r="B653" s="691" t="s">
        <v>151</v>
      </c>
      <c r="C653" s="675" t="s">
        <v>151</v>
      </c>
      <c r="D653" s="694" t="s">
        <v>153</v>
      </c>
      <c r="E653" s="617" t="s">
        <v>754</v>
      </c>
      <c r="F653" s="618"/>
      <c r="G653" s="196"/>
      <c r="H653" s="197"/>
      <c r="I653" s="197"/>
      <c r="J653" s="197"/>
      <c r="K653" s="197"/>
      <c r="L653" s="197"/>
      <c r="M653" s="197"/>
      <c r="N653" s="197"/>
      <c r="O653" s="197"/>
      <c r="P653" s="197"/>
      <c r="Q653" s="197"/>
      <c r="R653" s="198"/>
      <c r="S653" s="198"/>
      <c r="T653" s="249"/>
      <c r="U653" s="199"/>
      <c r="V653" s="199"/>
    </row>
    <row r="654" spans="1:22" s="3" customFormat="1" ht="45.75" customHeight="1">
      <c r="A654" s="689"/>
      <c r="B654" s="692"/>
      <c r="C654" s="676"/>
      <c r="D654" s="695"/>
      <c r="E654" s="250" t="s">
        <v>10</v>
      </c>
      <c r="F654" s="436" t="s">
        <v>755</v>
      </c>
      <c r="G654" s="252" t="s">
        <v>14</v>
      </c>
      <c r="H654" s="393">
        <f>I654+J654+K654+L654+M654+N654+O654+P654+Q654</f>
        <v>30</v>
      </c>
      <c r="I654" s="394">
        <v>30</v>
      </c>
      <c r="J654" s="394">
        <v>0</v>
      </c>
      <c r="K654" s="395">
        <v>0</v>
      </c>
      <c r="L654" s="396">
        <v>0</v>
      </c>
      <c r="M654" s="201">
        <v>0</v>
      </c>
      <c r="N654" s="394">
        <v>0</v>
      </c>
      <c r="O654" s="394">
        <v>0</v>
      </c>
      <c r="P654" s="394">
        <v>0</v>
      </c>
      <c r="Q654" s="396">
        <v>0</v>
      </c>
      <c r="R654" s="253" t="s">
        <v>743</v>
      </c>
      <c r="S654" s="254" t="s">
        <v>1171</v>
      </c>
      <c r="T654" s="255" t="s">
        <v>756</v>
      </c>
      <c r="U654" s="256" t="s">
        <v>176</v>
      </c>
      <c r="V654" s="297">
        <v>0.5</v>
      </c>
    </row>
    <row r="655" spans="1:22" s="3" customFormat="1" ht="15" customHeight="1">
      <c r="A655" s="690"/>
      <c r="B655" s="693"/>
      <c r="C655" s="677"/>
      <c r="D655" s="836" t="s">
        <v>726</v>
      </c>
      <c r="E655" s="837"/>
      <c r="F655" s="837"/>
      <c r="G655" s="838"/>
      <c r="H655" s="204">
        <f>H654</f>
        <v>30</v>
      </c>
      <c r="I655" s="204">
        <f t="shared" ref="I655:Q655" si="204">I654</f>
        <v>30</v>
      </c>
      <c r="J655" s="204">
        <f t="shared" si="204"/>
        <v>0</v>
      </c>
      <c r="K655" s="204">
        <f t="shared" si="204"/>
        <v>0</v>
      </c>
      <c r="L655" s="204">
        <f t="shared" si="204"/>
        <v>0</v>
      </c>
      <c r="M655" s="204">
        <f t="shared" si="204"/>
        <v>0</v>
      </c>
      <c r="N655" s="204">
        <f t="shared" si="204"/>
        <v>0</v>
      </c>
      <c r="O655" s="204">
        <f t="shared" si="204"/>
        <v>0</v>
      </c>
      <c r="P655" s="204">
        <f t="shared" si="204"/>
        <v>0</v>
      </c>
      <c r="Q655" s="204">
        <f t="shared" si="204"/>
        <v>0</v>
      </c>
      <c r="R655" s="839"/>
      <c r="S655" s="840"/>
      <c r="T655" s="840"/>
      <c r="U655" s="840"/>
      <c r="V655" s="841"/>
    </row>
    <row r="656" spans="1:22" s="3" customFormat="1" ht="39.75" customHeight="1">
      <c r="A656" s="688">
        <v>12</v>
      </c>
      <c r="B656" s="691" t="s">
        <v>151</v>
      </c>
      <c r="C656" s="675" t="s">
        <v>151</v>
      </c>
      <c r="D656" s="694" t="s">
        <v>154</v>
      </c>
      <c r="E656" s="617" t="s">
        <v>757</v>
      </c>
      <c r="F656" s="618"/>
      <c r="G656" s="196"/>
      <c r="H656" s="197"/>
      <c r="I656" s="197"/>
      <c r="J656" s="197"/>
      <c r="K656" s="197"/>
      <c r="L656" s="197"/>
      <c r="M656" s="197"/>
      <c r="N656" s="197"/>
      <c r="O656" s="197"/>
      <c r="P656" s="197"/>
      <c r="Q656" s="197"/>
      <c r="R656" s="198"/>
      <c r="S656" s="198"/>
      <c r="T656" s="249"/>
      <c r="U656" s="199"/>
      <c r="V656" s="199"/>
    </row>
    <row r="657" spans="1:22" s="3" customFormat="1" ht="44.25" customHeight="1">
      <c r="A657" s="689"/>
      <c r="B657" s="692"/>
      <c r="C657" s="676"/>
      <c r="D657" s="695"/>
      <c r="E657" s="250" t="s">
        <v>10</v>
      </c>
      <c r="F657" s="436" t="s">
        <v>758</v>
      </c>
      <c r="G657" s="252" t="s">
        <v>14</v>
      </c>
      <c r="H657" s="393">
        <f>I657+J657+K657+L657+M657+N657+O657+P657+Q657</f>
        <v>5</v>
      </c>
      <c r="I657" s="395">
        <v>5</v>
      </c>
      <c r="J657" s="394">
        <v>0</v>
      </c>
      <c r="K657" s="394">
        <v>0</v>
      </c>
      <c r="L657" s="396">
        <v>0</v>
      </c>
      <c r="M657" s="201">
        <v>0</v>
      </c>
      <c r="N657" s="394">
        <v>0</v>
      </c>
      <c r="O657" s="394">
        <v>0</v>
      </c>
      <c r="P657" s="396">
        <v>0</v>
      </c>
      <c r="Q657" s="396">
        <v>0</v>
      </c>
      <c r="R657" s="253" t="s">
        <v>743</v>
      </c>
      <c r="S657" s="254" t="s">
        <v>1171</v>
      </c>
      <c r="T657" s="255" t="s">
        <v>756</v>
      </c>
      <c r="U657" s="256" t="s">
        <v>176</v>
      </c>
      <c r="V657" s="297">
        <v>0.2</v>
      </c>
    </row>
    <row r="658" spans="1:22" s="3" customFormat="1" ht="15" customHeight="1">
      <c r="A658" s="690"/>
      <c r="B658" s="693"/>
      <c r="C658" s="677"/>
      <c r="D658" s="619" t="s">
        <v>15</v>
      </c>
      <c r="E658" s="620"/>
      <c r="F658" s="620"/>
      <c r="G658" s="621"/>
      <c r="H658" s="397">
        <f>SUM(H657:H657)</f>
        <v>5</v>
      </c>
      <c r="I658" s="397">
        <f t="shared" ref="I658:Q658" si="205">SUM(I657:I657)</f>
        <v>5</v>
      </c>
      <c r="J658" s="397">
        <f t="shared" si="205"/>
        <v>0</v>
      </c>
      <c r="K658" s="397">
        <f t="shared" si="205"/>
        <v>0</v>
      </c>
      <c r="L658" s="397">
        <f t="shared" si="205"/>
        <v>0</v>
      </c>
      <c r="M658" s="397">
        <f t="shared" si="205"/>
        <v>0</v>
      </c>
      <c r="N658" s="397">
        <f t="shared" si="205"/>
        <v>0</v>
      </c>
      <c r="O658" s="397">
        <f t="shared" si="205"/>
        <v>0</v>
      </c>
      <c r="P658" s="397">
        <f t="shared" si="205"/>
        <v>0</v>
      </c>
      <c r="Q658" s="397">
        <f t="shared" si="205"/>
        <v>0</v>
      </c>
      <c r="R658" s="667"/>
      <c r="S658" s="668"/>
      <c r="T658" s="668"/>
      <c r="U658" s="668"/>
      <c r="V658" s="669"/>
    </row>
    <row r="659" spans="1:22" s="3" customFormat="1" ht="15" customHeight="1">
      <c r="A659" s="439">
        <v>12</v>
      </c>
      <c r="B659" s="562" t="s">
        <v>151</v>
      </c>
      <c r="C659" s="563" t="s">
        <v>151</v>
      </c>
      <c r="D659" s="808" t="s">
        <v>16</v>
      </c>
      <c r="E659" s="809"/>
      <c r="F659" s="809"/>
      <c r="G659" s="810"/>
      <c r="H659" s="387">
        <f>H649+H652+H655+H658</f>
        <v>100</v>
      </c>
      <c r="I659" s="387">
        <f t="shared" ref="I659:Q659" si="206">I649+I652+I655+I658</f>
        <v>80</v>
      </c>
      <c r="J659" s="387">
        <f t="shared" si="206"/>
        <v>0</v>
      </c>
      <c r="K659" s="387">
        <f t="shared" si="206"/>
        <v>20</v>
      </c>
      <c r="L659" s="387">
        <f t="shared" si="206"/>
        <v>0</v>
      </c>
      <c r="M659" s="387">
        <f t="shared" si="206"/>
        <v>0</v>
      </c>
      <c r="N659" s="387">
        <f t="shared" si="206"/>
        <v>0</v>
      </c>
      <c r="O659" s="387">
        <f t="shared" si="206"/>
        <v>0</v>
      </c>
      <c r="P659" s="387">
        <f t="shared" si="206"/>
        <v>0</v>
      </c>
      <c r="Q659" s="387">
        <f t="shared" si="206"/>
        <v>0</v>
      </c>
      <c r="R659" s="811"/>
      <c r="S659" s="812"/>
      <c r="T659" s="812"/>
      <c r="U659" s="812"/>
      <c r="V659" s="813"/>
    </row>
    <row r="660" spans="1:22" s="180" customFormat="1" ht="15" customHeight="1">
      <c r="A660" s="439">
        <v>12</v>
      </c>
      <c r="B660" s="562" t="s">
        <v>151</v>
      </c>
      <c r="C660" s="910" t="s">
        <v>17</v>
      </c>
      <c r="D660" s="911"/>
      <c r="E660" s="911"/>
      <c r="F660" s="911"/>
      <c r="G660" s="912"/>
      <c r="H660" s="389">
        <f>H659+H645</f>
        <v>211.422</v>
      </c>
      <c r="I660" s="389">
        <f t="shared" ref="I660:Q660" si="207">I659+I645</f>
        <v>130</v>
      </c>
      <c r="J660" s="389">
        <f t="shared" si="207"/>
        <v>0</v>
      </c>
      <c r="K660" s="389">
        <f t="shared" si="207"/>
        <v>20</v>
      </c>
      <c r="L660" s="389">
        <f t="shared" si="207"/>
        <v>0</v>
      </c>
      <c r="M660" s="389">
        <f t="shared" si="207"/>
        <v>0</v>
      </c>
      <c r="N660" s="389">
        <f t="shared" si="207"/>
        <v>0</v>
      </c>
      <c r="O660" s="389">
        <f t="shared" si="207"/>
        <v>61.421999999999997</v>
      </c>
      <c r="P660" s="389">
        <f t="shared" si="207"/>
        <v>0</v>
      </c>
      <c r="Q660" s="389">
        <f t="shared" si="207"/>
        <v>0</v>
      </c>
      <c r="R660" s="295"/>
      <c r="S660" s="913"/>
      <c r="T660" s="913"/>
      <c r="U660" s="913"/>
      <c r="V660" s="914"/>
    </row>
    <row r="661" spans="1:22" s="3" customFormat="1" ht="15" customHeight="1">
      <c r="A661" s="551">
        <v>12</v>
      </c>
      <c r="B661" s="562" t="s">
        <v>153</v>
      </c>
      <c r="C661" s="685" t="s">
        <v>759</v>
      </c>
      <c r="D661" s="686"/>
      <c r="E661" s="686"/>
      <c r="F661" s="686"/>
      <c r="G661" s="686"/>
      <c r="H661" s="686"/>
      <c r="I661" s="686"/>
      <c r="J661" s="686"/>
      <c r="K661" s="686"/>
      <c r="L661" s="686"/>
      <c r="M661" s="686"/>
      <c r="N661" s="686"/>
      <c r="O661" s="686"/>
      <c r="P661" s="686"/>
      <c r="Q661" s="686"/>
      <c r="R661" s="686"/>
      <c r="S661" s="686"/>
      <c r="T661" s="686"/>
      <c r="U661" s="686"/>
      <c r="V661" s="687"/>
    </row>
    <row r="662" spans="1:22" s="3" customFormat="1" ht="15" customHeight="1">
      <c r="A662" s="551">
        <v>12</v>
      </c>
      <c r="B662" s="562" t="s">
        <v>153</v>
      </c>
      <c r="C662" s="563" t="s">
        <v>150</v>
      </c>
      <c r="D662" s="644" t="s">
        <v>760</v>
      </c>
      <c r="E662" s="645"/>
      <c r="F662" s="645"/>
      <c r="G662" s="645"/>
      <c r="H662" s="645"/>
      <c r="I662" s="645"/>
      <c r="J662" s="645"/>
      <c r="K662" s="645"/>
      <c r="L662" s="645"/>
      <c r="M662" s="645"/>
      <c r="N662" s="645"/>
      <c r="O662" s="645"/>
      <c r="P662" s="645"/>
      <c r="Q662" s="645"/>
      <c r="R662" s="645"/>
      <c r="S662" s="645"/>
      <c r="T662" s="645"/>
      <c r="U662" s="645"/>
      <c r="V662" s="646"/>
    </row>
    <row r="663" spans="1:22" s="3" customFormat="1" ht="29.25" customHeight="1">
      <c r="A663" s="688">
        <v>12</v>
      </c>
      <c r="B663" s="691" t="s">
        <v>153</v>
      </c>
      <c r="C663" s="675" t="s">
        <v>150</v>
      </c>
      <c r="D663" s="694" t="s">
        <v>150</v>
      </c>
      <c r="E663" s="617" t="s">
        <v>761</v>
      </c>
      <c r="F663" s="618"/>
      <c r="G663" s="196"/>
      <c r="H663" s="197"/>
      <c r="I663" s="197"/>
      <c r="J663" s="197"/>
      <c r="K663" s="197"/>
      <c r="L663" s="197"/>
      <c r="M663" s="197"/>
      <c r="N663" s="197"/>
      <c r="O663" s="197"/>
      <c r="P663" s="197"/>
      <c r="Q663" s="197"/>
      <c r="R663" s="198"/>
      <c r="S663" s="198"/>
      <c r="T663" s="249"/>
      <c r="U663" s="199"/>
      <c r="V663" s="199"/>
    </row>
    <row r="664" spans="1:22" s="3" customFormat="1" ht="90.75" customHeight="1">
      <c r="A664" s="689"/>
      <c r="B664" s="692"/>
      <c r="C664" s="676"/>
      <c r="D664" s="695"/>
      <c r="E664" s="250" t="s">
        <v>10</v>
      </c>
      <c r="F664" s="259" t="s">
        <v>762</v>
      </c>
      <c r="G664" s="252" t="s">
        <v>14</v>
      </c>
      <c r="H664" s="403">
        <f>I664+J664+K664+L664+M664+N664+O664+P664+Q664</f>
        <v>1321.2</v>
      </c>
      <c r="I664" s="535">
        <v>1321.2</v>
      </c>
      <c r="J664" s="408">
        <v>0</v>
      </c>
      <c r="K664" s="408">
        <v>0</v>
      </c>
      <c r="L664" s="409">
        <v>0</v>
      </c>
      <c r="M664" s="415">
        <v>0</v>
      </c>
      <c r="N664" s="408">
        <v>0</v>
      </c>
      <c r="O664" s="408">
        <v>0</v>
      </c>
      <c r="P664" s="408">
        <v>0</v>
      </c>
      <c r="Q664" s="409">
        <v>0</v>
      </c>
      <c r="R664" s="253" t="s">
        <v>743</v>
      </c>
      <c r="S664" s="254" t="s">
        <v>1171</v>
      </c>
      <c r="T664" s="255" t="s">
        <v>763</v>
      </c>
      <c r="U664" s="256" t="s">
        <v>176</v>
      </c>
      <c r="V664" s="261">
        <v>4</v>
      </c>
    </row>
    <row r="665" spans="1:22" s="3" customFormat="1" ht="15" customHeight="1">
      <c r="A665" s="690"/>
      <c r="B665" s="693"/>
      <c r="C665" s="677"/>
      <c r="D665" s="836" t="s">
        <v>726</v>
      </c>
      <c r="E665" s="837"/>
      <c r="F665" s="837"/>
      <c r="G665" s="838"/>
      <c r="H665" s="410">
        <f>H664</f>
        <v>1321.2</v>
      </c>
      <c r="I665" s="410">
        <f t="shared" ref="I665:Q665" si="208">I664</f>
        <v>1321.2</v>
      </c>
      <c r="J665" s="410">
        <f t="shared" si="208"/>
        <v>0</v>
      </c>
      <c r="K665" s="410">
        <f t="shared" si="208"/>
        <v>0</v>
      </c>
      <c r="L665" s="410">
        <f t="shared" si="208"/>
        <v>0</v>
      </c>
      <c r="M665" s="410">
        <f t="shared" si="208"/>
        <v>0</v>
      </c>
      <c r="N665" s="410">
        <f t="shared" si="208"/>
        <v>0</v>
      </c>
      <c r="O665" s="410">
        <f t="shared" si="208"/>
        <v>0</v>
      </c>
      <c r="P665" s="410">
        <f t="shared" si="208"/>
        <v>0</v>
      </c>
      <c r="Q665" s="410">
        <f t="shared" si="208"/>
        <v>0</v>
      </c>
      <c r="R665" s="917"/>
      <c r="S665" s="918"/>
      <c r="T665" s="918"/>
      <c r="U665" s="918"/>
      <c r="V665" s="919"/>
    </row>
    <row r="666" spans="1:22" s="3" customFormat="1" ht="29.25" customHeight="1">
      <c r="A666" s="688">
        <v>12</v>
      </c>
      <c r="B666" s="691" t="s">
        <v>153</v>
      </c>
      <c r="C666" s="675" t="s">
        <v>151</v>
      </c>
      <c r="D666" s="694" t="s">
        <v>151</v>
      </c>
      <c r="E666" s="617" t="s">
        <v>764</v>
      </c>
      <c r="F666" s="618"/>
      <c r="G666" s="196"/>
      <c r="H666" s="411"/>
      <c r="I666" s="411"/>
      <c r="J666" s="411"/>
      <c r="K666" s="411"/>
      <c r="L666" s="411"/>
      <c r="M666" s="411"/>
      <c r="N666" s="411"/>
      <c r="O666" s="411"/>
      <c r="P666" s="411"/>
      <c r="Q666" s="411"/>
      <c r="R666" s="299"/>
      <c r="S666" s="299"/>
      <c r="T666" s="300"/>
      <c r="U666" s="301"/>
      <c r="V666" s="301"/>
    </row>
    <row r="667" spans="1:22" s="3" customFormat="1" ht="42.75" customHeight="1">
      <c r="A667" s="689"/>
      <c r="B667" s="692"/>
      <c r="C667" s="676"/>
      <c r="D667" s="695"/>
      <c r="E667" s="250" t="s">
        <v>10</v>
      </c>
      <c r="F667" s="259" t="s">
        <v>765</v>
      </c>
      <c r="G667" s="252" t="s">
        <v>14</v>
      </c>
      <c r="H667" s="402">
        <f>I667+J667+K667+L667+M667+N667+O667+P667+Q667</f>
        <v>300</v>
      </c>
      <c r="I667" s="403">
        <v>300</v>
      </c>
      <c r="J667" s="408">
        <v>0</v>
      </c>
      <c r="K667" s="408">
        <v>0</v>
      </c>
      <c r="L667" s="408">
        <v>0</v>
      </c>
      <c r="M667" s="408">
        <v>0</v>
      </c>
      <c r="N667" s="408">
        <v>0</v>
      </c>
      <c r="O667" s="408">
        <v>0</v>
      </c>
      <c r="P667" s="408">
        <v>0</v>
      </c>
      <c r="Q667" s="408">
        <v>0</v>
      </c>
      <c r="R667" s="253" t="s">
        <v>743</v>
      </c>
      <c r="S667" s="254" t="s">
        <v>1171</v>
      </c>
      <c r="T667" s="255" t="s">
        <v>766</v>
      </c>
      <c r="U667" s="256" t="s">
        <v>176</v>
      </c>
      <c r="V667" s="261">
        <v>300</v>
      </c>
    </row>
    <row r="668" spans="1:22" s="3" customFormat="1" ht="15" customHeight="1">
      <c r="A668" s="690"/>
      <c r="B668" s="693"/>
      <c r="C668" s="677"/>
      <c r="D668" s="619" t="s">
        <v>15</v>
      </c>
      <c r="E668" s="620"/>
      <c r="F668" s="620"/>
      <c r="G668" s="621"/>
      <c r="H668" s="397">
        <f>SUM(H667:H667)</f>
        <v>300</v>
      </c>
      <c r="I668" s="397">
        <f t="shared" ref="I668:Q668" si="209">SUM(I667:I667)</f>
        <v>300</v>
      </c>
      <c r="J668" s="397">
        <f t="shared" si="209"/>
        <v>0</v>
      </c>
      <c r="K668" s="397">
        <f t="shared" si="209"/>
        <v>0</v>
      </c>
      <c r="L668" s="397">
        <f t="shared" si="209"/>
        <v>0</v>
      </c>
      <c r="M668" s="397">
        <f t="shared" si="209"/>
        <v>0</v>
      </c>
      <c r="N668" s="397">
        <f t="shared" si="209"/>
        <v>0</v>
      </c>
      <c r="O668" s="397">
        <f t="shared" si="209"/>
        <v>0</v>
      </c>
      <c r="P668" s="397">
        <f t="shared" si="209"/>
        <v>0</v>
      </c>
      <c r="Q668" s="397">
        <f t="shared" si="209"/>
        <v>0</v>
      </c>
      <c r="R668" s="667"/>
      <c r="S668" s="668"/>
      <c r="T668" s="668"/>
      <c r="U668" s="668"/>
      <c r="V668" s="669"/>
    </row>
    <row r="669" spans="1:22" s="3" customFormat="1" ht="29.25" customHeight="1">
      <c r="A669" s="688">
        <v>12</v>
      </c>
      <c r="B669" s="691" t="s">
        <v>153</v>
      </c>
      <c r="C669" s="675" t="s">
        <v>151</v>
      </c>
      <c r="D669" s="694" t="s">
        <v>153</v>
      </c>
      <c r="E669" s="617" t="s">
        <v>767</v>
      </c>
      <c r="F669" s="618"/>
      <c r="G669" s="196"/>
      <c r="H669" s="197"/>
      <c r="I669" s="197"/>
      <c r="J669" s="197"/>
      <c r="K669" s="197"/>
      <c r="L669" s="197"/>
      <c r="M669" s="197"/>
      <c r="N669" s="197"/>
      <c r="O669" s="197"/>
      <c r="P669" s="197"/>
      <c r="Q669" s="197"/>
      <c r="R669" s="198"/>
      <c r="S669" s="198"/>
      <c r="T669" s="249"/>
      <c r="U669" s="199"/>
      <c r="V669" s="199"/>
    </row>
    <row r="670" spans="1:22" s="3" customFormat="1" ht="65.25" customHeight="1">
      <c r="A670" s="689"/>
      <c r="B670" s="692"/>
      <c r="C670" s="676"/>
      <c r="D670" s="695"/>
      <c r="E670" s="250" t="s">
        <v>10</v>
      </c>
      <c r="F670" s="436" t="s">
        <v>768</v>
      </c>
      <c r="G670" s="252" t="s">
        <v>14</v>
      </c>
      <c r="H670" s="393">
        <f>I670+J670+K670+L670+M670+N670+O670+P670+Q670</f>
        <v>15</v>
      </c>
      <c r="I670" s="395">
        <v>15</v>
      </c>
      <c r="J670" s="394"/>
      <c r="K670" s="394"/>
      <c r="L670" s="394"/>
      <c r="M670" s="394"/>
      <c r="N670" s="394"/>
      <c r="O670" s="394"/>
      <c r="P670" s="394"/>
      <c r="Q670" s="394"/>
      <c r="R670" s="253" t="s">
        <v>743</v>
      </c>
      <c r="S670" s="254" t="s">
        <v>1172</v>
      </c>
      <c r="T670" s="255" t="s">
        <v>769</v>
      </c>
      <c r="U670" s="256" t="s">
        <v>152</v>
      </c>
      <c r="V670" s="261">
        <v>2</v>
      </c>
    </row>
    <row r="671" spans="1:22" s="3" customFormat="1" ht="15" customHeight="1">
      <c r="A671" s="690"/>
      <c r="B671" s="693"/>
      <c r="C671" s="677"/>
      <c r="D671" s="619" t="s">
        <v>15</v>
      </c>
      <c r="E671" s="620"/>
      <c r="F671" s="620"/>
      <c r="G671" s="621"/>
      <c r="H671" s="397">
        <f>SUM(H670:H670)</f>
        <v>15</v>
      </c>
      <c r="I671" s="397">
        <f t="shared" ref="I671:Q671" si="210">SUM(I670:I670)</f>
        <v>15</v>
      </c>
      <c r="J671" s="397">
        <f t="shared" si="210"/>
        <v>0</v>
      </c>
      <c r="K671" s="397">
        <f t="shared" si="210"/>
        <v>0</v>
      </c>
      <c r="L671" s="397">
        <f t="shared" si="210"/>
        <v>0</v>
      </c>
      <c r="M671" s="397">
        <f t="shared" si="210"/>
        <v>0</v>
      </c>
      <c r="N671" s="397">
        <f t="shared" si="210"/>
        <v>0</v>
      </c>
      <c r="O671" s="397">
        <f t="shared" si="210"/>
        <v>0</v>
      </c>
      <c r="P671" s="397">
        <f t="shared" si="210"/>
        <v>0</v>
      </c>
      <c r="Q671" s="397">
        <f t="shared" si="210"/>
        <v>0</v>
      </c>
      <c r="R671" s="667"/>
      <c r="S671" s="668"/>
      <c r="T671" s="668"/>
      <c r="U671" s="668"/>
      <c r="V671" s="669"/>
    </row>
    <row r="672" spans="1:22" s="3" customFormat="1" ht="15" customHeight="1">
      <c r="A672" s="439">
        <v>12</v>
      </c>
      <c r="B672" s="562" t="s">
        <v>153</v>
      </c>
      <c r="C672" s="563" t="s">
        <v>151</v>
      </c>
      <c r="D672" s="808" t="s">
        <v>16</v>
      </c>
      <c r="E672" s="809"/>
      <c r="F672" s="809"/>
      <c r="G672" s="810"/>
      <c r="H672" s="387">
        <f>H665+H668+H671</f>
        <v>1636.2</v>
      </c>
      <c r="I672" s="387">
        <f t="shared" ref="I672:Q672" si="211">I665+I668+I671</f>
        <v>1636.2</v>
      </c>
      <c r="J672" s="387">
        <f t="shared" si="211"/>
        <v>0</v>
      </c>
      <c r="K672" s="387">
        <f t="shared" si="211"/>
        <v>0</v>
      </c>
      <c r="L672" s="387">
        <f t="shared" si="211"/>
        <v>0</v>
      </c>
      <c r="M672" s="387">
        <f t="shared" si="211"/>
        <v>0</v>
      </c>
      <c r="N672" s="387">
        <f t="shared" si="211"/>
        <v>0</v>
      </c>
      <c r="O672" s="387">
        <f t="shared" si="211"/>
        <v>0</v>
      </c>
      <c r="P672" s="387">
        <f t="shared" si="211"/>
        <v>0</v>
      </c>
      <c r="Q672" s="387">
        <f t="shared" si="211"/>
        <v>0</v>
      </c>
      <c r="R672" s="811"/>
      <c r="S672" s="812"/>
      <c r="T672" s="812"/>
      <c r="U672" s="812"/>
      <c r="V672" s="813"/>
    </row>
    <row r="673" spans="1:22" s="3" customFormat="1" ht="15" customHeight="1">
      <c r="A673" s="551">
        <v>12</v>
      </c>
      <c r="B673" s="562" t="s">
        <v>153</v>
      </c>
      <c r="C673" s="563" t="s">
        <v>151</v>
      </c>
      <c r="D673" s="644" t="s">
        <v>770</v>
      </c>
      <c r="E673" s="645"/>
      <c r="F673" s="645"/>
      <c r="G673" s="645"/>
      <c r="H673" s="645"/>
      <c r="I673" s="645"/>
      <c r="J673" s="645"/>
      <c r="K673" s="645"/>
      <c r="L673" s="645"/>
      <c r="M673" s="645"/>
      <c r="N673" s="645"/>
      <c r="O673" s="645"/>
      <c r="P673" s="645"/>
      <c r="Q673" s="645"/>
      <c r="R673" s="645"/>
      <c r="S673" s="645"/>
      <c r="T673" s="645"/>
      <c r="U673" s="645"/>
      <c r="V673" s="646"/>
    </row>
    <row r="674" spans="1:22" s="3" customFormat="1" ht="29.25" customHeight="1">
      <c r="A674" s="688">
        <v>12</v>
      </c>
      <c r="B674" s="691" t="s">
        <v>153</v>
      </c>
      <c r="C674" s="675" t="s">
        <v>151</v>
      </c>
      <c r="D674" s="694" t="s">
        <v>150</v>
      </c>
      <c r="E674" s="798" t="s">
        <v>1058</v>
      </c>
      <c r="F674" s="799"/>
      <c r="G674" s="302"/>
      <c r="H674" s="411"/>
      <c r="I674" s="411"/>
      <c r="J674" s="411"/>
      <c r="K674" s="411"/>
      <c r="L674" s="411"/>
      <c r="M674" s="411"/>
      <c r="N674" s="411"/>
      <c r="O674" s="411"/>
      <c r="P674" s="411"/>
      <c r="Q674" s="411"/>
      <c r="R674" s="299"/>
      <c r="S674" s="299"/>
      <c r="T674" s="300"/>
      <c r="U674" s="301"/>
      <c r="V674" s="301"/>
    </row>
    <row r="675" spans="1:22" s="3" customFormat="1" ht="49.5" customHeight="1">
      <c r="A675" s="689"/>
      <c r="B675" s="692"/>
      <c r="C675" s="676"/>
      <c r="D675" s="695"/>
      <c r="E675" s="250" t="s">
        <v>10</v>
      </c>
      <c r="F675" s="436" t="s">
        <v>771</v>
      </c>
      <c r="G675" s="252" t="s">
        <v>14</v>
      </c>
      <c r="H675" s="403">
        <f>I675+J675+K675+L675+M675+N675+O675+P675+Q675</f>
        <v>15</v>
      </c>
      <c r="I675" s="408">
        <v>15</v>
      </c>
      <c r="J675" s="408">
        <v>0</v>
      </c>
      <c r="K675" s="408">
        <v>0</v>
      </c>
      <c r="L675" s="409">
        <v>0</v>
      </c>
      <c r="M675" s="415">
        <v>0</v>
      </c>
      <c r="N675" s="408">
        <v>0</v>
      </c>
      <c r="O675" s="408">
        <v>0</v>
      </c>
      <c r="P675" s="408">
        <v>0</v>
      </c>
      <c r="Q675" s="409">
        <v>0</v>
      </c>
      <c r="R675" s="253" t="s">
        <v>743</v>
      </c>
      <c r="S675" s="254" t="s">
        <v>1171</v>
      </c>
      <c r="T675" s="255" t="s">
        <v>772</v>
      </c>
      <c r="U675" s="256" t="s">
        <v>176</v>
      </c>
      <c r="V675" s="297">
        <v>3.5</v>
      </c>
    </row>
    <row r="676" spans="1:22" s="3" customFormat="1" ht="15" customHeight="1">
      <c r="A676" s="690"/>
      <c r="B676" s="693"/>
      <c r="C676" s="677"/>
      <c r="D676" s="920" t="s">
        <v>726</v>
      </c>
      <c r="E676" s="921"/>
      <c r="F676" s="921"/>
      <c r="G676" s="922"/>
      <c r="H676" s="410">
        <f>H675</f>
        <v>15</v>
      </c>
      <c r="I676" s="410">
        <f t="shared" ref="I676:Q676" si="212">I675</f>
        <v>15</v>
      </c>
      <c r="J676" s="410">
        <f t="shared" si="212"/>
        <v>0</v>
      </c>
      <c r="K676" s="410">
        <f t="shared" si="212"/>
        <v>0</v>
      </c>
      <c r="L676" s="410">
        <f t="shared" si="212"/>
        <v>0</v>
      </c>
      <c r="M676" s="410">
        <f t="shared" si="212"/>
        <v>0</v>
      </c>
      <c r="N676" s="410">
        <f t="shared" si="212"/>
        <v>0</v>
      </c>
      <c r="O676" s="410">
        <f t="shared" si="212"/>
        <v>0</v>
      </c>
      <c r="P676" s="410">
        <f t="shared" si="212"/>
        <v>0</v>
      </c>
      <c r="Q676" s="410">
        <f t="shared" si="212"/>
        <v>0</v>
      </c>
      <c r="R676" s="917"/>
      <c r="S676" s="918"/>
      <c r="T676" s="918"/>
      <c r="U676" s="918"/>
      <c r="V676" s="919"/>
    </row>
    <row r="677" spans="1:22" s="3" customFormat="1" ht="29.25" customHeight="1">
      <c r="A677" s="688">
        <v>12</v>
      </c>
      <c r="B677" s="691" t="s">
        <v>153</v>
      </c>
      <c r="C677" s="675" t="s">
        <v>151</v>
      </c>
      <c r="D677" s="694" t="s">
        <v>151</v>
      </c>
      <c r="E677" s="798" t="s">
        <v>1059</v>
      </c>
      <c r="F677" s="799"/>
      <c r="G677" s="302"/>
      <c r="H677" s="411"/>
      <c r="I677" s="411"/>
      <c r="J677" s="411"/>
      <c r="K677" s="411"/>
      <c r="L677" s="411"/>
      <c r="M677" s="411"/>
      <c r="N677" s="411"/>
      <c r="O677" s="411"/>
      <c r="P677" s="411"/>
      <c r="Q677" s="411"/>
      <c r="R677" s="299"/>
      <c r="S677" s="299"/>
      <c r="T677" s="300"/>
      <c r="U677" s="301"/>
      <c r="V677" s="301"/>
    </row>
    <row r="678" spans="1:22" s="3" customFormat="1" ht="60" customHeight="1">
      <c r="A678" s="689"/>
      <c r="B678" s="692"/>
      <c r="C678" s="676"/>
      <c r="D678" s="695"/>
      <c r="E678" s="250" t="s">
        <v>10</v>
      </c>
      <c r="F678" s="251" t="s">
        <v>773</v>
      </c>
      <c r="G678" s="252" t="s">
        <v>329</v>
      </c>
      <c r="H678" s="402">
        <f>I678+J678+K678+L678+M678+N678+O678+P678+Q678</f>
        <v>9.0820000000000007</v>
      </c>
      <c r="I678" s="403">
        <v>0</v>
      </c>
      <c r="J678" s="408">
        <v>0</v>
      </c>
      <c r="K678" s="408">
        <v>9.0820000000000007</v>
      </c>
      <c r="L678" s="408">
        <v>0</v>
      </c>
      <c r="M678" s="408">
        <v>0</v>
      </c>
      <c r="N678" s="408">
        <v>0</v>
      </c>
      <c r="O678" s="408">
        <v>0</v>
      </c>
      <c r="P678" s="408">
        <v>0</v>
      </c>
      <c r="Q678" s="408">
        <v>0</v>
      </c>
      <c r="R678" s="253" t="s">
        <v>743</v>
      </c>
      <c r="S678" s="254" t="s">
        <v>1169</v>
      </c>
      <c r="T678" s="255" t="s">
        <v>774</v>
      </c>
      <c r="U678" s="256" t="s">
        <v>152</v>
      </c>
      <c r="V678" s="261">
        <v>1</v>
      </c>
    </row>
    <row r="679" spans="1:22" s="3" customFormat="1" ht="18" customHeight="1">
      <c r="A679" s="690"/>
      <c r="B679" s="693"/>
      <c r="C679" s="677"/>
      <c r="D679" s="923" t="s">
        <v>15</v>
      </c>
      <c r="E679" s="924"/>
      <c r="F679" s="924"/>
      <c r="G679" s="925"/>
      <c r="H679" s="412">
        <f>SUM(H678:H678)</f>
        <v>9.0820000000000007</v>
      </c>
      <c r="I679" s="412">
        <f t="shared" ref="I679:Q679" si="213">SUM(I678:I678)</f>
        <v>0</v>
      </c>
      <c r="J679" s="412">
        <f t="shared" si="213"/>
        <v>0</v>
      </c>
      <c r="K679" s="412">
        <f t="shared" si="213"/>
        <v>9.0820000000000007</v>
      </c>
      <c r="L679" s="412">
        <f t="shared" si="213"/>
        <v>0</v>
      </c>
      <c r="M679" s="412">
        <f t="shared" si="213"/>
        <v>0</v>
      </c>
      <c r="N679" s="412">
        <f t="shared" si="213"/>
        <v>0</v>
      </c>
      <c r="O679" s="412">
        <f t="shared" si="213"/>
        <v>0</v>
      </c>
      <c r="P679" s="412">
        <f t="shared" si="213"/>
        <v>0</v>
      </c>
      <c r="Q679" s="412">
        <f t="shared" si="213"/>
        <v>0</v>
      </c>
      <c r="R679" s="926"/>
      <c r="S679" s="927"/>
      <c r="T679" s="927"/>
      <c r="U679" s="927"/>
      <c r="V679" s="928"/>
    </row>
    <row r="680" spans="1:22" s="3" customFormat="1" ht="15" customHeight="1">
      <c r="A680" s="439">
        <v>12</v>
      </c>
      <c r="B680" s="562" t="s">
        <v>153</v>
      </c>
      <c r="C680" s="563" t="s">
        <v>151</v>
      </c>
      <c r="D680" s="929" t="s">
        <v>16</v>
      </c>
      <c r="E680" s="930"/>
      <c r="F680" s="930"/>
      <c r="G680" s="931"/>
      <c r="H680" s="413">
        <f>H676+H679</f>
        <v>24.082000000000001</v>
      </c>
      <c r="I680" s="413">
        <f t="shared" ref="I680:Q680" si="214">I676+I679</f>
        <v>15</v>
      </c>
      <c r="J680" s="413">
        <f t="shared" si="214"/>
        <v>0</v>
      </c>
      <c r="K680" s="413">
        <f t="shared" si="214"/>
        <v>9.0820000000000007</v>
      </c>
      <c r="L680" s="413">
        <f t="shared" si="214"/>
        <v>0</v>
      </c>
      <c r="M680" s="413">
        <f t="shared" si="214"/>
        <v>0</v>
      </c>
      <c r="N680" s="413">
        <f t="shared" si="214"/>
        <v>0</v>
      </c>
      <c r="O680" s="413">
        <f t="shared" si="214"/>
        <v>0</v>
      </c>
      <c r="P680" s="413">
        <f t="shared" si="214"/>
        <v>0</v>
      </c>
      <c r="Q680" s="413">
        <f t="shared" si="214"/>
        <v>0</v>
      </c>
      <c r="R680" s="932"/>
      <c r="S680" s="933"/>
      <c r="T680" s="933"/>
      <c r="U680" s="933"/>
      <c r="V680" s="934"/>
    </row>
    <row r="681" spans="1:22" s="3" customFormat="1" ht="15" customHeight="1">
      <c r="A681" s="551">
        <v>12</v>
      </c>
      <c r="B681" s="562" t="s">
        <v>153</v>
      </c>
      <c r="C681" s="563" t="s">
        <v>153</v>
      </c>
      <c r="D681" s="935" t="s">
        <v>775</v>
      </c>
      <c r="E681" s="936"/>
      <c r="F681" s="936"/>
      <c r="G681" s="936"/>
      <c r="H681" s="936"/>
      <c r="I681" s="936"/>
      <c r="J681" s="936"/>
      <c r="K681" s="936"/>
      <c r="L681" s="936"/>
      <c r="M681" s="936"/>
      <c r="N681" s="936"/>
      <c r="O681" s="936"/>
      <c r="P681" s="936"/>
      <c r="Q681" s="936"/>
      <c r="R681" s="936"/>
      <c r="S681" s="936"/>
      <c r="T681" s="936"/>
      <c r="U681" s="936"/>
      <c r="V681" s="937"/>
    </row>
    <row r="682" spans="1:22" s="3" customFormat="1" ht="29.25" customHeight="1">
      <c r="A682" s="688">
        <v>12</v>
      </c>
      <c r="B682" s="691" t="s">
        <v>153</v>
      </c>
      <c r="C682" s="675" t="s">
        <v>153</v>
      </c>
      <c r="D682" s="694" t="s">
        <v>150</v>
      </c>
      <c r="E682" s="798" t="s">
        <v>1060</v>
      </c>
      <c r="F682" s="799"/>
      <c r="G682" s="302"/>
      <c r="H682" s="411"/>
      <c r="I682" s="411"/>
      <c r="J682" s="411"/>
      <c r="K682" s="411"/>
      <c r="L682" s="411"/>
      <c r="M682" s="411"/>
      <c r="N682" s="411"/>
      <c r="O682" s="411"/>
      <c r="P682" s="411"/>
      <c r="Q682" s="411"/>
      <c r="R682" s="299"/>
      <c r="S682" s="299"/>
      <c r="T682" s="300"/>
      <c r="U682" s="301"/>
      <c r="V682" s="301"/>
    </row>
    <row r="683" spans="1:22" s="3" customFormat="1" ht="54.75" customHeight="1">
      <c r="A683" s="689"/>
      <c r="B683" s="692"/>
      <c r="C683" s="676"/>
      <c r="D683" s="695"/>
      <c r="E683" s="250" t="s">
        <v>10</v>
      </c>
      <c r="F683" s="251" t="s">
        <v>776</v>
      </c>
      <c r="G683" s="252" t="s">
        <v>14</v>
      </c>
      <c r="H683" s="403">
        <f>I683+J683+K683+L683+M683+N683+O683+P683+Q683</f>
        <v>82</v>
      </c>
      <c r="I683" s="408">
        <v>82</v>
      </c>
      <c r="J683" s="408">
        <v>0</v>
      </c>
      <c r="K683" s="408">
        <v>0</v>
      </c>
      <c r="L683" s="409">
        <v>0</v>
      </c>
      <c r="M683" s="415">
        <v>0</v>
      </c>
      <c r="N683" s="408">
        <v>0</v>
      </c>
      <c r="O683" s="408">
        <v>0</v>
      </c>
      <c r="P683" s="408">
        <v>0</v>
      </c>
      <c r="Q683" s="409">
        <v>0</v>
      </c>
      <c r="R683" s="253" t="s">
        <v>743</v>
      </c>
      <c r="S683" s="254" t="s">
        <v>1171</v>
      </c>
      <c r="T683" s="255" t="s">
        <v>777</v>
      </c>
      <c r="U683" s="256" t="s">
        <v>176</v>
      </c>
      <c r="V683" s="261">
        <v>2</v>
      </c>
    </row>
    <row r="684" spans="1:22" s="3" customFormat="1" ht="15" customHeight="1">
      <c r="A684" s="690"/>
      <c r="B684" s="693"/>
      <c r="C684" s="677"/>
      <c r="D684" s="920" t="s">
        <v>726</v>
      </c>
      <c r="E684" s="921"/>
      <c r="F684" s="921"/>
      <c r="G684" s="922"/>
      <c r="H684" s="410">
        <f>H683</f>
        <v>82</v>
      </c>
      <c r="I684" s="410">
        <f t="shared" ref="I684:Q685" si="215">I683</f>
        <v>82</v>
      </c>
      <c r="J684" s="410">
        <f t="shared" si="215"/>
        <v>0</v>
      </c>
      <c r="K684" s="410">
        <f t="shared" si="215"/>
        <v>0</v>
      </c>
      <c r="L684" s="410">
        <f t="shared" si="215"/>
        <v>0</v>
      </c>
      <c r="M684" s="410">
        <f t="shared" si="215"/>
        <v>0</v>
      </c>
      <c r="N684" s="410">
        <f t="shared" si="215"/>
        <v>0</v>
      </c>
      <c r="O684" s="410">
        <f t="shared" si="215"/>
        <v>0</v>
      </c>
      <c r="P684" s="410">
        <f t="shared" si="215"/>
        <v>0</v>
      </c>
      <c r="Q684" s="410">
        <f t="shared" si="215"/>
        <v>0</v>
      </c>
      <c r="R684" s="917"/>
      <c r="S684" s="918"/>
      <c r="T684" s="918"/>
      <c r="U684" s="918"/>
      <c r="V684" s="919"/>
    </row>
    <row r="685" spans="1:22" s="3" customFormat="1" ht="15" customHeight="1">
      <c r="A685" s="439">
        <v>12</v>
      </c>
      <c r="B685" s="562" t="s">
        <v>153</v>
      </c>
      <c r="C685" s="563" t="s">
        <v>153</v>
      </c>
      <c r="D685" s="929" t="s">
        <v>16</v>
      </c>
      <c r="E685" s="930"/>
      <c r="F685" s="930"/>
      <c r="G685" s="931"/>
      <c r="H685" s="413">
        <f>H684</f>
        <v>82</v>
      </c>
      <c r="I685" s="413">
        <f t="shared" si="215"/>
        <v>82</v>
      </c>
      <c r="J685" s="413">
        <f t="shared" si="215"/>
        <v>0</v>
      </c>
      <c r="K685" s="413">
        <f t="shared" si="215"/>
        <v>0</v>
      </c>
      <c r="L685" s="413">
        <f t="shared" si="215"/>
        <v>0</v>
      </c>
      <c r="M685" s="413">
        <f t="shared" si="215"/>
        <v>0</v>
      </c>
      <c r="N685" s="413">
        <f t="shared" si="215"/>
        <v>0</v>
      </c>
      <c r="O685" s="413">
        <f t="shared" si="215"/>
        <v>0</v>
      </c>
      <c r="P685" s="413">
        <f t="shared" si="215"/>
        <v>0</v>
      </c>
      <c r="Q685" s="413">
        <f t="shared" si="215"/>
        <v>0</v>
      </c>
      <c r="R685" s="932"/>
      <c r="S685" s="933"/>
      <c r="T685" s="933"/>
      <c r="U685" s="933"/>
      <c r="V685" s="934"/>
    </row>
    <row r="686" spans="1:22" s="3" customFormat="1" ht="15" customHeight="1">
      <c r="A686" s="551">
        <v>12</v>
      </c>
      <c r="B686" s="562" t="s">
        <v>153</v>
      </c>
      <c r="C686" s="563" t="s">
        <v>154</v>
      </c>
      <c r="D686" s="935" t="s">
        <v>778</v>
      </c>
      <c r="E686" s="936"/>
      <c r="F686" s="936"/>
      <c r="G686" s="936"/>
      <c r="H686" s="936"/>
      <c r="I686" s="936"/>
      <c r="J686" s="936"/>
      <c r="K686" s="936"/>
      <c r="L686" s="936"/>
      <c r="M686" s="936"/>
      <c r="N686" s="936"/>
      <c r="O686" s="936"/>
      <c r="P686" s="936"/>
      <c r="Q686" s="936"/>
      <c r="R686" s="936"/>
      <c r="S686" s="936"/>
      <c r="T686" s="936"/>
      <c r="U686" s="936"/>
      <c r="V686" s="937"/>
    </row>
    <row r="687" spans="1:22" s="3" customFormat="1" ht="29.25" customHeight="1">
      <c r="A687" s="688">
        <v>12</v>
      </c>
      <c r="B687" s="691" t="s">
        <v>153</v>
      </c>
      <c r="C687" s="675" t="s">
        <v>154</v>
      </c>
      <c r="D687" s="694" t="s">
        <v>150</v>
      </c>
      <c r="E687" s="798" t="s">
        <v>1061</v>
      </c>
      <c r="F687" s="799"/>
      <c r="G687" s="302"/>
      <c r="H687" s="411"/>
      <c r="I687" s="411"/>
      <c r="J687" s="411"/>
      <c r="K687" s="411"/>
      <c r="L687" s="411"/>
      <c r="M687" s="411"/>
      <c r="N687" s="411"/>
      <c r="O687" s="411"/>
      <c r="P687" s="411"/>
      <c r="Q687" s="411"/>
      <c r="R687" s="299"/>
      <c r="S687" s="299"/>
      <c r="T687" s="300"/>
      <c r="U687" s="301"/>
      <c r="V687" s="301"/>
    </row>
    <row r="688" spans="1:22" s="3" customFormat="1" ht="46.5" customHeight="1">
      <c r="A688" s="690"/>
      <c r="B688" s="693"/>
      <c r="C688" s="677"/>
      <c r="D688" s="695"/>
      <c r="E688" s="250" t="s">
        <v>10</v>
      </c>
      <c r="F688" s="251" t="s">
        <v>779</v>
      </c>
      <c r="G688" s="252" t="s">
        <v>14</v>
      </c>
      <c r="H688" s="403">
        <f>I688+J688+K688+L688+M688+N688+O688+P688+Q688</f>
        <v>80</v>
      </c>
      <c r="I688" s="408">
        <v>80</v>
      </c>
      <c r="J688" s="408">
        <v>0</v>
      </c>
      <c r="K688" s="408">
        <v>0</v>
      </c>
      <c r="L688" s="409">
        <v>0</v>
      </c>
      <c r="M688" s="415">
        <v>0</v>
      </c>
      <c r="N688" s="408">
        <v>0</v>
      </c>
      <c r="O688" s="408">
        <v>0</v>
      </c>
      <c r="P688" s="408">
        <v>0</v>
      </c>
      <c r="Q688" s="409">
        <v>0</v>
      </c>
      <c r="R688" s="253" t="s">
        <v>780</v>
      </c>
      <c r="S688" s="254" t="s">
        <v>1173</v>
      </c>
      <c r="T688" s="255" t="s">
        <v>723</v>
      </c>
      <c r="U688" s="256" t="s">
        <v>152</v>
      </c>
      <c r="V688" s="261">
        <v>2</v>
      </c>
    </row>
    <row r="689" spans="1:22" s="3" customFormat="1" ht="15" customHeight="1">
      <c r="A689" s="439">
        <v>12</v>
      </c>
      <c r="B689" s="562" t="s">
        <v>153</v>
      </c>
      <c r="C689" s="563" t="s">
        <v>154</v>
      </c>
      <c r="D689" s="920" t="s">
        <v>726</v>
      </c>
      <c r="E689" s="921"/>
      <c r="F689" s="921"/>
      <c r="G689" s="922"/>
      <c r="H689" s="410">
        <f>H688</f>
        <v>80</v>
      </c>
      <c r="I689" s="410">
        <f t="shared" ref="I689:Q690" si="216">I688</f>
        <v>80</v>
      </c>
      <c r="J689" s="410">
        <f t="shared" si="216"/>
        <v>0</v>
      </c>
      <c r="K689" s="410">
        <f t="shared" si="216"/>
        <v>0</v>
      </c>
      <c r="L689" s="410">
        <f t="shared" si="216"/>
        <v>0</v>
      </c>
      <c r="M689" s="410">
        <f t="shared" si="216"/>
        <v>0</v>
      </c>
      <c r="N689" s="410">
        <f t="shared" si="216"/>
        <v>0</v>
      </c>
      <c r="O689" s="410">
        <f t="shared" si="216"/>
        <v>0</v>
      </c>
      <c r="P689" s="410">
        <f t="shared" si="216"/>
        <v>0</v>
      </c>
      <c r="Q689" s="410">
        <f t="shared" si="216"/>
        <v>0</v>
      </c>
      <c r="R689" s="917"/>
      <c r="S689" s="918"/>
      <c r="T689" s="918"/>
      <c r="U689" s="918"/>
      <c r="V689" s="919"/>
    </row>
    <row r="690" spans="1:22" s="3" customFormat="1" ht="15" customHeight="1">
      <c r="A690" s="439">
        <v>12</v>
      </c>
      <c r="B690" s="562" t="s">
        <v>153</v>
      </c>
      <c r="C690" s="563" t="s">
        <v>154</v>
      </c>
      <c r="D690" s="929" t="s">
        <v>16</v>
      </c>
      <c r="E690" s="930"/>
      <c r="F690" s="930"/>
      <c r="G690" s="931"/>
      <c r="H690" s="413">
        <f>H689</f>
        <v>80</v>
      </c>
      <c r="I690" s="413">
        <f t="shared" si="216"/>
        <v>80</v>
      </c>
      <c r="J690" s="413">
        <f t="shared" si="216"/>
        <v>0</v>
      </c>
      <c r="K690" s="413">
        <f t="shared" si="216"/>
        <v>0</v>
      </c>
      <c r="L690" s="413">
        <f t="shared" si="216"/>
        <v>0</v>
      </c>
      <c r="M690" s="413">
        <f t="shared" si="216"/>
        <v>0</v>
      </c>
      <c r="N690" s="413">
        <f t="shared" si="216"/>
        <v>0</v>
      </c>
      <c r="O690" s="413">
        <f t="shared" si="216"/>
        <v>0</v>
      </c>
      <c r="P690" s="413">
        <f t="shared" si="216"/>
        <v>0</v>
      </c>
      <c r="Q690" s="413">
        <f t="shared" si="216"/>
        <v>0</v>
      </c>
      <c r="R690" s="932"/>
      <c r="S690" s="933"/>
      <c r="T690" s="933"/>
      <c r="U690" s="933"/>
      <c r="V690" s="934"/>
    </row>
    <row r="691" spans="1:22" s="3" customFormat="1" ht="15" customHeight="1">
      <c r="A691" s="551">
        <v>12</v>
      </c>
      <c r="B691" s="562" t="s">
        <v>153</v>
      </c>
      <c r="C691" s="563" t="s">
        <v>158</v>
      </c>
      <c r="D691" s="935" t="s">
        <v>781</v>
      </c>
      <c r="E691" s="936"/>
      <c r="F691" s="936"/>
      <c r="G691" s="936"/>
      <c r="H691" s="936"/>
      <c r="I691" s="936"/>
      <c r="J691" s="936"/>
      <c r="K691" s="936"/>
      <c r="L691" s="936"/>
      <c r="M691" s="936"/>
      <c r="N691" s="936"/>
      <c r="O691" s="936"/>
      <c r="P691" s="936"/>
      <c r="Q691" s="936"/>
      <c r="R691" s="936"/>
      <c r="S691" s="936"/>
      <c r="T691" s="936"/>
      <c r="U691" s="936"/>
      <c r="V691" s="937"/>
    </row>
    <row r="692" spans="1:22" s="3" customFormat="1" ht="44.25" customHeight="1">
      <c r="A692" s="688">
        <v>12</v>
      </c>
      <c r="B692" s="691" t="s">
        <v>153</v>
      </c>
      <c r="C692" s="675" t="s">
        <v>158</v>
      </c>
      <c r="D692" s="694" t="s">
        <v>150</v>
      </c>
      <c r="E692" s="798" t="s">
        <v>782</v>
      </c>
      <c r="F692" s="799"/>
      <c r="G692" s="302"/>
      <c r="H692" s="411"/>
      <c r="I692" s="411"/>
      <c r="J692" s="411"/>
      <c r="K692" s="411"/>
      <c r="L692" s="411"/>
      <c r="M692" s="411"/>
      <c r="N692" s="411"/>
      <c r="O692" s="411"/>
      <c r="P692" s="411"/>
      <c r="Q692" s="411"/>
      <c r="R692" s="299"/>
      <c r="S692" s="299"/>
      <c r="T692" s="300"/>
      <c r="U692" s="301"/>
      <c r="V692" s="301"/>
    </row>
    <row r="693" spans="1:22" s="3" customFormat="1" ht="42.75" customHeight="1">
      <c r="A693" s="689"/>
      <c r="B693" s="692"/>
      <c r="C693" s="676"/>
      <c r="D693" s="695"/>
      <c r="E693" s="250" t="s">
        <v>10</v>
      </c>
      <c r="F693" s="436" t="s">
        <v>783</v>
      </c>
      <c r="G693" s="252" t="s">
        <v>14</v>
      </c>
      <c r="H693" s="403">
        <f>I693+J693+K693+L693+M693+N693+O693+P693+Q693</f>
        <v>0</v>
      </c>
      <c r="I693" s="408">
        <v>0</v>
      </c>
      <c r="J693" s="408">
        <v>0</v>
      </c>
      <c r="K693" s="408">
        <v>0</v>
      </c>
      <c r="L693" s="409">
        <v>0</v>
      </c>
      <c r="M693" s="415">
        <v>0</v>
      </c>
      <c r="N693" s="408">
        <v>0</v>
      </c>
      <c r="O693" s="408">
        <v>0</v>
      </c>
      <c r="P693" s="408">
        <v>0</v>
      </c>
      <c r="Q693" s="409">
        <v>0</v>
      </c>
      <c r="R693" s="253" t="s">
        <v>697</v>
      </c>
      <c r="S693" s="254" t="s">
        <v>1171</v>
      </c>
      <c r="T693" s="255" t="s">
        <v>784</v>
      </c>
      <c r="U693" s="256" t="s">
        <v>152</v>
      </c>
      <c r="V693" s="261">
        <v>20</v>
      </c>
    </row>
    <row r="694" spans="1:22" s="3" customFormat="1" ht="15" customHeight="1">
      <c r="A694" s="690"/>
      <c r="B694" s="693"/>
      <c r="C694" s="677"/>
      <c r="D694" s="920" t="s">
        <v>726</v>
      </c>
      <c r="E694" s="921"/>
      <c r="F694" s="921"/>
      <c r="G694" s="922"/>
      <c r="H694" s="410">
        <f>H693</f>
        <v>0</v>
      </c>
      <c r="I694" s="410">
        <f t="shared" ref="I694:Q694" si="217">I693</f>
        <v>0</v>
      </c>
      <c r="J694" s="410">
        <f t="shared" si="217"/>
        <v>0</v>
      </c>
      <c r="K694" s="410">
        <f t="shared" si="217"/>
        <v>0</v>
      </c>
      <c r="L694" s="410">
        <f t="shared" si="217"/>
        <v>0</v>
      </c>
      <c r="M694" s="410">
        <f t="shared" si="217"/>
        <v>0</v>
      </c>
      <c r="N694" s="410">
        <f t="shared" si="217"/>
        <v>0</v>
      </c>
      <c r="O694" s="410">
        <f t="shared" si="217"/>
        <v>0</v>
      </c>
      <c r="P694" s="410">
        <f t="shared" si="217"/>
        <v>0</v>
      </c>
      <c r="Q694" s="410">
        <f t="shared" si="217"/>
        <v>0</v>
      </c>
      <c r="R694" s="917"/>
      <c r="S694" s="918"/>
      <c r="T694" s="918"/>
      <c r="U694" s="918"/>
      <c r="V694" s="919"/>
    </row>
    <row r="695" spans="1:22" s="3" customFormat="1" ht="29.25" customHeight="1">
      <c r="A695" s="688">
        <v>12</v>
      </c>
      <c r="B695" s="691" t="s">
        <v>153</v>
      </c>
      <c r="C695" s="675" t="s">
        <v>158</v>
      </c>
      <c r="D695" s="694" t="s">
        <v>153</v>
      </c>
      <c r="E695" s="798" t="s">
        <v>1062</v>
      </c>
      <c r="F695" s="799"/>
      <c r="G695" s="302"/>
      <c r="H695" s="411"/>
      <c r="I695" s="411"/>
      <c r="J695" s="411"/>
      <c r="K695" s="411"/>
      <c r="L695" s="411"/>
      <c r="M695" s="411"/>
      <c r="N695" s="411"/>
      <c r="O695" s="411"/>
      <c r="P695" s="411"/>
      <c r="Q695" s="411"/>
      <c r="R695" s="299"/>
      <c r="S695" s="299"/>
      <c r="T695" s="300"/>
      <c r="U695" s="301"/>
      <c r="V695" s="301"/>
    </row>
    <row r="696" spans="1:22" s="3" customFormat="1" ht="42.75" customHeight="1">
      <c r="A696" s="689"/>
      <c r="B696" s="692"/>
      <c r="C696" s="676"/>
      <c r="D696" s="695"/>
      <c r="E696" s="250" t="s">
        <v>10</v>
      </c>
      <c r="F696" s="251" t="s">
        <v>1063</v>
      </c>
      <c r="G696" s="252" t="s">
        <v>14</v>
      </c>
      <c r="H696" s="403">
        <f>I696+J696+K696+L696+M696+N696+O696+P696+Q696</f>
        <v>5</v>
      </c>
      <c r="I696" s="408">
        <v>5</v>
      </c>
      <c r="J696" s="408">
        <v>0</v>
      </c>
      <c r="K696" s="408">
        <v>0</v>
      </c>
      <c r="L696" s="409">
        <v>0</v>
      </c>
      <c r="M696" s="415">
        <v>0</v>
      </c>
      <c r="N696" s="408">
        <v>0</v>
      </c>
      <c r="O696" s="408">
        <v>0</v>
      </c>
      <c r="P696" s="408">
        <v>0</v>
      </c>
      <c r="Q696" s="409">
        <v>0</v>
      </c>
      <c r="R696" s="253" t="s">
        <v>697</v>
      </c>
      <c r="S696" s="254" t="s">
        <v>1174</v>
      </c>
      <c r="T696" s="255" t="s">
        <v>785</v>
      </c>
      <c r="U696" s="256" t="s">
        <v>152</v>
      </c>
      <c r="V696" s="261">
        <v>3</v>
      </c>
    </row>
    <row r="697" spans="1:22" s="3" customFormat="1" ht="15" customHeight="1">
      <c r="A697" s="690"/>
      <c r="B697" s="693"/>
      <c r="C697" s="677"/>
      <c r="D697" s="921" t="s">
        <v>726</v>
      </c>
      <c r="E697" s="921"/>
      <c r="F697" s="921"/>
      <c r="G697" s="922"/>
      <c r="H697" s="410">
        <f>H696</f>
        <v>5</v>
      </c>
      <c r="I697" s="410">
        <f t="shared" ref="I697:Q697" si="218">I696</f>
        <v>5</v>
      </c>
      <c r="J697" s="410">
        <f t="shared" si="218"/>
        <v>0</v>
      </c>
      <c r="K697" s="410">
        <f t="shared" si="218"/>
        <v>0</v>
      </c>
      <c r="L697" s="410">
        <f t="shared" si="218"/>
        <v>0</v>
      </c>
      <c r="M697" s="410">
        <f t="shared" si="218"/>
        <v>0</v>
      </c>
      <c r="N697" s="410">
        <f t="shared" si="218"/>
        <v>0</v>
      </c>
      <c r="O697" s="410">
        <f t="shared" si="218"/>
        <v>0</v>
      </c>
      <c r="P697" s="410">
        <f t="shared" si="218"/>
        <v>0</v>
      </c>
      <c r="Q697" s="410">
        <f t="shared" si="218"/>
        <v>0</v>
      </c>
      <c r="R697" s="917"/>
      <c r="S697" s="918"/>
      <c r="T697" s="918"/>
      <c r="U697" s="918"/>
      <c r="V697" s="919"/>
    </row>
    <row r="698" spans="1:22" s="3" customFormat="1" ht="15" customHeight="1">
      <c r="A698" s="551">
        <v>12</v>
      </c>
      <c r="B698" s="562" t="s">
        <v>153</v>
      </c>
      <c r="C698" s="440" t="s">
        <v>158</v>
      </c>
      <c r="D698" s="929" t="s">
        <v>16</v>
      </c>
      <c r="E698" s="930"/>
      <c r="F698" s="930"/>
      <c r="G698" s="931"/>
      <c r="H698" s="414">
        <f>H697+H694</f>
        <v>5</v>
      </c>
      <c r="I698" s="414">
        <f t="shared" ref="I698:Q698" si="219">I697+I694</f>
        <v>5</v>
      </c>
      <c r="J698" s="414">
        <f t="shared" si="219"/>
        <v>0</v>
      </c>
      <c r="K698" s="414">
        <f t="shared" si="219"/>
        <v>0</v>
      </c>
      <c r="L698" s="414">
        <f t="shared" si="219"/>
        <v>0</v>
      </c>
      <c r="M698" s="414">
        <f t="shared" si="219"/>
        <v>0</v>
      </c>
      <c r="N698" s="414">
        <f t="shared" si="219"/>
        <v>0</v>
      </c>
      <c r="O698" s="414">
        <f t="shared" si="219"/>
        <v>0</v>
      </c>
      <c r="P698" s="414">
        <f t="shared" si="219"/>
        <v>0</v>
      </c>
      <c r="Q698" s="414">
        <f t="shared" si="219"/>
        <v>0</v>
      </c>
      <c r="R698" s="575"/>
      <c r="S698" s="575"/>
      <c r="T698" s="303"/>
      <c r="U698" s="570"/>
      <c r="V698" s="571"/>
    </row>
    <row r="699" spans="1:22" s="3" customFormat="1" ht="15" customHeight="1">
      <c r="A699" s="551">
        <v>12</v>
      </c>
      <c r="B699" s="562" t="s">
        <v>153</v>
      </c>
      <c r="C699" s="910" t="s">
        <v>17</v>
      </c>
      <c r="D699" s="911"/>
      <c r="E699" s="911"/>
      <c r="F699" s="911"/>
      <c r="G699" s="912"/>
      <c r="H699" s="536">
        <f>H698+H690+H685+H680+H672</f>
        <v>1827.2820000000002</v>
      </c>
      <c r="I699" s="536">
        <f t="shared" ref="I699:Q699" si="220">I698+I690+I685+I680+I672</f>
        <v>1818.2</v>
      </c>
      <c r="J699" s="536">
        <f t="shared" si="220"/>
        <v>0</v>
      </c>
      <c r="K699" s="536">
        <f t="shared" si="220"/>
        <v>9.0820000000000007</v>
      </c>
      <c r="L699" s="536">
        <f t="shared" si="220"/>
        <v>0</v>
      </c>
      <c r="M699" s="536">
        <f t="shared" si="220"/>
        <v>0</v>
      </c>
      <c r="N699" s="536">
        <f t="shared" si="220"/>
        <v>0</v>
      </c>
      <c r="O699" s="536">
        <f t="shared" si="220"/>
        <v>0</v>
      </c>
      <c r="P699" s="536">
        <f t="shared" si="220"/>
        <v>0</v>
      </c>
      <c r="Q699" s="536">
        <f t="shared" si="220"/>
        <v>0</v>
      </c>
      <c r="R699" s="572"/>
      <c r="S699" s="572"/>
      <c r="T699" s="304"/>
      <c r="U699" s="573"/>
      <c r="V699" s="574"/>
    </row>
    <row r="700" spans="1:22" s="3" customFormat="1" ht="15" customHeight="1">
      <c r="A700" s="551">
        <v>12</v>
      </c>
      <c r="B700" s="296" t="s">
        <v>154</v>
      </c>
      <c r="C700" s="685" t="s">
        <v>786</v>
      </c>
      <c r="D700" s="686"/>
      <c r="E700" s="686"/>
      <c r="F700" s="686"/>
      <c r="G700" s="686"/>
      <c r="H700" s="686"/>
      <c r="I700" s="686"/>
      <c r="J700" s="686"/>
      <c r="K700" s="686"/>
      <c r="L700" s="686"/>
      <c r="M700" s="686"/>
      <c r="N700" s="686"/>
      <c r="O700" s="686"/>
      <c r="P700" s="686"/>
      <c r="Q700" s="686"/>
      <c r="R700" s="686"/>
      <c r="S700" s="686"/>
      <c r="T700" s="686"/>
      <c r="U700" s="686"/>
      <c r="V700" s="687"/>
    </row>
    <row r="701" spans="1:22" s="3" customFormat="1" ht="15" customHeight="1">
      <c r="A701" s="551">
        <v>12</v>
      </c>
      <c r="B701" s="562" t="s">
        <v>154</v>
      </c>
      <c r="C701" s="563" t="s">
        <v>150</v>
      </c>
      <c r="D701" s="644" t="s">
        <v>787</v>
      </c>
      <c r="E701" s="645"/>
      <c r="F701" s="645"/>
      <c r="G701" s="645"/>
      <c r="H701" s="645"/>
      <c r="I701" s="645"/>
      <c r="J701" s="645"/>
      <c r="K701" s="645"/>
      <c r="L701" s="645"/>
      <c r="M701" s="645"/>
      <c r="N701" s="645"/>
      <c r="O701" s="645"/>
      <c r="P701" s="645"/>
      <c r="Q701" s="645"/>
      <c r="R701" s="645"/>
      <c r="S701" s="645"/>
      <c r="T701" s="645"/>
      <c r="U701" s="645"/>
      <c r="V701" s="646"/>
    </row>
    <row r="702" spans="1:22" s="3" customFormat="1" ht="18.75" customHeight="1">
      <c r="A702" s="688">
        <v>12</v>
      </c>
      <c r="B702" s="691" t="s">
        <v>154</v>
      </c>
      <c r="C702" s="675" t="s">
        <v>150</v>
      </c>
      <c r="D702" s="694" t="s">
        <v>150</v>
      </c>
      <c r="E702" s="617" t="s">
        <v>788</v>
      </c>
      <c r="F702" s="618"/>
      <c r="G702" s="196"/>
      <c r="H702" s="197"/>
      <c r="I702" s="197"/>
      <c r="J702" s="197"/>
      <c r="K702" s="197"/>
      <c r="L702" s="197"/>
      <c r="M702" s="197"/>
      <c r="N702" s="197"/>
      <c r="O702" s="197"/>
      <c r="P702" s="197"/>
      <c r="Q702" s="197"/>
      <c r="R702" s="198"/>
      <c r="S702" s="198"/>
      <c r="T702" s="249"/>
      <c r="U702" s="199"/>
      <c r="V702" s="199"/>
    </row>
    <row r="703" spans="1:22" s="3" customFormat="1" ht="46.5" customHeight="1">
      <c r="A703" s="689"/>
      <c r="B703" s="692"/>
      <c r="C703" s="676"/>
      <c r="D703" s="695"/>
      <c r="E703" s="250" t="s">
        <v>10</v>
      </c>
      <c r="F703" s="251" t="s">
        <v>789</v>
      </c>
      <c r="G703" s="252" t="s">
        <v>329</v>
      </c>
      <c r="H703" s="393">
        <f>I703+J703+K703+L703+M703+N703+O703+P703+Q703</f>
        <v>183.10000000000002</v>
      </c>
      <c r="I703" s="394">
        <v>76.7</v>
      </c>
      <c r="J703" s="394">
        <v>0</v>
      </c>
      <c r="K703" s="395"/>
      <c r="L703" s="396">
        <v>106.4</v>
      </c>
      <c r="M703" s="201">
        <v>0</v>
      </c>
      <c r="N703" s="394">
        <v>0</v>
      </c>
      <c r="O703" s="394">
        <v>0</v>
      </c>
      <c r="P703" s="394">
        <v>0</v>
      </c>
      <c r="Q703" s="396">
        <v>0</v>
      </c>
      <c r="R703" s="253" t="s">
        <v>692</v>
      </c>
      <c r="S703" s="254" t="s">
        <v>1174</v>
      </c>
      <c r="T703" s="255" t="s">
        <v>1190</v>
      </c>
      <c r="U703" s="256" t="s">
        <v>211</v>
      </c>
      <c r="V703" s="261">
        <v>202</v>
      </c>
    </row>
    <row r="704" spans="1:22" s="3" customFormat="1" ht="15" customHeight="1">
      <c r="A704" s="690"/>
      <c r="B704" s="693"/>
      <c r="C704" s="677"/>
      <c r="D704" s="619" t="s">
        <v>15</v>
      </c>
      <c r="E704" s="620"/>
      <c r="F704" s="620"/>
      <c r="G704" s="621"/>
      <c r="H704" s="400">
        <f>H703</f>
        <v>183.10000000000002</v>
      </c>
      <c r="I704" s="400">
        <f t="shared" ref="I704:Q706" si="221">I703</f>
        <v>76.7</v>
      </c>
      <c r="J704" s="400">
        <f t="shared" si="221"/>
        <v>0</v>
      </c>
      <c r="K704" s="400">
        <f t="shared" si="221"/>
        <v>0</v>
      </c>
      <c r="L704" s="400">
        <f t="shared" si="221"/>
        <v>106.4</v>
      </c>
      <c r="M704" s="400">
        <f t="shared" si="221"/>
        <v>0</v>
      </c>
      <c r="N704" s="400">
        <f t="shared" si="221"/>
        <v>0</v>
      </c>
      <c r="O704" s="400">
        <f t="shared" si="221"/>
        <v>0</v>
      </c>
      <c r="P704" s="400">
        <f t="shared" si="221"/>
        <v>0</v>
      </c>
      <c r="Q704" s="400">
        <f t="shared" si="221"/>
        <v>0</v>
      </c>
      <c r="R704" s="667"/>
      <c r="S704" s="668"/>
      <c r="T704" s="668"/>
      <c r="U704" s="668"/>
      <c r="V704" s="669"/>
    </row>
    <row r="705" spans="1:22" s="3" customFormat="1" ht="15" customHeight="1">
      <c r="A705" s="439">
        <v>12</v>
      </c>
      <c r="B705" s="562" t="s">
        <v>154</v>
      </c>
      <c r="C705" s="563" t="s">
        <v>150</v>
      </c>
      <c r="D705" s="808" t="s">
        <v>16</v>
      </c>
      <c r="E705" s="809"/>
      <c r="F705" s="809"/>
      <c r="G705" s="810"/>
      <c r="H705" s="387">
        <f>H704</f>
        <v>183.10000000000002</v>
      </c>
      <c r="I705" s="387">
        <f t="shared" si="221"/>
        <v>76.7</v>
      </c>
      <c r="J705" s="387">
        <f t="shared" si="221"/>
        <v>0</v>
      </c>
      <c r="K705" s="387">
        <f t="shared" si="221"/>
        <v>0</v>
      </c>
      <c r="L705" s="387">
        <f t="shared" si="221"/>
        <v>106.4</v>
      </c>
      <c r="M705" s="387">
        <f t="shared" si="221"/>
        <v>0</v>
      </c>
      <c r="N705" s="387">
        <f t="shared" si="221"/>
        <v>0</v>
      </c>
      <c r="O705" s="387">
        <f t="shared" si="221"/>
        <v>0</v>
      </c>
      <c r="P705" s="387">
        <f t="shared" si="221"/>
        <v>0</v>
      </c>
      <c r="Q705" s="387">
        <f t="shared" si="221"/>
        <v>0</v>
      </c>
      <c r="R705" s="811"/>
      <c r="S705" s="812"/>
      <c r="T705" s="812"/>
      <c r="U705" s="812"/>
      <c r="V705" s="813"/>
    </row>
    <row r="706" spans="1:22" s="3" customFormat="1" ht="15" customHeight="1">
      <c r="A706" s="439">
        <v>12</v>
      </c>
      <c r="B706" s="562" t="s">
        <v>154</v>
      </c>
      <c r="C706" s="938" t="s">
        <v>17</v>
      </c>
      <c r="D706" s="939"/>
      <c r="E706" s="939"/>
      <c r="F706" s="939"/>
      <c r="G706" s="940"/>
      <c r="H706" s="537">
        <f>H705</f>
        <v>183.10000000000002</v>
      </c>
      <c r="I706" s="537">
        <f t="shared" si="221"/>
        <v>76.7</v>
      </c>
      <c r="J706" s="537">
        <f t="shared" si="221"/>
        <v>0</v>
      </c>
      <c r="K706" s="537">
        <f t="shared" si="221"/>
        <v>0</v>
      </c>
      <c r="L706" s="537">
        <f t="shared" si="221"/>
        <v>106.4</v>
      </c>
      <c r="M706" s="537">
        <f t="shared" si="221"/>
        <v>0</v>
      </c>
      <c r="N706" s="537">
        <f t="shared" si="221"/>
        <v>0</v>
      </c>
      <c r="O706" s="537">
        <f t="shared" si="221"/>
        <v>0</v>
      </c>
      <c r="P706" s="537">
        <f t="shared" si="221"/>
        <v>0</v>
      </c>
      <c r="Q706" s="537">
        <f t="shared" si="221"/>
        <v>0</v>
      </c>
      <c r="R706" s="305"/>
      <c r="S706" s="305"/>
      <c r="T706" s="306"/>
      <c r="U706" s="567"/>
      <c r="V706" s="568"/>
    </row>
    <row r="707" spans="1:22" s="3" customFormat="1" ht="15" customHeight="1">
      <c r="A707" s="551">
        <v>12</v>
      </c>
      <c r="B707" s="296" t="s">
        <v>158</v>
      </c>
      <c r="C707" s="941" t="s">
        <v>490</v>
      </c>
      <c r="D707" s="942"/>
      <c r="E707" s="942"/>
      <c r="F707" s="942"/>
      <c r="G707" s="942"/>
      <c r="H707" s="942"/>
      <c r="I707" s="942"/>
      <c r="J707" s="942"/>
      <c r="K707" s="942"/>
      <c r="L707" s="942"/>
      <c r="M707" s="942"/>
      <c r="N707" s="942"/>
      <c r="O707" s="942"/>
      <c r="P707" s="942"/>
      <c r="Q707" s="942"/>
      <c r="R707" s="942"/>
      <c r="S707" s="942"/>
      <c r="T707" s="942"/>
      <c r="U707" s="942"/>
      <c r="V707" s="943"/>
    </row>
    <row r="708" spans="1:22" s="3" customFormat="1" ht="15" customHeight="1">
      <c r="A708" s="551">
        <v>12</v>
      </c>
      <c r="B708" s="562" t="s">
        <v>158</v>
      </c>
      <c r="C708" s="563" t="s">
        <v>150</v>
      </c>
      <c r="D708" s="935" t="s">
        <v>790</v>
      </c>
      <c r="E708" s="936"/>
      <c r="F708" s="936"/>
      <c r="G708" s="936"/>
      <c r="H708" s="936"/>
      <c r="I708" s="936"/>
      <c r="J708" s="936"/>
      <c r="K708" s="936"/>
      <c r="L708" s="936"/>
      <c r="M708" s="936"/>
      <c r="N708" s="936"/>
      <c r="O708" s="936"/>
      <c r="P708" s="936"/>
      <c r="Q708" s="936"/>
      <c r="R708" s="936"/>
      <c r="S708" s="936"/>
      <c r="T708" s="936"/>
      <c r="U708" s="936"/>
      <c r="V708" s="937"/>
    </row>
    <row r="709" spans="1:22" s="3" customFormat="1" ht="29.25" customHeight="1">
      <c r="A709" s="688">
        <v>12</v>
      </c>
      <c r="B709" s="554" t="s">
        <v>158</v>
      </c>
      <c r="C709" s="557" t="s">
        <v>150</v>
      </c>
      <c r="D709" s="694" t="s">
        <v>150</v>
      </c>
      <c r="E709" s="798" t="s">
        <v>791</v>
      </c>
      <c r="F709" s="799"/>
      <c r="G709" s="302"/>
      <c r="H709" s="411"/>
      <c r="I709" s="411"/>
      <c r="J709" s="411"/>
      <c r="K709" s="411"/>
      <c r="L709" s="411"/>
      <c r="M709" s="411"/>
      <c r="N709" s="411"/>
      <c r="O709" s="411"/>
      <c r="P709" s="411"/>
      <c r="Q709" s="411"/>
      <c r="R709" s="299"/>
      <c r="S709" s="299"/>
      <c r="T709" s="300"/>
      <c r="U709" s="301"/>
      <c r="V709" s="301"/>
    </row>
    <row r="710" spans="1:22" s="3" customFormat="1" ht="32.25" customHeight="1">
      <c r="A710" s="689"/>
      <c r="B710" s="692"/>
      <c r="C710" s="558"/>
      <c r="D710" s="805"/>
      <c r="E710" s="250" t="s">
        <v>10</v>
      </c>
      <c r="F710" s="251" t="s">
        <v>792</v>
      </c>
      <c r="G710" s="273" t="s">
        <v>147</v>
      </c>
      <c r="H710" s="402">
        <f>I710+J710+K710+L710+M710+N710+O710+P710+Q710</f>
        <v>43.786000000000001</v>
      </c>
      <c r="I710" s="408"/>
      <c r="J710" s="408"/>
      <c r="K710" s="408"/>
      <c r="L710" s="409">
        <v>43.786000000000001</v>
      </c>
      <c r="M710" s="415"/>
      <c r="N710" s="415"/>
      <c r="O710" s="415"/>
      <c r="P710" s="415"/>
      <c r="Q710" s="415"/>
      <c r="R710" s="253" t="s">
        <v>710</v>
      </c>
      <c r="S710" s="254" t="s">
        <v>1175</v>
      </c>
      <c r="T710" s="255" t="s">
        <v>793</v>
      </c>
      <c r="U710" s="256" t="s">
        <v>176</v>
      </c>
      <c r="V710" s="257">
        <v>2</v>
      </c>
    </row>
    <row r="711" spans="1:22" s="3" customFormat="1" ht="38.25" customHeight="1">
      <c r="A711" s="689"/>
      <c r="B711" s="692"/>
      <c r="C711" s="558"/>
      <c r="D711" s="805"/>
      <c r="E711" s="250" t="s">
        <v>11</v>
      </c>
      <c r="F711" s="258" t="s">
        <v>794</v>
      </c>
      <c r="G711" s="273" t="s">
        <v>147</v>
      </c>
      <c r="H711" s="402">
        <f>I711+J711+K711+L711+M711+N711+O711+P711+Q711</f>
        <v>59.07</v>
      </c>
      <c r="I711" s="408"/>
      <c r="J711" s="408"/>
      <c r="K711" s="408"/>
      <c r="L711" s="409">
        <v>59.07</v>
      </c>
      <c r="M711" s="415"/>
      <c r="N711" s="415"/>
      <c r="O711" s="415"/>
      <c r="P711" s="415"/>
      <c r="Q711" s="415"/>
      <c r="R711" s="253" t="s">
        <v>710</v>
      </c>
      <c r="S711" s="254" t="s">
        <v>1175</v>
      </c>
      <c r="T711" s="255" t="s">
        <v>793</v>
      </c>
      <c r="U711" s="256" t="s">
        <v>176</v>
      </c>
      <c r="V711" s="257">
        <v>5.47</v>
      </c>
    </row>
    <row r="712" spans="1:22" s="3" customFormat="1" ht="39" customHeight="1">
      <c r="A712" s="689"/>
      <c r="B712" s="692"/>
      <c r="C712" s="558"/>
      <c r="D712" s="805"/>
      <c r="E712" s="277" t="s">
        <v>12</v>
      </c>
      <c r="F712" s="308" t="s">
        <v>795</v>
      </c>
      <c r="G712" s="273" t="s">
        <v>147</v>
      </c>
      <c r="H712" s="402">
        <f>I712+J712+K712+L712+M712+N712+O712+P712+Q712</f>
        <v>39.332999999999998</v>
      </c>
      <c r="I712" s="416"/>
      <c r="J712" s="416"/>
      <c r="K712" s="416"/>
      <c r="L712" s="417">
        <v>39.332999999999998</v>
      </c>
      <c r="M712" s="418"/>
      <c r="N712" s="418"/>
      <c r="O712" s="418"/>
      <c r="P712" s="418"/>
      <c r="Q712" s="418"/>
      <c r="R712" s="253" t="s">
        <v>710</v>
      </c>
      <c r="S712" s="254" t="s">
        <v>1175</v>
      </c>
      <c r="T712" s="255" t="s">
        <v>793</v>
      </c>
      <c r="U712" s="256" t="s">
        <v>176</v>
      </c>
      <c r="V712" s="257">
        <v>3.2360000000000002</v>
      </c>
    </row>
    <row r="713" spans="1:22" s="3" customFormat="1" ht="40.5" customHeight="1">
      <c r="A713" s="689"/>
      <c r="B713" s="692"/>
      <c r="C713" s="558"/>
      <c r="D713" s="805"/>
      <c r="E713" s="277" t="s">
        <v>13</v>
      </c>
      <c r="F713" s="258" t="s">
        <v>796</v>
      </c>
      <c r="G713" s="273" t="s">
        <v>147</v>
      </c>
      <c r="H713" s="402">
        <f>I713+J713+K713+L713+M713+N713+O713+P713+Q713</f>
        <v>25.298999999999999</v>
      </c>
      <c r="I713" s="416"/>
      <c r="J713" s="416"/>
      <c r="K713" s="416"/>
      <c r="L713" s="417">
        <v>25.298999999999999</v>
      </c>
      <c r="M713" s="418"/>
      <c r="N713" s="418"/>
      <c r="O713" s="418"/>
      <c r="P713" s="418"/>
      <c r="Q713" s="418"/>
      <c r="R713" s="253" t="s">
        <v>710</v>
      </c>
      <c r="S713" s="254" t="s">
        <v>1175</v>
      </c>
      <c r="T713" s="255" t="s">
        <v>793</v>
      </c>
      <c r="U713" s="256" t="s">
        <v>176</v>
      </c>
      <c r="V713" s="257">
        <v>1.5640000000000001</v>
      </c>
    </row>
    <row r="714" spans="1:22" s="3" customFormat="1" ht="31.5" customHeight="1">
      <c r="A714" s="689"/>
      <c r="B714" s="692"/>
      <c r="C714" s="558"/>
      <c r="D714" s="695"/>
      <c r="E714" s="277" t="s">
        <v>22</v>
      </c>
      <c r="F714" s="258" t="s">
        <v>797</v>
      </c>
      <c r="G714" s="273" t="s">
        <v>147</v>
      </c>
      <c r="H714" s="402">
        <f>I714+J714+K714+L714+M714+N714+O714+P714+Q714</f>
        <v>13.997999999999999</v>
      </c>
      <c r="I714" s="416"/>
      <c r="J714" s="416"/>
      <c r="K714" s="416"/>
      <c r="L714" s="417">
        <v>13.997999999999999</v>
      </c>
      <c r="M714" s="418"/>
      <c r="N714" s="418"/>
      <c r="O714" s="418"/>
      <c r="P714" s="418"/>
      <c r="Q714" s="418"/>
      <c r="R714" s="253" t="s">
        <v>710</v>
      </c>
      <c r="S714" s="254" t="s">
        <v>1175</v>
      </c>
      <c r="T714" s="255" t="s">
        <v>793</v>
      </c>
      <c r="U714" s="256" t="s">
        <v>152</v>
      </c>
      <c r="V714" s="257">
        <v>0.74</v>
      </c>
    </row>
    <row r="715" spans="1:22" s="3" customFormat="1" ht="15" customHeight="1">
      <c r="A715" s="690"/>
      <c r="B715" s="693"/>
      <c r="C715" s="559"/>
      <c r="D715" s="923" t="s">
        <v>15</v>
      </c>
      <c r="E715" s="924"/>
      <c r="F715" s="924"/>
      <c r="G715" s="925"/>
      <c r="H715" s="412">
        <f>SUM(H710:H714)</f>
        <v>181.48599999999999</v>
      </c>
      <c r="I715" s="412">
        <f t="shared" ref="I715:Q715" si="222">SUM(I710:I714)</f>
        <v>0</v>
      </c>
      <c r="J715" s="412">
        <f t="shared" si="222"/>
        <v>0</v>
      </c>
      <c r="K715" s="412">
        <f t="shared" si="222"/>
        <v>0</v>
      </c>
      <c r="L715" s="412">
        <f t="shared" si="222"/>
        <v>181.48599999999999</v>
      </c>
      <c r="M715" s="412">
        <f t="shared" si="222"/>
        <v>0</v>
      </c>
      <c r="N715" s="412">
        <f t="shared" si="222"/>
        <v>0</v>
      </c>
      <c r="O715" s="412">
        <f t="shared" si="222"/>
        <v>0</v>
      </c>
      <c r="P715" s="412">
        <f t="shared" si="222"/>
        <v>0</v>
      </c>
      <c r="Q715" s="412">
        <f t="shared" si="222"/>
        <v>0</v>
      </c>
      <c r="R715" s="926"/>
      <c r="S715" s="927"/>
      <c r="T715" s="927"/>
      <c r="U715" s="927"/>
      <c r="V715" s="928"/>
    </row>
    <row r="716" spans="1:22" s="3" customFormat="1" ht="25.5" customHeight="1">
      <c r="A716" s="688">
        <v>12</v>
      </c>
      <c r="B716" s="691" t="s">
        <v>158</v>
      </c>
      <c r="C716" s="675" t="s">
        <v>150</v>
      </c>
      <c r="D716" s="694" t="s">
        <v>151</v>
      </c>
      <c r="E716" s="798" t="s">
        <v>798</v>
      </c>
      <c r="F716" s="799"/>
      <c r="G716" s="302"/>
      <c r="H716" s="411"/>
      <c r="I716" s="411"/>
      <c r="J716" s="411"/>
      <c r="K716" s="411"/>
      <c r="L716" s="411"/>
      <c r="M716" s="411"/>
      <c r="N716" s="411"/>
      <c r="O716" s="411"/>
      <c r="P716" s="411"/>
      <c r="Q716" s="411"/>
      <c r="R716" s="299"/>
      <c r="S716" s="299"/>
      <c r="T716" s="300"/>
      <c r="U716" s="301"/>
      <c r="V716" s="301"/>
    </row>
    <row r="717" spans="1:22" s="3" customFormat="1" ht="24" customHeight="1">
      <c r="A717" s="689"/>
      <c r="B717" s="692"/>
      <c r="C717" s="676"/>
      <c r="D717" s="695"/>
      <c r="E717" s="250" t="s">
        <v>10</v>
      </c>
      <c r="F717" s="309" t="s">
        <v>799</v>
      </c>
      <c r="G717" s="263" t="s">
        <v>147</v>
      </c>
      <c r="H717" s="404">
        <f>I717+J717+K717+L717+M717+N717+O717+P717+Q717</f>
        <v>15</v>
      </c>
      <c r="I717" s="415"/>
      <c r="J717" s="415"/>
      <c r="K717" s="415"/>
      <c r="L717" s="419">
        <v>15</v>
      </c>
      <c r="M717" s="415"/>
      <c r="N717" s="415"/>
      <c r="O717" s="415"/>
      <c r="P717" s="415"/>
      <c r="Q717" s="415"/>
      <c r="R717" s="253" t="s">
        <v>710</v>
      </c>
      <c r="S717" s="254" t="s">
        <v>1175</v>
      </c>
      <c r="T717" s="255" t="s">
        <v>800</v>
      </c>
      <c r="U717" s="256" t="s">
        <v>152</v>
      </c>
      <c r="V717" s="263">
        <v>8</v>
      </c>
    </row>
    <row r="718" spans="1:22" s="3" customFormat="1">
      <c r="A718" s="690"/>
      <c r="B718" s="693"/>
      <c r="C718" s="677"/>
      <c r="D718" s="923" t="s">
        <v>15</v>
      </c>
      <c r="E718" s="924"/>
      <c r="F718" s="924"/>
      <c r="G718" s="925"/>
      <c r="H718" s="412">
        <f>H717</f>
        <v>15</v>
      </c>
      <c r="I718" s="412">
        <f t="shared" ref="I718:Q718" si="223">I717</f>
        <v>0</v>
      </c>
      <c r="J718" s="412">
        <f t="shared" si="223"/>
        <v>0</v>
      </c>
      <c r="K718" s="412">
        <f t="shared" si="223"/>
        <v>0</v>
      </c>
      <c r="L718" s="412">
        <f t="shared" si="223"/>
        <v>15</v>
      </c>
      <c r="M718" s="412">
        <f t="shared" si="223"/>
        <v>0</v>
      </c>
      <c r="N718" s="412">
        <f t="shared" si="223"/>
        <v>0</v>
      </c>
      <c r="O718" s="412">
        <f t="shared" si="223"/>
        <v>0</v>
      </c>
      <c r="P718" s="412">
        <f t="shared" si="223"/>
        <v>0</v>
      </c>
      <c r="Q718" s="412">
        <f t="shared" si="223"/>
        <v>0</v>
      </c>
      <c r="R718" s="926"/>
      <c r="S718" s="927"/>
      <c r="T718" s="927"/>
      <c r="U718" s="927"/>
      <c r="V718" s="928"/>
    </row>
    <row r="719" spans="1:22" s="3" customFormat="1" ht="30" customHeight="1">
      <c r="A719" s="688">
        <v>12</v>
      </c>
      <c r="B719" s="691" t="s">
        <v>158</v>
      </c>
      <c r="C719" s="675" t="s">
        <v>150</v>
      </c>
      <c r="D719" s="694" t="s">
        <v>153</v>
      </c>
      <c r="E719" s="798" t="s">
        <v>801</v>
      </c>
      <c r="F719" s="799"/>
      <c r="G719" s="302"/>
      <c r="H719" s="411"/>
      <c r="I719" s="411"/>
      <c r="J719" s="411"/>
      <c r="K719" s="411"/>
      <c r="L719" s="411"/>
      <c r="M719" s="411"/>
      <c r="N719" s="411"/>
      <c r="O719" s="411"/>
      <c r="P719" s="411"/>
      <c r="Q719" s="411"/>
      <c r="R719" s="299"/>
      <c r="S719" s="299"/>
      <c r="T719" s="300"/>
      <c r="U719" s="301"/>
      <c r="V719" s="301"/>
    </row>
    <row r="720" spans="1:22" s="3" customFormat="1" ht="24" customHeight="1">
      <c r="A720" s="689"/>
      <c r="B720" s="692"/>
      <c r="C720" s="676"/>
      <c r="D720" s="695"/>
      <c r="E720" s="250" t="s">
        <v>10</v>
      </c>
      <c r="F720" s="309" t="s">
        <v>802</v>
      </c>
      <c r="G720" s="263" t="s">
        <v>147</v>
      </c>
      <c r="H720" s="404">
        <f>I720+J720+K720+L720+M720+N720+O720+P720+Q720</f>
        <v>2.5</v>
      </c>
      <c r="I720" s="415"/>
      <c r="J720" s="415"/>
      <c r="K720" s="415"/>
      <c r="L720" s="419">
        <v>2.5</v>
      </c>
      <c r="M720" s="415"/>
      <c r="N720" s="415"/>
      <c r="O720" s="415"/>
      <c r="P720" s="415"/>
      <c r="Q720" s="415"/>
      <c r="R720" s="253" t="s">
        <v>710</v>
      </c>
      <c r="S720" s="254" t="s">
        <v>1175</v>
      </c>
      <c r="T720" s="255" t="s">
        <v>803</v>
      </c>
      <c r="U720" s="256" t="s">
        <v>152</v>
      </c>
      <c r="V720" s="263">
        <v>8</v>
      </c>
    </row>
    <row r="721" spans="1:22" s="3" customFormat="1">
      <c r="A721" s="690"/>
      <c r="B721" s="693"/>
      <c r="C721" s="677"/>
      <c r="D721" s="923" t="s">
        <v>15</v>
      </c>
      <c r="E721" s="924"/>
      <c r="F721" s="924"/>
      <c r="G721" s="925"/>
      <c r="H721" s="412">
        <f>H720</f>
        <v>2.5</v>
      </c>
      <c r="I721" s="412">
        <f t="shared" ref="I721:Q721" si="224">I720</f>
        <v>0</v>
      </c>
      <c r="J721" s="412">
        <f t="shared" si="224"/>
        <v>0</v>
      </c>
      <c r="K721" s="412">
        <f t="shared" si="224"/>
        <v>0</v>
      </c>
      <c r="L721" s="412">
        <f t="shared" si="224"/>
        <v>2.5</v>
      </c>
      <c r="M721" s="412">
        <f t="shared" si="224"/>
        <v>0</v>
      </c>
      <c r="N721" s="412">
        <f t="shared" si="224"/>
        <v>0</v>
      </c>
      <c r="O721" s="412">
        <f t="shared" si="224"/>
        <v>0</v>
      </c>
      <c r="P721" s="412">
        <f t="shared" si="224"/>
        <v>0</v>
      </c>
      <c r="Q721" s="412">
        <f t="shared" si="224"/>
        <v>0</v>
      </c>
      <c r="R721" s="926"/>
      <c r="S721" s="927"/>
      <c r="T721" s="927"/>
      <c r="U721" s="927"/>
      <c r="V721" s="928"/>
    </row>
    <row r="722" spans="1:22" s="180" customFormat="1" ht="35.25" customHeight="1">
      <c r="A722" s="688">
        <v>12</v>
      </c>
      <c r="B722" s="815" t="s">
        <v>158</v>
      </c>
      <c r="C722" s="823" t="s">
        <v>150</v>
      </c>
      <c r="D722" s="694" t="s">
        <v>154</v>
      </c>
      <c r="E722" s="798" t="s">
        <v>807</v>
      </c>
      <c r="F722" s="799"/>
      <c r="G722" s="302"/>
      <c r="H722" s="411"/>
      <c r="I722" s="411"/>
      <c r="J722" s="411"/>
      <c r="K722" s="411"/>
      <c r="L722" s="411"/>
      <c r="M722" s="411"/>
      <c r="N722" s="411"/>
      <c r="O722" s="411"/>
      <c r="P722" s="411"/>
      <c r="Q722" s="411"/>
      <c r="R722" s="299"/>
      <c r="S722" s="299"/>
      <c r="T722" s="300"/>
      <c r="U722" s="316"/>
      <c r="V722" s="316"/>
    </row>
    <row r="723" spans="1:22" s="180" customFormat="1" ht="118.5" customHeight="1">
      <c r="A723" s="689"/>
      <c r="B723" s="815"/>
      <c r="C723" s="823"/>
      <c r="D723" s="805"/>
      <c r="E723" s="277" t="s">
        <v>10</v>
      </c>
      <c r="F723" s="309" t="s">
        <v>808</v>
      </c>
      <c r="G723" s="263" t="s">
        <v>147</v>
      </c>
      <c r="H723" s="419">
        <f>I723+J723+K723+L723+M723+N723+O723+P723+Q723</f>
        <v>5</v>
      </c>
      <c r="I723" s="419"/>
      <c r="J723" s="419"/>
      <c r="K723" s="419"/>
      <c r="L723" s="419">
        <v>5</v>
      </c>
      <c r="M723" s="419"/>
      <c r="N723" s="419"/>
      <c r="O723" s="419"/>
      <c r="P723" s="419"/>
      <c r="Q723" s="419"/>
      <c r="R723" s="253" t="s">
        <v>710</v>
      </c>
      <c r="S723" s="254" t="s">
        <v>1175</v>
      </c>
      <c r="T723" s="278" t="s">
        <v>809</v>
      </c>
      <c r="U723" s="263" t="s">
        <v>178</v>
      </c>
      <c r="V723" s="263">
        <v>92797.66</v>
      </c>
    </row>
    <row r="724" spans="1:22" s="180" customFormat="1" ht="0.75" hidden="1" customHeight="1">
      <c r="A724" s="689"/>
      <c r="B724" s="815"/>
      <c r="C724" s="823"/>
      <c r="D724" s="805"/>
      <c r="E724" s="277" t="s">
        <v>11</v>
      </c>
      <c r="F724" s="316"/>
      <c r="G724" s="263"/>
      <c r="H724" s="421">
        <f>I724+J724+L724+M724+N724+O724+P724+Q724</f>
        <v>0</v>
      </c>
      <c r="I724" s="419"/>
      <c r="J724" s="419"/>
      <c r="K724" s="419"/>
      <c r="L724" s="419"/>
      <c r="M724" s="419"/>
      <c r="N724" s="419"/>
      <c r="O724" s="419"/>
      <c r="P724" s="419"/>
      <c r="Q724" s="419"/>
      <c r="R724" s="317"/>
      <c r="S724" s="318"/>
      <c r="T724" s="319"/>
      <c r="U724" s="320"/>
      <c r="V724" s="320"/>
    </row>
    <row r="725" spans="1:22" s="180" customFormat="1" ht="15" hidden="1" customHeight="1">
      <c r="A725" s="689"/>
      <c r="B725" s="815"/>
      <c r="C725" s="823"/>
      <c r="D725" s="695"/>
      <c r="E725" s="277" t="s">
        <v>12</v>
      </c>
      <c r="F725" s="321"/>
      <c r="G725" s="322"/>
      <c r="H725" s="421">
        <f>I725+J725+L725+M725+N725+O725+P725+Q725</f>
        <v>0</v>
      </c>
      <c r="I725" s="422"/>
      <c r="J725" s="422"/>
      <c r="K725" s="422"/>
      <c r="L725" s="422"/>
      <c r="M725" s="422"/>
      <c r="N725" s="422"/>
      <c r="O725" s="422"/>
      <c r="P725" s="422"/>
      <c r="Q725" s="422"/>
      <c r="R725" s="317"/>
      <c r="S725" s="318"/>
      <c r="T725" s="319"/>
      <c r="U725" s="320"/>
      <c r="V725" s="320"/>
    </row>
    <row r="726" spans="1:22" s="3" customFormat="1" ht="15" customHeight="1">
      <c r="A726" s="690"/>
      <c r="B726" s="815"/>
      <c r="C726" s="823"/>
      <c r="D726" s="944" t="s">
        <v>15</v>
      </c>
      <c r="E726" s="944"/>
      <c r="F726" s="944"/>
      <c r="G726" s="944"/>
      <c r="H726" s="412">
        <f>H723</f>
        <v>5</v>
      </c>
      <c r="I726" s="412">
        <f t="shared" ref="I726:Q726" si="225">I723</f>
        <v>0</v>
      </c>
      <c r="J726" s="412">
        <f t="shared" si="225"/>
        <v>0</v>
      </c>
      <c r="K726" s="412">
        <f t="shared" si="225"/>
        <v>0</v>
      </c>
      <c r="L726" s="412">
        <f t="shared" si="225"/>
        <v>5</v>
      </c>
      <c r="M726" s="412">
        <f t="shared" si="225"/>
        <v>0</v>
      </c>
      <c r="N726" s="412">
        <f t="shared" si="225"/>
        <v>0</v>
      </c>
      <c r="O726" s="412">
        <f t="shared" si="225"/>
        <v>0</v>
      </c>
      <c r="P726" s="412">
        <f t="shared" si="225"/>
        <v>0</v>
      </c>
      <c r="Q726" s="412">
        <f t="shared" si="225"/>
        <v>0</v>
      </c>
      <c r="R726" s="926"/>
      <c r="S726" s="927"/>
      <c r="T726" s="927"/>
      <c r="U726" s="927"/>
      <c r="V726" s="928"/>
    </row>
    <row r="727" spans="1:22" s="3" customFormat="1" ht="54" customHeight="1">
      <c r="A727" s="688">
        <v>12</v>
      </c>
      <c r="B727" s="691" t="s">
        <v>158</v>
      </c>
      <c r="C727" s="675" t="s">
        <v>150</v>
      </c>
      <c r="D727" s="819" t="s">
        <v>158</v>
      </c>
      <c r="E727" s="945" t="s">
        <v>804</v>
      </c>
      <c r="F727" s="946"/>
      <c r="G727" s="311"/>
      <c r="H727" s="420"/>
      <c r="I727" s="420"/>
      <c r="J727" s="420"/>
      <c r="K727" s="420"/>
      <c r="L727" s="420"/>
      <c r="M727" s="420"/>
      <c r="N727" s="420"/>
      <c r="O727" s="420"/>
      <c r="P727" s="420"/>
      <c r="Q727" s="420"/>
      <c r="R727" s="312"/>
      <c r="S727" s="312"/>
      <c r="T727" s="313"/>
      <c r="U727" s="314"/>
      <c r="V727" s="314"/>
    </row>
    <row r="728" spans="1:22" s="3" customFormat="1" ht="76.5">
      <c r="A728" s="689"/>
      <c r="B728" s="692"/>
      <c r="C728" s="676"/>
      <c r="D728" s="820"/>
      <c r="E728" s="271" t="s">
        <v>10</v>
      </c>
      <c r="F728" s="315" t="s">
        <v>805</v>
      </c>
      <c r="G728" s="273" t="s">
        <v>147</v>
      </c>
      <c r="H728" s="402">
        <f>I728+J728+K728+L728+M728+N728+O728+P728+Q728</f>
        <v>40</v>
      </c>
      <c r="I728" s="408"/>
      <c r="J728" s="408"/>
      <c r="K728" s="408"/>
      <c r="L728" s="409">
        <v>40</v>
      </c>
      <c r="M728" s="408"/>
      <c r="N728" s="408"/>
      <c r="O728" s="408"/>
      <c r="P728" s="408"/>
      <c r="Q728" s="408"/>
      <c r="R728" s="253" t="s">
        <v>710</v>
      </c>
      <c r="S728" s="254" t="s">
        <v>1175</v>
      </c>
      <c r="T728" s="274" t="s">
        <v>806</v>
      </c>
      <c r="U728" s="273" t="s">
        <v>152</v>
      </c>
      <c r="V728" s="437">
        <v>30</v>
      </c>
    </row>
    <row r="729" spans="1:22" s="3" customFormat="1" ht="12.75" customHeight="1">
      <c r="A729" s="690"/>
      <c r="B729" s="693"/>
      <c r="C729" s="677"/>
      <c r="D729" s="923" t="s">
        <v>15</v>
      </c>
      <c r="E729" s="924"/>
      <c r="F729" s="924"/>
      <c r="G729" s="925"/>
      <c r="H729" s="412">
        <f>H728</f>
        <v>40</v>
      </c>
      <c r="I729" s="412">
        <f t="shared" ref="I729:Q729" si="226">I728</f>
        <v>0</v>
      </c>
      <c r="J729" s="412">
        <f t="shared" si="226"/>
        <v>0</v>
      </c>
      <c r="K729" s="412">
        <f t="shared" si="226"/>
        <v>0</v>
      </c>
      <c r="L729" s="412">
        <f t="shared" si="226"/>
        <v>40</v>
      </c>
      <c r="M729" s="412">
        <f t="shared" si="226"/>
        <v>0</v>
      </c>
      <c r="N729" s="412">
        <f t="shared" si="226"/>
        <v>0</v>
      </c>
      <c r="O729" s="412">
        <f t="shared" si="226"/>
        <v>0</v>
      </c>
      <c r="P729" s="412">
        <f t="shared" si="226"/>
        <v>0</v>
      </c>
      <c r="Q729" s="412">
        <f t="shared" si="226"/>
        <v>0</v>
      </c>
      <c r="R729" s="926"/>
      <c r="S729" s="927"/>
      <c r="T729" s="927"/>
      <c r="U729" s="927"/>
      <c r="V729" s="928"/>
    </row>
    <row r="730" spans="1:22" s="3" customFormat="1" ht="79.5" customHeight="1">
      <c r="A730" s="814">
        <v>12</v>
      </c>
      <c r="B730" s="815" t="s">
        <v>158</v>
      </c>
      <c r="C730" s="675" t="s">
        <v>150</v>
      </c>
      <c r="D730" s="694" t="s">
        <v>162</v>
      </c>
      <c r="E730" s="798" t="s">
        <v>810</v>
      </c>
      <c r="F730" s="799"/>
      <c r="G730" s="302"/>
      <c r="H730" s="411"/>
      <c r="I730" s="411"/>
      <c r="J730" s="411"/>
      <c r="K730" s="411"/>
      <c r="L730" s="411"/>
      <c r="M730" s="411"/>
      <c r="N730" s="411"/>
      <c r="O730" s="411"/>
      <c r="P730" s="411"/>
      <c r="Q730" s="411"/>
      <c r="R730" s="299"/>
      <c r="S730" s="299"/>
      <c r="T730" s="300"/>
      <c r="U730" s="316"/>
      <c r="V730" s="316"/>
    </row>
    <row r="731" spans="1:22" s="3" customFormat="1" ht="40.5" customHeight="1">
      <c r="A731" s="814"/>
      <c r="B731" s="815"/>
      <c r="C731" s="676"/>
      <c r="D731" s="805"/>
      <c r="E731" s="285" t="s">
        <v>10</v>
      </c>
      <c r="F731" s="323" t="s">
        <v>811</v>
      </c>
      <c r="G731" s="273" t="s">
        <v>147</v>
      </c>
      <c r="H731" s="402">
        <f t="shared" ref="H731:H738" si="227">I731+J731+K731+L731+M731+N731+O731+P731+Q731</f>
        <v>0.154</v>
      </c>
      <c r="I731" s="408"/>
      <c r="J731" s="408"/>
      <c r="K731" s="408"/>
      <c r="L731" s="409">
        <v>0.154</v>
      </c>
      <c r="M731" s="408"/>
      <c r="N731" s="408"/>
      <c r="O731" s="408"/>
      <c r="P731" s="408"/>
      <c r="Q731" s="408"/>
      <c r="R731" s="324" t="s">
        <v>710</v>
      </c>
      <c r="S731" s="254" t="s">
        <v>1175</v>
      </c>
      <c r="T731" s="274" t="s">
        <v>812</v>
      </c>
      <c r="U731" s="273" t="s">
        <v>178</v>
      </c>
      <c r="V731" s="325">
        <v>0.1</v>
      </c>
    </row>
    <row r="732" spans="1:22" s="3" customFormat="1" ht="25.5">
      <c r="A732" s="814"/>
      <c r="B732" s="815"/>
      <c r="C732" s="676"/>
      <c r="D732" s="805"/>
      <c r="E732" s="285" t="s">
        <v>11</v>
      </c>
      <c r="F732" s="326" t="s">
        <v>813</v>
      </c>
      <c r="G732" s="273" t="s">
        <v>147</v>
      </c>
      <c r="H732" s="402">
        <f t="shared" si="227"/>
        <v>0.98</v>
      </c>
      <c r="I732" s="408"/>
      <c r="J732" s="408"/>
      <c r="K732" s="408"/>
      <c r="L732" s="409">
        <v>0.98</v>
      </c>
      <c r="M732" s="408"/>
      <c r="N732" s="408"/>
      <c r="O732" s="408"/>
      <c r="P732" s="408"/>
      <c r="Q732" s="408"/>
      <c r="R732" s="324" t="s">
        <v>710</v>
      </c>
      <c r="S732" s="254" t="s">
        <v>1175</v>
      </c>
      <c r="T732" s="274" t="s">
        <v>812</v>
      </c>
      <c r="U732" s="273" t="s">
        <v>178</v>
      </c>
      <c r="V732" s="325">
        <v>0.65510000000000002</v>
      </c>
    </row>
    <row r="733" spans="1:22" s="3" customFormat="1" ht="25.5">
      <c r="A733" s="814"/>
      <c r="B733" s="815"/>
      <c r="C733" s="676"/>
      <c r="D733" s="805"/>
      <c r="E733" s="271" t="s">
        <v>12</v>
      </c>
      <c r="F733" s="326" t="s">
        <v>814</v>
      </c>
      <c r="G733" s="273" t="s">
        <v>147</v>
      </c>
      <c r="H733" s="402">
        <f t="shared" si="227"/>
        <v>1.179</v>
      </c>
      <c r="I733" s="416"/>
      <c r="J733" s="416"/>
      <c r="K733" s="416"/>
      <c r="L733" s="417">
        <v>1.179</v>
      </c>
      <c r="M733" s="416"/>
      <c r="N733" s="416"/>
      <c r="O733" s="416"/>
      <c r="P733" s="416"/>
      <c r="Q733" s="416"/>
      <c r="R733" s="324" t="s">
        <v>710</v>
      </c>
      <c r="S733" s="254" t="s">
        <v>1175</v>
      </c>
      <c r="T733" s="274" t="s">
        <v>812</v>
      </c>
      <c r="U733" s="273" t="s">
        <v>178</v>
      </c>
      <c r="V733" s="325">
        <v>0.46739999999999998</v>
      </c>
    </row>
    <row r="734" spans="1:22" s="3" customFormat="1" ht="25.5">
      <c r="A734" s="814"/>
      <c r="B734" s="815"/>
      <c r="C734" s="676"/>
      <c r="D734" s="805"/>
      <c r="E734" s="271" t="s">
        <v>13</v>
      </c>
      <c r="F734" s="326" t="s">
        <v>815</v>
      </c>
      <c r="G734" s="273" t="s">
        <v>147</v>
      </c>
      <c r="H734" s="402">
        <f t="shared" si="227"/>
        <v>1.464</v>
      </c>
      <c r="I734" s="416"/>
      <c r="J734" s="416"/>
      <c r="K734" s="416"/>
      <c r="L734" s="417">
        <v>1.464</v>
      </c>
      <c r="M734" s="416"/>
      <c r="N734" s="416"/>
      <c r="O734" s="416"/>
      <c r="P734" s="416"/>
      <c r="Q734" s="416"/>
      <c r="R734" s="324" t="s">
        <v>710</v>
      </c>
      <c r="S734" s="254" t="s">
        <v>1175</v>
      </c>
      <c r="T734" s="274" t="s">
        <v>812</v>
      </c>
      <c r="U734" s="273" t="s">
        <v>178</v>
      </c>
      <c r="V734" s="325">
        <v>0.5806</v>
      </c>
    </row>
    <row r="735" spans="1:22" s="3" customFormat="1" ht="25.5">
      <c r="A735" s="814"/>
      <c r="B735" s="815"/>
      <c r="C735" s="676"/>
      <c r="D735" s="805"/>
      <c r="E735" s="271" t="s">
        <v>22</v>
      </c>
      <c r="F735" s="326" t="s">
        <v>816</v>
      </c>
      <c r="G735" s="273" t="s">
        <v>147</v>
      </c>
      <c r="H735" s="402">
        <f t="shared" si="227"/>
        <v>0.312</v>
      </c>
      <c r="I735" s="416"/>
      <c r="J735" s="416"/>
      <c r="K735" s="416"/>
      <c r="L735" s="417">
        <v>0.312</v>
      </c>
      <c r="M735" s="416"/>
      <c r="N735" s="416"/>
      <c r="O735" s="416"/>
      <c r="P735" s="416"/>
      <c r="Q735" s="416"/>
      <c r="R735" s="324" t="s">
        <v>710</v>
      </c>
      <c r="S735" s="254" t="s">
        <v>1175</v>
      </c>
      <c r="T735" s="274" t="s">
        <v>812</v>
      </c>
      <c r="U735" s="273" t="s">
        <v>178</v>
      </c>
      <c r="V735" s="325">
        <v>0.1237</v>
      </c>
    </row>
    <row r="736" spans="1:22" s="3" customFormat="1" ht="25.5">
      <c r="A736" s="814"/>
      <c r="B736" s="815"/>
      <c r="C736" s="676"/>
      <c r="D736" s="805"/>
      <c r="E736" s="271" t="s">
        <v>24</v>
      </c>
      <c r="F736" s="326" t="s">
        <v>817</v>
      </c>
      <c r="G736" s="273" t="s">
        <v>147</v>
      </c>
      <c r="H736" s="402">
        <f t="shared" si="227"/>
        <v>1.6639999999999999</v>
      </c>
      <c r="I736" s="416"/>
      <c r="J736" s="416"/>
      <c r="K736" s="416"/>
      <c r="L736" s="417">
        <v>1.6639999999999999</v>
      </c>
      <c r="M736" s="416"/>
      <c r="N736" s="416"/>
      <c r="O736" s="416"/>
      <c r="P736" s="416"/>
      <c r="Q736" s="416"/>
      <c r="R736" s="324" t="s">
        <v>710</v>
      </c>
      <c r="S736" s="254" t="s">
        <v>1175</v>
      </c>
      <c r="T736" s="274" t="s">
        <v>812</v>
      </c>
      <c r="U736" s="273" t="s">
        <v>178</v>
      </c>
      <c r="V736" s="325">
        <v>0.66</v>
      </c>
    </row>
    <row r="737" spans="1:22" s="3" customFormat="1" ht="25.5">
      <c r="A737" s="814"/>
      <c r="B737" s="815"/>
      <c r="C737" s="676"/>
      <c r="D737" s="805"/>
      <c r="E737" s="271" t="s">
        <v>27</v>
      </c>
      <c r="F737" s="326" t="s">
        <v>818</v>
      </c>
      <c r="G737" s="273" t="s">
        <v>147</v>
      </c>
      <c r="H737" s="402">
        <f t="shared" si="227"/>
        <v>0.80400000000000005</v>
      </c>
      <c r="I737" s="416"/>
      <c r="J737" s="416"/>
      <c r="K737" s="416"/>
      <c r="L737" s="417">
        <v>0.80400000000000005</v>
      </c>
      <c r="M737" s="416"/>
      <c r="N737" s="416"/>
      <c r="O737" s="416"/>
      <c r="P737" s="416"/>
      <c r="Q737" s="416"/>
      <c r="R737" s="324" t="s">
        <v>710</v>
      </c>
      <c r="S737" s="254" t="s">
        <v>1175</v>
      </c>
      <c r="T737" s="274" t="s">
        <v>812</v>
      </c>
      <c r="U737" s="273" t="s">
        <v>178</v>
      </c>
      <c r="V737" s="325">
        <v>0.31890000000000002</v>
      </c>
    </row>
    <row r="738" spans="1:22" s="3" customFormat="1" ht="25.5">
      <c r="A738" s="814"/>
      <c r="B738" s="815"/>
      <c r="C738" s="676"/>
      <c r="D738" s="695"/>
      <c r="E738" s="271" t="s">
        <v>28</v>
      </c>
      <c r="F738" s="326" t="s">
        <v>819</v>
      </c>
      <c r="G738" s="273" t="s">
        <v>147</v>
      </c>
      <c r="H738" s="402">
        <f t="shared" si="227"/>
        <v>1.2569999999999999</v>
      </c>
      <c r="I738" s="416"/>
      <c r="J738" s="416"/>
      <c r="K738" s="416"/>
      <c r="L738" s="417">
        <v>1.2569999999999999</v>
      </c>
      <c r="M738" s="416"/>
      <c r="N738" s="416"/>
      <c r="O738" s="416"/>
      <c r="P738" s="416"/>
      <c r="Q738" s="416"/>
      <c r="R738" s="324" t="s">
        <v>710</v>
      </c>
      <c r="S738" s="254" t="s">
        <v>1175</v>
      </c>
      <c r="T738" s="274" t="s">
        <v>812</v>
      </c>
      <c r="U738" s="273" t="s">
        <v>178</v>
      </c>
      <c r="V738" s="325">
        <v>0.49859999999999999</v>
      </c>
    </row>
    <row r="739" spans="1:22" s="3" customFormat="1" ht="15" customHeight="1">
      <c r="A739" s="814"/>
      <c r="B739" s="815"/>
      <c r="C739" s="677"/>
      <c r="D739" s="923" t="s">
        <v>15</v>
      </c>
      <c r="E739" s="924"/>
      <c r="F739" s="924"/>
      <c r="G739" s="925"/>
      <c r="H739" s="423">
        <f>H731+H732+H733+H734+H735+H736+H737+H738</f>
        <v>7.8139999999999992</v>
      </c>
      <c r="I739" s="423">
        <f t="shared" ref="I739:Q739" si="228">I731+I732+I733+I734+I735+I736+I737+I738</f>
        <v>0</v>
      </c>
      <c r="J739" s="423">
        <f t="shared" si="228"/>
        <v>0</v>
      </c>
      <c r="K739" s="423">
        <f t="shared" si="228"/>
        <v>0</v>
      </c>
      <c r="L739" s="423">
        <f t="shared" si="228"/>
        <v>7.8139999999999992</v>
      </c>
      <c r="M739" s="423">
        <f t="shared" si="228"/>
        <v>0</v>
      </c>
      <c r="N739" s="423">
        <f t="shared" si="228"/>
        <v>0</v>
      </c>
      <c r="O739" s="423">
        <f t="shared" si="228"/>
        <v>0</v>
      </c>
      <c r="P739" s="423">
        <f t="shared" si="228"/>
        <v>0</v>
      </c>
      <c r="Q739" s="423">
        <f t="shared" si="228"/>
        <v>0</v>
      </c>
      <c r="R739" s="947"/>
      <c r="S739" s="947"/>
      <c r="T739" s="947"/>
      <c r="U739" s="947"/>
      <c r="V739" s="948"/>
    </row>
    <row r="740" spans="1:22" s="441" customFormat="1" ht="45.75" customHeight="1">
      <c r="A740" s="814">
        <v>12</v>
      </c>
      <c r="B740" s="815" t="s">
        <v>158</v>
      </c>
      <c r="C740" s="823" t="s">
        <v>150</v>
      </c>
      <c r="D740" s="694" t="s">
        <v>164</v>
      </c>
      <c r="E740" s="798" t="s">
        <v>820</v>
      </c>
      <c r="F740" s="799"/>
      <c r="G740" s="302"/>
      <c r="H740" s="411"/>
      <c r="I740" s="411"/>
      <c r="J740" s="411"/>
      <c r="K740" s="411"/>
      <c r="L740" s="411"/>
      <c r="M740" s="411"/>
      <c r="N740" s="411"/>
      <c r="O740" s="411"/>
      <c r="P740" s="411"/>
      <c r="Q740" s="411"/>
      <c r="R740" s="299"/>
      <c r="S740" s="299"/>
      <c r="T740" s="255"/>
      <c r="U740" s="316"/>
      <c r="V740" s="316"/>
    </row>
    <row r="741" spans="1:22" s="441" customFormat="1" ht="39" customHeight="1">
      <c r="A741" s="814"/>
      <c r="B741" s="815"/>
      <c r="C741" s="823"/>
      <c r="D741" s="805"/>
      <c r="E741" s="285" t="s">
        <v>10</v>
      </c>
      <c r="F741" s="315" t="s">
        <v>821</v>
      </c>
      <c r="G741" s="273" t="s">
        <v>147</v>
      </c>
      <c r="H741" s="402">
        <f>I741+J741+K741+L741+M741+N741+O741+P741+Q741</f>
        <v>25</v>
      </c>
      <c r="I741" s="408"/>
      <c r="J741" s="408"/>
      <c r="K741" s="408"/>
      <c r="L741" s="409">
        <v>25</v>
      </c>
      <c r="M741" s="408"/>
      <c r="N741" s="408"/>
      <c r="O741" s="408"/>
      <c r="P741" s="408"/>
      <c r="Q741" s="408"/>
      <c r="R741" s="324" t="s">
        <v>710</v>
      </c>
      <c r="S741" s="254" t="s">
        <v>1175</v>
      </c>
      <c r="T741" s="274" t="s">
        <v>822</v>
      </c>
      <c r="U741" s="327" t="s">
        <v>152</v>
      </c>
      <c r="V741" s="328">
        <v>3</v>
      </c>
    </row>
    <row r="742" spans="1:22" s="3" customFormat="1" ht="15" customHeight="1">
      <c r="A742" s="814"/>
      <c r="B742" s="815"/>
      <c r="C742" s="823"/>
      <c r="D742" s="923" t="s">
        <v>15</v>
      </c>
      <c r="E742" s="924"/>
      <c r="F742" s="924"/>
      <c r="G742" s="925"/>
      <c r="H742" s="412">
        <f>SUM(H741:H741)</f>
        <v>25</v>
      </c>
      <c r="I742" s="412">
        <f t="shared" ref="I742:Q742" si="229">SUM(I741:I741)</f>
        <v>0</v>
      </c>
      <c r="J742" s="412">
        <f t="shared" si="229"/>
        <v>0</v>
      </c>
      <c r="K742" s="412">
        <f t="shared" si="229"/>
        <v>0</v>
      </c>
      <c r="L742" s="412">
        <f t="shared" si="229"/>
        <v>25</v>
      </c>
      <c r="M742" s="412">
        <f t="shared" si="229"/>
        <v>0</v>
      </c>
      <c r="N742" s="412">
        <f t="shared" si="229"/>
        <v>0</v>
      </c>
      <c r="O742" s="412">
        <f t="shared" si="229"/>
        <v>0</v>
      </c>
      <c r="P742" s="412">
        <f t="shared" si="229"/>
        <v>0</v>
      </c>
      <c r="Q742" s="412">
        <f t="shared" si="229"/>
        <v>0</v>
      </c>
      <c r="R742" s="926"/>
      <c r="S742" s="927"/>
      <c r="T742" s="927"/>
      <c r="U742" s="927"/>
      <c r="V742" s="928"/>
    </row>
    <row r="743" spans="1:22" s="441" customFormat="1" ht="40.5" customHeight="1">
      <c r="A743" s="814">
        <v>12</v>
      </c>
      <c r="B743" s="815" t="s">
        <v>158</v>
      </c>
      <c r="C743" s="823" t="s">
        <v>150</v>
      </c>
      <c r="D743" s="694" t="s">
        <v>186</v>
      </c>
      <c r="E743" s="945" t="s">
        <v>823</v>
      </c>
      <c r="F743" s="946"/>
      <c r="G743" s="311"/>
      <c r="H743" s="420"/>
      <c r="I743" s="420"/>
      <c r="J743" s="420"/>
      <c r="K743" s="420"/>
      <c r="L743" s="420"/>
      <c r="M743" s="420"/>
      <c r="N743" s="420"/>
      <c r="O743" s="420"/>
      <c r="P743" s="420"/>
      <c r="Q743" s="420"/>
      <c r="R743" s="312"/>
      <c r="S743" s="312"/>
      <c r="T743" s="329"/>
      <c r="U743" s="314"/>
      <c r="V743" s="314"/>
    </row>
    <row r="744" spans="1:22" s="441" customFormat="1" ht="80.25" customHeight="1">
      <c r="A744" s="814"/>
      <c r="B744" s="815"/>
      <c r="C744" s="823"/>
      <c r="D744" s="805"/>
      <c r="E744" s="285" t="s">
        <v>10</v>
      </c>
      <c r="F744" s="323" t="s">
        <v>824</v>
      </c>
      <c r="G744" s="273" t="s">
        <v>147</v>
      </c>
      <c r="H744" s="402">
        <f>I744+J744+K744+L744+M744+N744+O744+P744+Q744</f>
        <v>40</v>
      </c>
      <c r="I744" s="408"/>
      <c r="J744" s="408"/>
      <c r="K744" s="408"/>
      <c r="L744" s="409">
        <v>40</v>
      </c>
      <c r="M744" s="408"/>
      <c r="N744" s="408"/>
      <c r="O744" s="408"/>
      <c r="P744" s="408"/>
      <c r="Q744" s="408"/>
      <c r="R744" s="324" t="s">
        <v>710</v>
      </c>
      <c r="S744" s="254" t="s">
        <v>1176</v>
      </c>
      <c r="T744" s="274" t="s">
        <v>822</v>
      </c>
      <c r="U744" s="297" t="s">
        <v>152</v>
      </c>
      <c r="V744" s="273">
        <v>20</v>
      </c>
    </row>
    <row r="745" spans="1:22" s="441" customFormat="1" ht="15" customHeight="1">
      <c r="A745" s="814"/>
      <c r="B745" s="815"/>
      <c r="C745" s="823"/>
      <c r="D745" s="923" t="s">
        <v>15</v>
      </c>
      <c r="E745" s="924"/>
      <c r="F745" s="924"/>
      <c r="G745" s="925"/>
      <c r="H745" s="412">
        <f>SUM(H744:H744)</f>
        <v>40</v>
      </c>
      <c r="I745" s="412">
        <f t="shared" ref="I745:Q745" si="230">SUM(I744:I744)</f>
        <v>0</v>
      </c>
      <c r="J745" s="412">
        <f t="shared" si="230"/>
        <v>0</v>
      </c>
      <c r="K745" s="412">
        <f t="shared" si="230"/>
        <v>0</v>
      </c>
      <c r="L745" s="412">
        <f t="shared" si="230"/>
        <v>40</v>
      </c>
      <c r="M745" s="412">
        <f t="shared" si="230"/>
        <v>0</v>
      </c>
      <c r="N745" s="412">
        <f t="shared" si="230"/>
        <v>0</v>
      </c>
      <c r="O745" s="412">
        <f t="shared" si="230"/>
        <v>0</v>
      </c>
      <c r="P745" s="412">
        <f t="shared" si="230"/>
        <v>0</v>
      </c>
      <c r="Q745" s="412">
        <f t="shared" si="230"/>
        <v>0</v>
      </c>
      <c r="R745" s="926"/>
      <c r="S745" s="927"/>
      <c r="T745" s="927"/>
      <c r="U745" s="927"/>
      <c r="V745" s="928"/>
    </row>
    <row r="746" spans="1:22" s="441" customFormat="1" ht="80.25" customHeight="1">
      <c r="A746" s="688">
        <v>12</v>
      </c>
      <c r="B746" s="691" t="s">
        <v>158</v>
      </c>
      <c r="C746" s="675" t="s">
        <v>150</v>
      </c>
      <c r="D746" s="694" t="s">
        <v>168</v>
      </c>
      <c r="E746" s="945" t="s">
        <v>825</v>
      </c>
      <c r="F746" s="946"/>
      <c r="G746" s="311"/>
      <c r="H746" s="420"/>
      <c r="I746" s="420"/>
      <c r="J746" s="420"/>
      <c r="K746" s="420"/>
      <c r="L746" s="420"/>
      <c r="M746" s="420"/>
      <c r="N746" s="420"/>
      <c r="O746" s="420"/>
      <c r="P746" s="420"/>
      <c r="Q746" s="420"/>
      <c r="R746" s="312"/>
      <c r="S746" s="312"/>
      <c r="T746" s="313"/>
      <c r="U746" s="314"/>
      <c r="V746" s="314"/>
    </row>
    <row r="747" spans="1:22" s="441" customFormat="1" ht="70.5" customHeight="1">
      <c r="A747" s="689"/>
      <c r="B747" s="692"/>
      <c r="C747" s="676"/>
      <c r="D747" s="695"/>
      <c r="E747" s="285" t="s">
        <v>10</v>
      </c>
      <c r="F747" s="315" t="s">
        <v>826</v>
      </c>
      <c r="G747" s="273" t="s">
        <v>147</v>
      </c>
      <c r="H747" s="402">
        <f>I747+J747+K747+L747+M747+N747+O747+P747+Q747</f>
        <v>2.2000000000000002</v>
      </c>
      <c r="I747" s="408"/>
      <c r="J747" s="408"/>
      <c r="K747" s="408"/>
      <c r="L747" s="409">
        <v>2.2000000000000002</v>
      </c>
      <c r="M747" s="408"/>
      <c r="N747" s="408"/>
      <c r="O747" s="408"/>
      <c r="P747" s="408"/>
      <c r="Q747" s="408"/>
      <c r="R747" s="324" t="s">
        <v>710</v>
      </c>
      <c r="S747" s="254" t="s">
        <v>1176</v>
      </c>
      <c r="T747" s="274" t="s">
        <v>827</v>
      </c>
      <c r="U747" s="297" t="s">
        <v>178</v>
      </c>
      <c r="V747" s="273">
        <v>1000</v>
      </c>
    </row>
    <row r="748" spans="1:22" s="441" customFormat="1" ht="15" customHeight="1">
      <c r="A748" s="690"/>
      <c r="B748" s="693"/>
      <c r="C748" s="677"/>
      <c r="D748" s="923" t="s">
        <v>15</v>
      </c>
      <c r="E748" s="924"/>
      <c r="F748" s="924"/>
      <c r="G748" s="925"/>
      <c r="H748" s="412">
        <f>H747</f>
        <v>2.2000000000000002</v>
      </c>
      <c r="I748" s="412">
        <f t="shared" ref="I748:Q748" si="231">I747</f>
        <v>0</v>
      </c>
      <c r="J748" s="412">
        <f t="shared" si="231"/>
        <v>0</v>
      </c>
      <c r="K748" s="412">
        <f t="shared" si="231"/>
        <v>0</v>
      </c>
      <c r="L748" s="412">
        <f t="shared" si="231"/>
        <v>2.2000000000000002</v>
      </c>
      <c r="M748" s="412">
        <f t="shared" si="231"/>
        <v>0</v>
      </c>
      <c r="N748" s="412">
        <f t="shared" si="231"/>
        <v>0</v>
      </c>
      <c r="O748" s="412">
        <f t="shared" si="231"/>
        <v>0</v>
      </c>
      <c r="P748" s="412">
        <f t="shared" si="231"/>
        <v>0</v>
      </c>
      <c r="Q748" s="412">
        <f t="shared" si="231"/>
        <v>0</v>
      </c>
      <c r="R748" s="926"/>
      <c r="S748" s="927"/>
      <c r="T748" s="927"/>
      <c r="U748" s="927"/>
      <c r="V748" s="928"/>
    </row>
    <row r="749" spans="1:22" s="3" customFormat="1" ht="15" customHeight="1">
      <c r="A749" s="439">
        <v>12</v>
      </c>
      <c r="B749" s="562" t="s">
        <v>158</v>
      </c>
      <c r="C749" s="563" t="s">
        <v>150</v>
      </c>
      <c r="D749" s="929" t="s">
        <v>16</v>
      </c>
      <c r="E749" s="930"/>
      <c r="F749" s="930"/>
      <c r="G749" s="931"/>
      <c r="H749" s="413">
        <f>H715+H718+H721+H726+H729+H739+H742+H745+H748</f>
        <v>318.99999999999994</v>
      </c>
      <c r="I749" s="413">
        <f t="shared" ref="I749:Q749" si="232">I715+I718+I721+I726+I729+I739+I742+I745+I748</f>
        <v>0</v>
      </c>
      <c r="J749" s="413">
        <f t="shared" si="232"/>
        <v>0</v>
      </c>
      <c r="K749" s="413">
        <f t="shared" si="232"/>
        <v>0</v>
      </c>
      <c r="L749" s="413">
        <f t="shared" si="232"/>
        <v>318.99999999999994</v>
      </c>
      <c r="M749" s="413">
        <f t="shared" si="232"/>
        <v>0</v>
      </c>
      <c r="N749" s="413">
        <f t="shared" si="232"/>
        <v>0</v>
      </c>
      <c r="O749" s="413">
        <f t="shared" si="232"/>
        <v>0</v>
      </c>
      <c r="P749" s="413">
        <f t="shared" si="232"/>
        <v>0</v>
      </c>
      <c r="Q749" s="413">
        <f t="shared" si="232"/>
        <v>0</v>
      </c>
      <c r="R749" s="932"/>
      <c r="S749" s="933"/>
      <c r="T749" s="933"/>
      <c r="U749" s="933"/>
      <c r="V749" s="934"/>
    </row>
    <row r="750" spans="1:22" s="3" customFormat="1" ht="15" customHeight="1">
      <c r="A750" s="439">
        <v>12</v>
      </c>
      <c r="B750" s="562" t="s">
        <v>158</v>
      </c>
      <c r="C750" s="910" t="s">
        <v>17</v>
      </c>
      <c r="D750" s="911"/>
      <c r="E750" s="911"/>
      <c r="F750" s="911"/>
      <c r="G750" s="912"/>
      <c r="H750" s="424">
        <f>H749</f>
        <v>318.99999999999994</v>
      </c>
      <c r="I750" s="424">
        <f t="shared" ref="I750:Q750" si="233">I749</f>
        <v>0</v>
      </c>
      <c r="J750" s="424">
        <f t="shared" si="233"/>
        <v>0</v>
      </c>
      <c r="K750" s="424">
        <f t="shared" si="233"/>
        <v>0</v>
      </c>
      <c r="L750" s="424">
        <f t="shared" si="233"/>
        <v>318.99999999999994</v>
      </c>
      <c r="M750" s="424">
        <f t="shared" si="233"/>
        <v>0</v>
      </c>
      <c r="N750" s="424">
        <f t="shared" si="233"/>
        <v>0</v>
      </c>
      <c r="O750" s="424">
        <f t="shared" si="233"/>
        <v>0</v>
      </c>
      <c r="P750" s="424">
        <f t="shared" si="233"/>
        <v>0</v>
      </c>
      <c r="Q750" s="424">
        <f t="shared" si="233"/>
        <v>0</v>
      </c>
      <c r="R750" s="572"/>
      <c r="S750" s="572"/>
      <c r="T750" s="304"/>
      <c r="U750" s="573"/>
      <c r="V750" s="574"/>
    </row>
    <row r="751" spans="1:22" s="331" customFormat="1" ht="15" customHeight="1">
      <c r="A751" s="439">
        <v>12</v>
      </c>
      <c r="B751" s="562" t="s">
        <v>162</v>
      </c>
      <c r="C751" s="562" t="s">
        <v>162</v>
      </c>
      <c r="D751" s="949" t="s">
        <v>828</v>
      </c>
      <c r="E751" s="950"/>
      <c r="F751" s="950"/>
      <c r="G751" s="950"/>
      <c r="H751" s="950"/>
      <c r="I751" s="950"/>
      <c r="J751" s="950"/>
      <c r="K751" s="950"/>
      <c r="L751" s="950"/>
      <c r="M751" s="950"/>
      <c r="N751" s="425"/>
      <c r="O751" s="425"/>
      <c r="P751" s="425"/>
      <c r="Q751" s="425"/>
      <c r="R751" s="572"/>
      <c r="S751" s="572"/>
      <c r="T751" s="304"/>
      <c r="U751" s="304"/>
      <c r="V751" s="330"/>
    </row>
    <row r="752" spans="1:22" s="3" customFormat="1" ht="15" customHeight="1">
      <c r="A752" s="439">
        <v>12</v>
      </c>
      <c r="B752" s="562" t="s">
        <v>162</v>
      </c>
      <c r="C752" s="563" t="s">
        <v>150</v>
      </c>
      <c r="D752" s="951" t="s">
        <v>829</v>
      </c>
      <c r="E752" s="951"/>
      <c r="F752" s="951"/>
      <c r="G752" s="951"/>
      <c r="H752" s="951"/>
      <c r="I752" s="951"/>
      <c r="J752" s="951"/>
      <c r="K752" s="951"/>
      <c r="L752" s="951"/>
      <c r="M752" s="951"/>
      <c r="N752" s="951"/>
      <c r="O752" s="951"/>
      <c r="P752" s="951"/>
      <c r="Q752" s="951"/>
      <c r="R752" s="951"/>
      <c r="S752" s="951"/>
      <c r="T752" s="951"/>
      <c r="U752" s="951"/>
      <c r="V752" s="951"/>
    </row>
    <row r="753" spans="1:22" s="3" customFormat="1" ht="41.25" customHeight="1">
      <c r="A753" s="814">
        <v>12</v>
      </c>
      <c r="B753" s="815" t="s">
        <v>162</v>
      </c>
      <c r="C753" s="675" t="s">
        <v>150</v>
      </c>
      <c r="D753" s="694" t="s">
        <v>150</v>
      </c>
      <c r="E753" s="952" t="s">
        <v>1103</v>
      </c>
      <c r="F753" s="953"/>
      <c r="G753" s="332"/>
      <c r="H753" s="411"/>
      <c r="I753" s="411"/>
      <c r="J753" s="411"/>
      <c r="K753" s="411"/>
      <c r="L753" s="411"/>
      <c r="M753" s="411"/>
      <c r="N753" s="411"/>
      <c r="O753" s="411"/>
      <c r="P753" s="411"/>
      <c r="Q753" s="411"/>
      <c r="R753" s="333"/>
      <c r="S753" s="333"/>
      <c r="T753" s="334"/>
      <c r="U753" s="335"/>
      <c r="V753" s="335"/>
    </row>
    <row r="754" spans="1:22" s="3" customFormat="1" ht="47.25" customHeight="1">
      <c r="A754" s="814"/>
      <c r="B754" s="815"/>
      <c r="C754" s="676"/>
      <c r="D754" s="805"/>
      <c r="E754" s="277" t="s">
        <v>10</v>
      </c>
      <c r="F754" s="294" t="s">
        <v>830</v>
      </c>
      <c r="G754" s="307" t="s">
        <v>147</v>
      </c>
      <c r="H754" s="404">
        <f>I754+J754+K754+L754+M754+N754+O754+P754+Q754</f>
        <v>1.5</v>
      </c>
      <c r="I754" s="415">
        <v>1.5</v>
      </c>
      <c r="J754" s="415"/>
      <c r="K754" s="415"/>
      <c r="L754" s="419"/>
      <c r="M754" s="415"/>
      <c r="N754" s="415"/>
      <c r="O754" s="415"/>
      <c r="P754" s="415"/>
      <c r="Q754" s="415"/>
      <c r="R754" s="253" t="s">
        <v>710</v>
      </c>
      <c r="S754" s="336" t="s">
        <v>1224</v>
      </c>
      <c r="T754" s="288" t="s">
        <v>831</v>
      </c>
      <c r="U754" s="307" t="s">
        <v>152</v>
      </c>
      <c r="V754" s="337">
        <v>1</v>
      </c>
    </row>
    <row r="755" spans="1:22" s="3" customFormat="1" ht="15" customHeight="1">
      <c r="A755" s="814"/>
      <c r="B755" s="815"/>
      <c r="C755" s="677"/>
      <c r="D755" s="920" t="s">
        <v>726</v>
      </c>
      <c r="E755" s="921"/>
      <c r="F755" s="921"/>
      <c r="G755" s="922"/>
      <c r="H755" s="410">
        <f>SUM(H754:H754)</f>
        <v>1.5</v>
      </c>
      <c r="I755" s="410">
        <f t="shared" ref="I755:Q755" si="234">SUM(I754:I754)</f>
        <v>1.5</v>
      </c>
      <c r="J755" s="410">
        <f t="shared" si="234"/>
        <v>0</v>
      </c>
      <c r="K755" s="410">
        <f t="shared" si="234"/>
        <v>0</v>
      </c>
      <c r="L755" s="410">
        <f t="shared" si="234"/>
        <v>0</v>
      </c>
      <c r="M755" s="410">
        <f t="shared" si="234"/>
        <v>0</v>
      </c>
      <c r="N755" s="410">
        <f t="shared" si="234"/>
        <v>0</v>
      </c>
      <c r="O755" s="410">
        <f t="shared" si="234"/>
        <v>0</v>
      </c>
      <c r="P755" s="410">
        <f t="shared" si="234"/>
        <v>0</v>
      </c>
      <c r="Q755" s="410">
        <f t="shared" si="234"/>
        <v>0</v>
      </c>
      <c r="R755" s="918"/>
      <c r="S755" s="918"/>
      <c r="T755" s="918"/>
      <c r="U755" s="918"/>
      <c r="V755" s="919"/>
    </row>
    <row r="756" spans="1:22" s="3" customFormat="1" ht="15" customHeight="1">
      <c r="A756" s="439">
        <v>12</v>
      </c>
      <c r="B756" s="562" t="s">
        <v>162</v>
      </c>
      <c r="C756" s="563" t="s">
        <v>150</v>
      </c>
      <c r="D756" s="954" t="s">
        <v>16</v>
      </c>
      <c r="E756" s="954"/>
      <c r="F756" s="954"/>
      <c r="G756" s="954"/>
      <c r="H756" s="413">
        <f>H755</f>
        <v>1.5</v>
      </c>
      <c r="I756" s="413">
        <f t="shared" ref="I756:Q756" si="235">I755</f>
        <v>1.5</v>
      </c>
      <c r="J756" s="413">
        <f t="shared" si="235"/>
        <v>0</v>
      </c>
      <c r="K756" s="413">
        <f t="shared" si="235"/>
        <v>0</v>
      </c>
      <c r="L756" s="413">
        <f t="shared" si="235"/>
        <v>0</v>
      </c>
      <c r="M756" s="413">
        <f t="shared" si="235"/>
        <v>0</v>
      </c>
      <c r="N756" s="413">
        <f t="shared" si="235"/>
        <v>0</v>
      </c>
      <c r="O756" s="413">
        <f t="shared" si="235"/>
        <v>0</v>
      </c>
      <c r="P756" s="413">
        <f t="shared" si="235"/>
        <v>0</v>
      </c>
      <c r="Q756" s="413">
        <f t="shared" si="235"/>
        <v>0</v>
      </c>
      <c r="R756" s="932"/>
      <c r="S756" s="933"/>
      <c r="T756" s="933"/>
      <c r="U756" s="933"/>
      <c r="V756" s="934"/>
    </row>
    <row r="757" spans="1:22" s="3" customFormat="1" ht="15" customHeight="1">
      <c r="A757" s="439">
        <v>12</v>
      </c>
      <c r="B757" s="562" t="s">
        <v>162</v>
      </c>
      <c r="C757" s="563" t="s">
        <v>151</v>
      </c>
      <c r="D757" s="951" t="s">
        <v>832</v>
      </c>
      <c r="E757" s="951"/>
      <c r="F757" s="951"/>
      <c r="G757" s="951"/>
      <c r="H757" s="951"/>
      <c r="I757" s="951"/>
      <c r="J757" s="951"/>
      <c r="K757" s="951"/>
      <c r="L757" s="951"/>
      <c r="M757" s="951"/>
      <c r="N757" s="951"/>
      <c r="O757" s="951"/>
      <c r="P757" s="951"/>
      <c r="Q757" s="951"/>
      <c r="R757" s="951"/>
      <c r="S757" s="951"/>
      <c r="T757" s="951"/>
      <c r="U757" s="951"/>
      <c r="V757" s="951"/>
    </row>
    <row r="758" spans="1:22" s="3" customFormat="1" ht="52.5" customHeight="1">
      <c r="A758" s="688">
        <v>12</v>
      </c>
      <c r="B758" s="691" t="s">
        <v>162</v>
      </c>
      <c r="C758" s="675" t="s">
        <v>151</v>
      </c>
      <c r="D758" s="694" t="s">
        <v>150</v>
      </c>
      <c r="E758" s="955" t="s">
        <v>833</v>
      </c>
      <c r="F758" s="955"/>
      <c r="G758" s="298"/>
      <c r="H758" s="411"/>
      <c r="I758" s="411"/>
      <c r="J758" s="411"/>
      <c r="K758" s="411"/>
      <c r="L758" s="411"/>
      <c r="M758" s="411"/>
      <c r="N758" s="411"/>
      <c r="O758" s="411"/>
      <c r="P758" s="411"/>
      <c r="Q758" s="411"/>
      <c r="R758" s="333"/>
      <c r="S758" s="333"/>
      <c r="T758" s="338"/>
      <c r="U758" s="333"/>
      <c r="V758" s="339"/>
    </row>
    <row r="759" spans="1:22" s="3" customFormat="1" ht="46.5" customHeight="1">
      <c r="A759" s="689"/>
      <c r="B759" s="692"/>
      <c r="C759" s="676"/>
      <c r="D759" s="805"/>
      <c r="E759" s="277" t="s">
        <v>10</v>
      </c>
      <c r="F759" s="294" t="s">
        <v>834</v>
      </c>
      <c r="G759" s="340" t="s">
        <v>14</v>
      </c>
      <c r="H759" s="404">
        <f>I759+J759+K759+L759+M759+N759+O759+P759+Q759</f>
        <v>2.1</v>
      </c>
      <c r="I759" s="419"/>
      <c r="J759" s="419"/>
      <c r="K759" s="419"/>
      <c r="L759" s="419">
        <v>2.1</v>
      </c>
      <c r="M759" s="419"/>
      <c r="N759" s="415"/>
      <c r="O759" s="415"/>
      <c r="P759" s="415"/>
      <c r="Q759" s="415"/>
      <c r="R759" s="341" t="s">
        <v>710</v>
      </c>
      <c r="S759" s="336" t="s">
        <v>1224</v>
      </c>
      <c r="T759" s="342" t="s">
        <v>835</v>
      </c>
      <c r="U759" s="340" t="s">
        <v>152</v>
      </c>
      <c r="V759" s="337">
        <v>5800</v>
      </c>
    </row>
    <row r="760" spans="1:22" s="3" customFormat="1" ht="41.25" customHeight="1">
      <c r="A760" s="689"/>
      <c r="B760" s="692"/>
      <c r="C760" s="676"/>
      <c r="D760" s="564"/>
      <c r="E760" s="277" t="s">
        <v>11</v>
      </c>
      <c r="F760" s="294" t="s">
        <v>1220</v>
      </c>
      <c r="G760" s="340" t="s">
        <v>14</v>
      </c>
      <c r="H760" s="404">
        <f>I760+J760+K760+L760+M760+N760+O760+P760+Q760</f>
        <v>4.45</v>
      </c>
      <c r="I760" s="419"/>
      <c r="J760" s="419"/>
      <c r="K760" s="419"/>
      <c r="L760" s="419">
        <v>4.45</v>
      </c>
      <c r="M760" s="419"/>
      <c r="N760" s="415"/>
      <c r="O760" s="415"/>
      <c r="P760" s="415"/>
      <c r="Q760" s="415"/>
      <c r="R760" s="341" t="s">
        <v>870</v>
      </c>
      <c r="S760" s="336" t="s">
        <v>1224</v>
      </c>
      <c r="T760" s="342" t="s">
        <v>1221</v>
      </c>
      <c r="U760" s="340" t="s">
        <v>152</v>
      </c>
      <c r="V760" s="337">
        <v>382</v>
      </c>
    </row>
    <row r="761" spans="1:22" s="3" customFormat="1" ht="16.5" customHeight="1">
      <c r="A761" s="690"/>
      <c r="B761" s="693"/>
      <c r="C761" s="677"/>
      <c r="D761" s="343"/>
      <c r="E761" s="344"/>
      <c r="F761" s="345" t="s">
        <v>15</v>
      </c>
      <c r="G761" s="349"/>
      <c r="H761" s="426">
        <f>H759+H760</f>
        <v>6.5500000000000007</v>
      </c>
      <c r="I761" s="426">
        <f t="shared" ref="I761:Q761" si="236">I759+I760</f>
        <v>0</v>
      </c>
      <c r="J761" s="426">
        <f t="shared" si="236"/>
        <v>0</v>
      </c>
      <c r="K761" s="426">
        <f t="shared" si="236"/>
        <v>0</v>
      </c>
      <c r="L761" s="426">
        <f t="shared" si="236"/>
        <v>6.5500000000000007</v>
      </c>
      <c r="M761" s="426">
        <f t="shared" si="236"/>
        <v>0</v>
      </c>
      <c r="N761" s="426">
        <f t="shared" si="236"/>
        <v>0</v>
      </c>
      <c r="O761" s="426">
        <f t="shared" si="236"/>
        <v>0</v>
      </c>
      <c r="P761" s="426">
        <f t="shared" si="236"/>
        <v>0</v>
      </c>
      <c r="Q761" s="426">
        <f t="shared" si="236"/>
        <v>0</v>
      </c>
      <c r="R761" s="346"/>
      <c r="S761" s="347"/>
      <c r="T761" s="348"/>
      <c r="U761" s="349"/>
      <c r="V761" s="350"/>
    </row>
    <row r="762" spans="1:22" s="3" customFormat="1" ht="42" customHeight="1">
      <c r="A762" s="688">
        <v>12</v>
      </c>
      <c r="B762" s="691" t="s">
        <v>162</v>
      </c>
      <c r="C762" s="675" t="s">
        <v>151</v>
      </c>
      <c r="D762" s="694" t="s">
        <v>151</v>
      </c>
      <c r="E762" s="952" t="s">
        <v>836</v>
      </c>
      <c r="F762" s="953"/>
      <c r="G762" s="332"/>
      <c r="H762" s="411"/>
      <c r="I762" s="411"/>
      <c r="J762" s="411"/>
      <c r="K762" s="411"/>
      <c r="L762" s="411"/>
      <c r="M762" s="411"/>
      <c r="N762" s="411"/>
      <c r="O762" s="411"/>
      <c r="P762" s="411"/>
      <c r="Q762" s="411"/>
      <c r="R762" s="333"/>
      <c r="S762" s="333"/>
      <c r="T762" s="334"/>
      <c r="U762" s="335"/>
      <c r="V762" s="335"/>
    </row>
    <row r="763" spans="1:22" s="3" customFormat="1" ht="39.75" customHeight="1">
      <c r="A763" s="689"/>
      <c r="B763" s="692"/>
      <c r="C763" s="676"/>
      <c r="D763" s="695"/>
      <c r="E763" s="277" t="s">
        <v>10</v>
      </c>
      <c r="F763" s="294" t="s">
        <v>837</v>
      </c>
      <c r="G763" s="351" t="s">
        <v>14</v>
      </c>
      <c r="H763" s="404">
        <f>I763+J763+K763+L763+M763+N763+O763+P763+Q763</f>
        <v>4</v>
      </c>
      <c r="I763" s="415">
        <v>4</v>
      </c>
      <c r="J763" s="415"/>
      <c r="K763" s="415"/>
      <c r="L763" s="419"/>
      <c r="M763" s="415"/>
      <c r="N763" s="415"/>
      <c r="O763" s="415"/>
      <c r="P763" s="415"/>
      <c r="Q763" s="415"/>
      <c r="R763" s="341" t="s">
        <v>710</v>
      </c>
      <c r="S763" s="336" t="s">
        <v>1224</v>
      </c>
      <c r="T763" s="342" t="s">
        <v>835</v>
      </c>
      <c r="U763" s="340" t="s">
        <v>152</v>
      </c>
      <c r="V763" s="337">
        <v>5800</v>
      </c>
    </row>
    <row r="764" spans="1:22" s="3" customFormat="1">
      <c r="A764" s="552"/>
      <c r="B764" s="576"/>
      <c r="C764" s="558"/>
      <c r="D764" s="352"/>
      <c r="E764" s="353"/>
      <c r="F764" s="354"/>
      <c r="G764" s="355" t="s">
        <v>15</v>
      </c>
      <c r="H764" s="426">
        <f>H763</f>
        <v>4</v>
      </c>
      <c r="I764" s="426">
        <f t="shared" ref="I764:Q764" si="237">I763</f>
        <v>4</v>
      </c>
      <c r="J764" s="426">
        <f t="shared" si="237"/>
        <v>0</v>
      </c>
      <c r="K764" s="426">
        <f t="shared" si="237"/>
        <v>0</v>
      </c>
      <c r="L764" s="426">
        <f t="shared" si="237"/>
        <v>0</v>
      </c>
      <c r="M764" s="426">
        <f t="shared" si="237"/>
        <v>0</v>
      </c>
      <c r="N764" s="426">
        <f t="shared" si="237"/>
        <v>0</v>
      </c>
      <c r="O764" s="426">
        <f t="shared" si="237"/>
        <v>0</v>
      </c>
      <c r="P764" s="426">
        <f t="shared" si="237"/>
        <v>0</v>
      </c>
      <c r="Q764" s="426">
        <f t="shared" si="237"/>
        <v>0</v>
      </c>
      <c r="R764" s="356"/>
      <c r="S764" s="347"/>
      <c r="T764" s="357"/>
      <c r="U764" s="358"/>
      <c r="V764" s="359"/>
    </row>
    <row r="765" spans="1:22" s="3" customFormat="1" ht="15" customHeight="1">
      <c r="A765" s="439" t="s">
        <v>217</v>
      </c>
      <c r="B765" s="562" t="s">
        <v>162</v>
      </c>
      <c r="C765" s="563" t="s">
        <v>151</v>
      </c>
      <c r="D765" s="929" t="s">
        <v>16</v>
      </c>
      <c r="E765" s="930"/>
      <c r="F765" s="930"/>
      <c r="G765" s="931"/>
      <c r="H765" s="413">
        <f>H761+H764</f>
        <v>10.55</v>
      </c>
      <c r="I765" s="413">
        <f t="shared" ref="I765:Q765" si="238">I761+I764</f>
        <v>4</v>
      </c>
      <c r="J765" s="413">
        <f t="shared" si="238"/>
        <v>0</v>
      </c>
      <c r="K765" s="413">
        <f t="shared" si="238"/>
        <v>0</v>
      </c>
      <c r="L765" s="413">
        <f t="shared" si="238"/>
        <v>6.5500000000000007</v>
      </c>
      <c r="M765" s="413">
        <f t="shared" si="238"/>
        <v>0</v>
      </c>
      <c r="N765" s="413">
        <f t="shared" si="238"/>
        <v>0</v>
      </c>
      <c r="O765" s="413">
        <f t="shared" si="238"/>
        <v>0</v>
      </c>
      <c r="P765" s="413">
        <f t="shared" si="238"/>
        <v>0</v>
      </c>
      <c r="Q765" s="413">
        <f t="shared" si="238"/>
        <v>0</v>
      </c>
      <c r="R765" s="932"/>
      <c r="S765" s="933"/>
      <c r="T765" s="933"/>
      <c r="U765" s="933"/>
      <c r="V765" s="934"/>
    </row>
    <row r="766" spans="1:22" s="180" customFormat="1" ht="15" customHeight="1">
      <c r="A766" s="439" t="s">
        <v>217</v>
      </c>
      <c r="B766" s="562" t="s">
        <v>162</v>
      </c>
      <c r="C766" s="956" t="s">
        <v>17</v>
      </c>
      <c r="D766" s="957"/>
      <c r="E766" s="957"/>
      <c r="F766" s="957"/>
      <c r="G766" s="958"/>
      <c r="H766" s="389">
        <f>H756+H765</f>
        <v>12.05</v>
      </c>
      <c r="I766" s="389">
        <f t="shared" ref="I766:Q766" si="239">I756+I765</f>
        <v>5.5</v>
      </c>
      <c r="J766" s="389">
        <f t="shared" si="239"/>
        <v>0</v>
      </c>
      <c r="K766" s="389">
        <f t="shared" si="239"/>
        <v>0</v>
      </c>
      <c r="L766" s="389">
        <f t="shared" si="239"/>
        <v>6.5500000000000007</v>
      </c>
      <c r="M766" s="389">
        <f t="shared" si="239"/>
        <v>0</v>
      </c>
      <c r="N766" s="389">
        <f t="shared" si="239"/>
        <v>0</v>
      </c>
      <c r="O766" s="389">
        <f t="shared" si="239"/>
        <v>0</v>
      </c>
      <c r="P766" s="389">
        <f t="shared" si="239"/>
        <v>0</v>
      </c>
      <c r="Q766" s="389">
        <f t="shared" si="239"/>
        <v>0</v>
      </c>
      <c r="R766" s="360"/>
      <c r="S766" s="959"/>
      <c r="T766" s="959"/>
      <c r="U766" s="959"/>
      <c r="V766" s="960"/>
    </row>
    <row r="767" spans="1:22" s="180" customFormat="1" ht="15.75" customHeight="1">
      <c r="A767" s="439" t="s">
        <v>217</v>
      </c>
      <c r="B767" s="562" t="s">
        <v>164</v>
      </c>
      <c r="C767" s="961" t="s">
        <v>838</v>
      </c>
      <c r="D767" s="962"/>
      <c r="E767" s="962"/>
      <c r="F767" s="962"/>
      <c r="G767" s="962"/>
      <c r="H767" s="962"/>
      <c r="I767" s="962"/>
      <c r="J767" s="962"/>
      <c r="K767" s="962"/>
      <c r="L767" s="962"/>
      <c r="M767" s="962"/>
      <c r="N767" s="962"/>
      <c r="O767" s="962"/>
      <c r="P767" s="962"/>
      <c r="Q767" s="962"/>
      <c r="R767" s="962"/>
      <c r="S767" s="962"/>
      <c r="T767" s="962"/>
      <c r="U767" s="962"/>
      <c r="V767" s="963"/>
    </row>
    <row r="768" spans="1:22" s="180" customFormat="1" ht="15" customHeight="1">
      <c r="A768" s="439" t="s">
        <v>217</v>
      </c>
      <c r="B768" s="562" t="s">
        <v>164</v>
      </c>
      <c r="C768" s="563" t="s">
        <v>150</v>
      </c>
      <c r="D768" s="951" t="s">
        <v>839</v>
      </c>
      <c r="E768" s="951"/>
      <c r="F768" s="951"/>
      <c r="G768" s="951"/>
      <c r="H768" s="951"/>
      <c r="I768" s="951"/>
      <c r="J768" s="951"/>
      <c r="K768" s="951"/>
      <c r="L768" s="951"/>
      <c r="M768" s="951"/>
      <c r="N768" s="951"/>
      <c r="O768" s="951"/>
      <c r="P768" s="951"/>
      <c r="Q768" s="951"/>
      <c r="R768" s="951"/>
      <c r="S768" s="951"/>
      <c r="T768" s="951"/>
      <c r="U768" s="951"/>
      <c r="V768" s="951"/>
    </row>
    <row r="769" spans="1:22" s="3" customFormat="1" ht="45.75" customHeight="1">
      <c r="A769" s="814" t="s">
        <v>217</v>
      </c>
      <c r="B769" s="815" t="s">
        <v>164</v>
      </c>
      <c r="C769" s="675" t="s">
        <v>150</v>
      </c>
      <c r="D769" s="694" t="s">
        <v>150</v>
      </c>
      <c r="E769" s="952" t="s">
        <v>840</v>
      </c>
      <c r="F769" s="953"/>
      <c r="G769" s="332"/>
      <c r="H769" s="411"/>
      <c r="I769" s="411"/>
      <c r="J769" s="411"/>
      <c r="K769" s="411"/>
      <c r="L769" s="411"/>
      <c r="M769" s="411"/>
      <c r="N769" s="411"/>
      <c r="O769" s="411"/>
      <c r="P769" s="411"/>
      <c r="Q769" s="411"/>
      <c r="R769" s="333"/>
      <c r="S769" s="333"/>
      <c r="T769" s="334"/>
      <c r="U769" s="335"/>
      <c r="V769" s="335"/>
    </row>
    <row r="770" spans="1:22" s="3" customFormat="1" ht="37.5" customHeight="1">
      <c r="A770" s="814"/>
      <c r="B770" s="815"/>
      <c r="C770" s="676"/>
      <c r="D770" s="805"/>
      <c r="E770" s="277" t="s">
        <v>10</v>
      </c>
      <c r="F770" s="294" t="s">
        <v>841</v>
      </c>
      <c r="G770" s="307" t="s">
        <v>14</v>
      </c>
      <c r="H770" s="404">
        <f>I770+J770+K770+L770+M770+N770+O770+P770+Q770</f>
        <v>2</v>
      </c>
      <c r="I770" s="415">
        <v>2</v>
      </c>
      <c r="J770" s="415"/>
      <c r="K770" s="415"/>
      <c r="L770" s="419"/>
      <c r="M770" s="415"/>
      <c r="N770" s="415"/>
      <c r="O770" s="415"/>
      <c r="P770" s="415"/>
      <c r="Q770" s="415"/>
      <c r="R770" s="253" t="s">
        <v>842</v>
      </c>
      <c r="S770" s="336" t="s">
        <v>1177</v>
      </c>
      <c r="T770" s="288" t="s">
        <v>843</v>
      </c>
      <c r="U770" s="307" t="s">
        <v>152</v>
      </c>
      <c r="V770" s="337">
        <v>3</v>
      </c>
    </row>
    <row r="771" spans="1:22" s="3" customFormat="1">
      <c r="A771" s="814"/>
      <c r="B771" s="815"/>
      <c r="C771" s="677"/>
      <c r="D771" s="920" t="s">
        <v>726</v>
      </c>
      <c r="E771" s="921"/>
      <c r="F771" s="921"/>
      <c r="G771" s="922"/>
      <c r="H771" s="410">
        <f>H770</f>
        <v>2</v>
      </c>
      <c r="I771" s="410">
        <f t="shared" ref="I771:Q771" si="240">I770</f>
        <v>2</v>
      </c>
      <c r="J771" s="410">
        <f t="shared" si="240"/>
        <v>0</v>
      </c>
      <c r="K771" s="410">
        <f t="shared" si="240"/>
        <v>0</v>
      </c>
      <c r="L771" s="410">
        <f t="shared" si="240"/>
        <v>0</v>
      </c>
      <c r="M771" s="410">
        <f t="shared" si="240"/>
        <v>0</v>
      </c>
      <c r="N771" s="410">
        <f t="shared" si="240"/>
        <v>0</v>
      </c>
      <c r="O771" s="410">
        <f t="shared" si="240"/>
        <v>0</v>
      </c>
      <c r="P771" s="410">
        <f t="shared" si="240"/>
        <v>0</v>
      </c>
      <c r="Q771" s="410">
        <f t="shared" si="240"/>
        <v>0</v>
      </c>
      <c r="R771" s="918"/>
      <c r="S771" s="918"/>
      <c r="T771" s="918"/>
      <c r="U771" s="918"/>
      <c r="V771" s="919"/>
    </row>
    <row r="772" spans="1:22" s="3" customFormat="1" ht="40.5" customHeight="1">
      <c r="A772" s="814" t="s">
        <v>217</v>
      </c>
      <c r="B772" s="815" t="s">
        <v>164</v>
      </c>
      <c r="C772" s="675" t="s">
        <v>150</v>
      </c>
      <c r="D772" s="694" t="s">
        <v>151</v>
      </c>
      <c r="E772" s="952" t="s">
        <v>844</v>
      </c>
      <c r="F772" s="953"/>
      <c r="G772" s="332"/>
      <c r="H772" s="411"/>
      <c r="I772" s="411"/>
      <c r="J772" s="411"/>
      <c r="K772" s="411"/>
      <c r="L772" s="411"/>
      <c r="M772" s="411"/>
      <c r="N772" s="411"/>
      <c r="O772" s="411"/>
      <c r="P772" s="411"/>
      <c r="Q772" s="411"/>
      <c r="R772" s="333"/>
      <c r="S772" s="333"/>
      <c r="T772" s="334"/>
      <c r="U772" s="335"/>
      <c r="V772" s="335"/>
    </row>
    <row r="773" spans="1:22" s="3" customFormat="1" ht="43.5" customHeight="1">
      <c r="A773" s="814"/>
      <c r="B773" s="815"/>
      <c r="C773" s="676"/>
      <c r="D773" s="805"/>
      <c r="E773" s="277" t="s">
        <v>10</v>
      </c>
      <c r="F773" s="294" t="s">
        <v>1104</v>
      </c>
      <c r="G773" s="307" t="s">
        <v>14</v>
      </c>
      <c r="H773" s="404">
        <f>I773+J773+K773+L773+M773+N773+O773+P773+Q773</f>
        <v>1</v>
      </c>
      <c r="I773" s="415">
        <v>1</v>
      </c>
      <c r="J773" s="415"/>
      <c r="K773" s="415"/>
      <c r="L773" s="419"/>
      <c r="M773" s="415"/>
      <c r="N773" s="415"/>
      <c r="O773" s="415"/>
      <c r="P773" s="415"/>
      <c r="Q773" s="415"/>
      <c r="R773" s="253" t="s">
        <v>845</v>
      </c>
      <c r="S773" s="336" t="s">
        <v>1177</v>
      </c>
      <c r="T773" s="288" t="s">
        <v>846</v>
      </c>
      <c r="U773" s="307" t="s">
        <v>152</v>
      </c>
      <c r="V773" s="337">
        <v>3</v>
      </c>
    </row>
    <row r="774" spans="1:22" s="3" customFormat="1">
      <c r="A774" s="814"/>
      <c r="B774" s="815"/>
      <c r="C774" s="677"/>
      <c r="D774" s="920" t="s">
        <v>726</v>
      </c>
      <c r="E774" s="921"/>
      <c r="F774" s="921"/>
      <c r="G774" s="922"/>
      <c r="H774" s="410">
        <f>H773</f>
        <v>1</v>
      </c>
      <c r="I774" s="410">
        <f t="shared" ref="I774:Q774" si="241">I773</f>
        <v>1</v>
      </c>
      <c r="J774" s="410">
        <f t="shared" si="241"/>
        <v>0</v>
      </c>
      <c r="K774" s="410">
        <f t="shared" si="241"/>
        <v>0</v>
      </c>
      <c r="L774" s="410">
        <f t="shared" si="241"/>
        <v>0</v>
      </c>
      <c r="M774" s="410">
        <f t="shared" si="241"/>
        <v>0</v>
      </c>
      <c r="N774" s="410">
        <f t="shared" si="241"/>
        <v>0</v>
      </c>
      <c r="O774" s="410">
        <f t="shared" si="241"/>
        <v>0</v>
      </c>
      <c r="P774" s="410">
        <f t="shared" si="241"/>
        <v>0</v>
      </c>
      <c r="Q774" s="410">
        <f t="shared" si="241"/>
        <v>0</v>
      </c>
      <c r="R774" s="918"/>
      <c r="S774" s="918"/>
      <c r="T774" s="918"/>
      <c r="U774" s="918"/>
      <c r="V774" s="919"/>
    </row>
    <row r="775" spans="1:22" s="3" customFormat="1" ht="18" customHeight="1">
      <c r="A775" s="439" t="s">
        <v>217</v>
      </c>
      <c r="B775" s="562" t="s">
        <v>164</v>
      </c>
      <c r="C775" s="563" t="s">
        <v>150</v>
      </c>
      <c r="D775" s="929" t="s">
        <v>16</v>
      </c>
      <c r="E775" s="930"/>
      <c r="F775" s="930"/>
      <c r="G775" s="931"/>
      <c r="H775" s="413">
        <f>H771+H774</f>
        <v>3</v>
      </c>
      <c r="I775" s="413">
        <f t="shared" ref="I775:Q775" si="242">I771+I774</f>
        <v>3</v>
      </c>
      <c r="J775" s="413">
        <f t="shared" si="242"/>
        <v>0</v>
      </c>
      <c r="K775" s="413">
        <f t="shared" si="242"/>
        <v>0</v>
      </c>
      <c r="L775" s="413">
        <f t="shared" si="242"/>
        <v>0</v>
      </c>
      <c r="M775" s="413">
        <f t="shared" si="242"/>
        <v>0</v>
      </c>
      <c r="N775" s="413">
        <f t="shared" si="242"/>
        <v>0</v>
      </c>
      <c r="O775" s="413">
        <f t="shared" si="242"/>
        <v>0</v>
      </c>
      <c r="P775" s="413">
        <f t="shared" si="242"/>
        <v>0</v>
      </c>
      <c r="Q775" s="413">
        <f t="shared" si="242"/>
        <v>0</v>
      </c>
      <c r="R775" s="932"/>
      <c r="S775" s="933"/>
      <c r="T775" s="933"/>
      <c r="U775" s="933"/>
      <c r="V775" s="934"/>
    </row>
    <row r="776" spans="1:22" s="3" customFormat="1" ht="15.75" customHeight="1">
      <c r="A776" s="439" t="s">
        <v>217</v>
      </c>
      <c r="B776" s="562" t="s">
        <v>164</v>
      </c>
      <c r="C776" s="563" t="s">
        <v>151</v>
      </c>
      <c r="D776" s="964" t="s">
        <v>847</v>
      </c>
      <c r="E776" s="965"/>
      <c r="F776" s="965"/>
      <c r="G776" s="965"/>
      <c r="H776" s="965"/>
      <c r="I776" s="965"/>
      <c r="J776" s="965"/>
      <c r="K776" s="965"/>
      <c r="L776" s="965"/>
      <c r="M776" s="965"/>
      <c r="N776" s="965"/>
      <c r="O776" s="965"/>
      <c r="P776" s="965"/>
      <c r="Q776" s="965"/>
      <c r="R776" s="965"/>
      <c r="S776" s="965"/>
      <c r="T776" s="965"/>
      <c r="U776" s="965"/>
      <c r="V776" s="966"/>
    </row>
    <row r="777" spans="1:22" s="3" customFormat="1" ht="40.5" customHeight="1">
      <c r="A777" s="688" t="s">
        <v>217</v>
      </c>
      <c r="B777" s="691" t="s">
        <v>164</v>
      </c>
      <c r="C777" s="675" t="s">
        <v>151</v>
      </c>
      <c r="D777" s="694" t="s">
        <v>150</v>
      </c>
      <c r="E777" s="955" t="s">
        <v>848</v>
      </c>
      <c r="F777" s="955"/>
      <c r="G777" s="298"/>
      <c r="H777" s="411"/>
      <c r="I777" s="411"/>
      <c r="J777" s="411"/>
      <c r="K777" s="411"/>
      <c r="L777" s="411"/>
      <c r="M777" s="411"/>
      <c r="N777" s="411"/>
      <c r="O777" s="411"/>
      <c r="P777" s="411"/>
      <c r="Q777" s="411"/>
      <c r="R777" s="333"/>
      <c r="S777" s="333"/>
      <c r="T777" s="338"/>
      <c r="U777" s="333"/>
      <c r="V777" s="339"/>
    </row>
    <row r="778" spans="1:22" s="3" customFormat="1" ht="38.25">
      <c r="A778" s="689"/>
      <c r="B778" s="692"/>
      <c r="C778" s="676"/>
      <c r="D778" s="805"/>
      <c r="E778" s="277" t="s">
        <v>10</v>
      </c>
      <c r="F778" s="294" t="s">
        <v>849</v>
      </c>
      <c r="G778" s="340" t="s">
        <v>14</v>
      </c>
      <c r="H778" s="404">
        <f>I778+J778+K778+L778+M778+N778+O778+P778+Q778</f>
        <v>4.5</v>
      </c>
      <c r="I778" s="419">
        <v>4.5</v>
      </c>
      <c r="J778" s="419"/>
      <c r="K778" s="419"/>
      <c r="L778" s="419"/>
      <c r="M778" s="419"/>
      <c r="N778" s="415"/>
      <c r="O778" s="415"/>
      <c r="P778" s="415"/>
      <c r="Q778" s="415"/>
      <c r="R778" s="341" t="s">
        <v>850</v>
      </c>
      <c r="S778" s="336" t="s">
        <v>1177</v>
      </c>
      <c r="T778" s="361" t="s">
        <v>851</v>
      </c>
      <c r="U778" s="340" t="s">
        <v>152</v>
      </c>
      <c r="V778" s="337">
        <v>48</v>
      </c>
    </row>
    <row r="779" spans="1:22" s="3" customFormat="1" ht="41.25" customHeight="1">
      <c r="A779" s="689"/>
      <c r="B779" s="692"/>
      <c r="C779" s="676"/>
      <c r="D779" s="695"/>
      <c r="E779" s="277" t="s">
        <v>11</v>
      </c>
      <c r="F779" s="294" t="s">
        <v>852</v>
      </c>
      <c r="G779" s="310" t="s">
        <v>14</v>
      </c>
      <c r="H779" s="404">
        <f>I779+J779+K779+L779+M779+N779+O779+P779+Q779</f>
        <v>0.5</v>
      </c>
      <c r="I779" s="419">
        <v>0.5</v>
      </c>
      <c r="J779" s="419"/>
      <c r="K779" s="419"/>
      <c r="L779" s="404"/>
      <c r="M779" s="419"/>
      <c r="N779" s="419"/>
      <c r="O779" s="419"/>
      <c r="P779" s="419"/>
      <c r="Q779" s="419"/>
      <c r="R779" s="341" t="s">
        <v>850</v>
      </c>
      <c r="S779" s="336" t="s">
        <v>1177</v>
      </c>
      <c r="T779" s="361" t="s">
        <v>851</v>
      </c>
      <c r="U779" s="340" t="s">
        <v>152</v>
      </c>
      <c r="V779" s="362">
        <v>4</v>
      </c>
    </row>
    <row r="780" spans="1:22" s="3" customFormat="1">
      <c r="A780" s="690"/>
      <c r="B780" s="693"/>
      <c r="C780" s="677"/>
      <c r="D780" s="967" t="s">
        <v>726</v>
      </c>
      <c r="E780" s="968"/>
      <c r="F780" s="969"/>
      <c r="G780" s="349"/>
      <c r="H780" s="426">
        <f>H778+H779</f>
        <v>5</v>
      </c>
      <c r="I780" s="426">
        <f t="shared" ref="I780:Q780" si="243">I778+I779</f>
        <v>5</v>
      </c>
      <c r="J780" s="426">
        <f t="shared" si="243"/>
        <v>0</v>
      </c>
      <c r="K780" s="426">
        <f t="shared" si="243"/>
        <v>0</v>
      </c>
      <c r="L780" s="426">
        <f t="shared" si="243"/>
        <v>0</v>
      </c>
      <c r="M780" s="426">
        <f t="shared" si="243"/>
        <v>0</v>
      </c>
      <c r="N780" s="426">
        <f t="shared" si="243"/>
        <v>0</v>
      </c>
      <c r="O780" s="426">
        <f t="shared" si="243"/>
        <v>0</v>
      </c>
      <c r="P780" s="426">
        <f t="shared" si="243"/>
        <v>0</v>
      </c>
      <c r="Q780" s="426">
        <f t="shared" si="243"/>
        <v>0</v>
      </c>
      <c r="R780" s="970"/>
      <c r="S780" s="970"/>
      <c r="T780" s="970"/>
      <c r="U780" s="970"/>
      <c r="V780" s="971"/>
    </row>
    <row r="781" spans="1:22" s="3" customFormat="1" ht="15" customHeight="1">
      <c r="A781" s="439" t="s">
        <v>217</v>
      </c>
      <c r="B781" s="562" t="s">
        <v>164</v>
      </c>
      <c r="C781" s="563" t="s">
        <v>151</v>
      </c>
      <c r="D781" s="929" t="s">
        <v>16</v>
      </c>
      <c r="E781" s="930"/>
      <c r="F781" s="930"/>
      <c r="G781" s="931"/>
      <c r="H781" s="413">
        <f>H780</f>
        <v>5</v>
      </c>
      <c r="I781" s="413">
        <f t="shared" ref="I781:Q781" si="244">I780</f>
        <v>5</v>
      </c>
      <c r="J781" s="413">
        <f t="shared" si="244"/>
        <v>0</v>
      </c>
      <c r="K781" s="413">
        <f t="shared" si="244"/>
        <v>0</v>
      </c>
      <c r="L781" s="413">
        <f t="shared" si="244"/>
        <v>0</v>
      </c>
      <c r="M781" s="413">
        <f t="shared" si="244"/>
        <v>0</v>
      </c>
      <c r="N781" s="413">
        <f t="shared" si="244"/>
        <v>0</v>
      </c>
      <c r="O781" s="413">
        <f t="shared" si="244"/>
        <v>0</v>
      </c>
      <c r="P781" s="413">
        <f t="shared" si="244"/>
        <v>0</v>
      </c>
      <c r="Q781" s="413">
        <f t="shared" si="244"/>
        <v>0</v>
      </c>
      <c r="R781" s="932"/>
      <c r="S781" s="933"/>
      <c r="T781" s="933"/>
      <c r="U781" s="933"/>
      <c r="V781" s="934"/>
    </row>
    <row r="782" spans="1:22" s="3" customFormat="1" ht="15.75" customHeight="1">
      <c r="A782" s="439" t="s">
        <v>217</v>
      </c>
      <c r="B782" s="562" t="s">
        <v>164</v>
      </c>
      <c r="C782" s="563" t="s">
        <v>153</v>
      </c>
      <c r="D782" s="964" t="s">
        <v>1065</v>
      </c>
      <c r="E782" s="965"/>
      <c r="F782" s="965"/>
      <c r="G782" s="965"/>
      <c r="H782" s="965"/>
      <c r="I782" s="965"/>
      <c r="J782" s="965"/>
      <c r="K782" s="965"/>
      <c r="L782" s="965"/>
      <c r="M782" s="965"/>
      <c r="N782" s="965"/>
      <c r="O782" s="965"/>
      <c r="P782" s="965"/>
      <c r="Q782" s="965"/>
      <c r="R782" s="965"/>
      <c r="S782" s="965"/>
      <c r="T782" s="965"/>
      <c r="U782" s="965"/>
      <c r="V782" s="966"/>
    </row>
    <row r="783" spans="1:22" s="3" customFormat="1" ht="58.5" customHeight="1">
      <c r="A783" s="688" t="s">
        <v>217</v>
      </c>
      <c r="B783" s="691" t="s">
        <v>164</v>
      </c>
      <c r="C783" s="557" t="s">
        <v>153</v>
      </c>
      <c r="D783" s="694" t="s">
        <v>150</v>
      </c>
      <c r="E783" s="952" t="s">
        <v>853</v>
      </c>
      <c r="F783" s="953"/>
      <c r="G783" s="332"/>
      <c r="H783" s="411"/>
      <c r="I783" s="411"/>
      <c r="J783" s="411"/>
      <c r="K783" s="411"/>
      <c r="L783" s="411"/>
      <c r="M783" s="411"/>
      <c r="N783" s="411"/>
      <c r="O783" s="411"/>
      <c r="P783" s="411"/>
      <c r="Q783" s="411"/>
      <c r="R783" s="333"/>
      <c r="S783" s="333"/>
      <c r="T783" s="334"/>
      <c r="U783" s="335"/>
      <c r="V783" s="335"/>
    </row>
    <row r="784" spans="1:22" s="3" customFormat="1" ht="25.5">
      <c r="A784" s="689"/>
      <c r="B784" s="692"/>
      <c r="C784" s="558"/>
      <c r="D784" s="805"/>
      <c r="E784" s="277" t="s">
        <v>10</v>
      </c>
      <c r="F784" s="294" t="s">
        <v>854</v>
      </c>
      <c r="G784" s="351" t="s">
        <v>14</v>
      </c>
      <c r="H784" s="404">
        <f>I784+J784+K784+L784+M784+N784+O784+P784+Q784</f>
        <v>0.5</v>
      </c>
      <c r="I784" s="415">
        <v>0.5</v>
      </c>
      <c r="J784" s="415"/>
      <c r="K784" s="415"/>
      <c r="L784" s="419"/>
      <c r="M784" s="415"/>
      <c r="N784" s="415"/>
      <c r="O784" s="415"/>
      <c r="P784" s="415"/>
      <c r="Q784" s="415"/>
      <c r="R784" s="341" t="s">
        <v>710</v>
      </c>
      <c r="S784" s="336" t="s">
        <v>1177</v>
      </c>
      <c r="T784" s="342" t="s">
        <v>1191</v>
      </c>
      <c r="U784" s="340" t="s">
        <v>152</v>
      </c>
      <c r="V784" s="337">
        <v>1</v>
      </c>
    </row>
    <row r="785" spans="1:22" s="3" customFormat="1" ht="25.5">
      <c r="A785" s="552"/>
      <c r="B785" s="576"/>
      <c r="C785" s="558"/>
      <c r="D785" s="805"/>
      <c r="E785" s="277" t="s">
        <v>11</v>
      </c>
      <c r="F785" s="294" t="s">
        <v>855</v>
      </c>
      <c r="G785" s="351" t="s">
        <v>240</v>
      </c>
      <c r="H785" s="404">
        <f>I785+J785+K785+L785+M785+N785+O785+P785+Q785</f>
        <v>3.2</v>
      </c>
      <c r="I785" s="415">
        <v>1.2</v>
      </c>
      <c r="J785" s="415"/>
      <c r="K785" s="415"/>
      <c r="L785" s="419"/>
      <c r="M785" s="415"/>
      <c r="N785" s="415"/>
      <c r="O785" s="415"/>
      <c r="P785" s="415"/>
      <c r="Q785" s="415">
        <v>2</v>
      </c>
      <c r="R785" s="341" t="s">
        <v>710</v>
      </c>
      <c r="S785" s="336" t="s">
        <v>1177</v>
      </c>
      <c r="T785" s="342" t="s">
        <v>876</v>
      </c>
      <c r="U785" s="340" t="s">
        <v>152</v>
      </c>
      <c r="V785" s="337">
        <v>15</v>
      </c>
    </row>
    <row r="786" spans="1:22" s="3" customFormat="1" ht="25.5">
      <c r="A786" s="552"/>
      <c r="B786" s="576"/>
      <c r="C786" s="558"/>
      <c r="D786" s="695"/>
      <c r="E786" s="277" t="s">
        <v>12</v>
      </c>
      <c r="F786" s="294" t="s">
        <v>856</v>
      </c>
      <c r="G786" s="351" t="s">
        <v>14</v>
      </c>
      <c r="H786" s="404">
        <f>I786+J786+K786+L786+M786+N786+O786+P786+Q786</f>
        <v>0.3</v>
      </c>
      <c r="I786" s="415">
        <v>0.3</v>
      </c>
      <c r="J786" s="415"/>
      <c r="K786" s="415"/>
      <c r="L786" s="419"/>
      <c r="M786" s="415"/>
      <c r="N786" s="415"/>
      <c r="O786" s="415"/>
      <c r="P786" s="415"/>
      <c r="Q786" s="415"/>
      <c r="R786" s="341" t="s">
        <v>710</v>
      </c>
      <c r="S786" s="336" t="s">
        <v>1177</v>
      </c>
      <c r="T786" s="342" t="s">
        <v>1191</v>
      </c>
      <c r="U786" s="340" t="s">
        <v>152</v>
      </c>
      <c r="V786" s="337">
        <v>1</v>
      </c>
    </row>
    <row r="787" spans="1:22" s="3" customFormat="1">
      <c r="A787" s="552"/>
      <c r="B787" s="576"/>
      <c r="C787" s="558"/>
      <c r="D787" s="352"/>
      <c r="E787" s="353"/>
      <c r="F787" s="354"/>
      <c r="G787" s="355" t="s">
        <v>15</v>
      </c>
      <c r="H787" s="426">
        <f>H784+H785+H786</f>
        <v>4</v>
      </c>
      <c r="I787" s="426">
        <f t="shared" ref="I787:Q787" si="245">I784+I785+I786</f>
        <v>2</v>
      </c>
      <c r="J787" s="426">
        <f t="shared" si="245"/>
        <v>0</v>
      </c>
      <c r="K787" s="426">
        <f t="shared" si="245"/>
        <v>0</v>
      </c>
      <c r="L787" s="426">
        <f t="shared" si="245"/>
        <v>0</v>
      </c>
      <c r="M787" s="426">
        <f t="shared" si="245"/>
        <v>0</v>
      </c>
      <c r="N787" s="426">
        <f t="shared" si="245"/>
        <v>0</v>
      </c>
      <c r="O787" s="426">
        <f t="shared" si="245"/>
        <v>0</v>
      </c>
      <c r="P787" s="426">
        <f t="shared" si="245"/>
        <v>0</v>
      </c>
      <c r="Q787" s="426">
        <f t="shared" si="245"/>
        <v>2</v>
      </c>
      <c r="R787" s="356"/>
      <c r="S787" s="347"/>
      <c r="T787" s="357"/>
      <c r="U787" s="358"/>
      <c r="V787" s="359"/>
    </row>
    <row r="788" spans="1:22" s="3" customFormat="1" ht="18.75" customHeight="1">
      <c r="A788" s="439" t="s">
        <v>217</v>
      </c>
      <c r="B788" s="562" t="s">
        <v>164</v>
      </c>
      <c r="C788" s="563" t="s">
        <v>153</v>
      </c>
      <c r="D788" s="929" t="s">
        <v>16</v>
      </c>
      <c r="E788" s="930"/>
      <c r="F788" s="930"/>
      <c r="G788" s="931"/>
      <c r="H788" s="413">
        <f>H787</f>
        <v>4</v>
      </c>
      <c r="I788" s="413">
        <f t="shared" ref="I788:Q788" si="246">I787</f>
        <v>2</v>
      </c>
      <c r="J788" s="413">
        <f t="shared" si="246"/>
        <v>0</v>
      </c>
      <c r="K788" s="413">
        <f t="shared" si="246"/>
        <v>0</v>
      </c>
      <c r="L788" s="413">
        <f t="shared" si="246"/>
        <v>0</v>
      </c>
      <c r="M788" s="413">
        <f t="shared" si="246"/>
        <v>0</v>
      </c>
      <c r="N788" s="413">
        <f t="shared" si="246"/>
        <v>0</v>
      </c>
      <c r="O788" s="413">
        <f t="shared" si="246"/>
        <v>0</v>
      </c>
      <c r="P788" s="413">
        <f t="shared" si="246"/>
        <v>0</v>
      </c>
      <c r="Q788" s="413">
        <f t="shared" si="246"/>
        <v>2</v>
      </c>
      <c r="R788" s="932"/>
      <c r="S788" s="933"/>
      <c r="T788" s="933"/>
      <c r="U788" s="933"/>
      <c r="V788" s="934"/>
    </row>
    <row r="789" spans="1:22" s="3" customFormat="1" ht="15.75" customHeight="1">
      <c r="A789" s="439" t="s">
        <v>217</v>
      </c>
      <c r="B789" s="562" t="s">
        <v>164</v>
      </c>
      <c r="C789" s="956" t="s">
        <v>17</v>
      </c>
      <c r="D789" s="957"/>
      <c r="E789" s="957"/>
      <c r="F789" s="957"/>
      <c r="G789" s="958"/>
      <c r="H789" s="389">
        <f>H775+H781+H788</f>
        <v>12</v>
      </c>
      <c r="I789" s="389">
        <f t="shared" ref="I789:Q789" si="247">I775+I781+I788</f>
        <v>10</v>
      </c>
      <c r="J789" s="389">
        <f t="shared" si="247"/>
        <v>0</v>
      </c>
      <c r="K789" s="389">
        <f t="shared" si="247"/>
        <v>0</v>
      </c>
      <c r="L789" s="389">
        <f t="shared" si="247"/>
        <v>0</v>
      </c>
      <c r="M789" s="389">
        <f t="shared" si="247"/>
        <v>0</v>
      </c>
      <c r="N789" s="389">
        <f t="shared" si="247"/>
        <v>0</v>
      </c>
      <c r="O789" s="389">
        <f t="shared" si="247"/>
        <v>0</v>
      </c>
      <c r="P789" s="389">
        <f t="shared" si="247"/>
        <v>0</v>
      </c>
      <c r="Q789" s="389">
        <f t="shared" si="247"/>
        <v>2</v>
      </c>
      <c r="R789" s="360"/>
      <c r="S789" s="959"/>
      <c r="T789" s="959"/>
      <c r="U789" s="959"/>
      <c r="V789" s="960"/>
    </row>
    <row r="790" spans="1:22" s="3" customFormat="1" ht="15" customHeight="1">
      <c r="A790" s="565" t="s">
        <v>217</v>
      </c>
      <c r="B790" s="562" t="s">
        <v>186</v>
      </c>
      <c r="C790" s="961" t="s">
        <v>857</v>
      </c>
      <c r="D790" s="962"/>
      <c r="E790" s="962"/>
      <c r="F790" s="962"/>
      <c r="G790" s="962"/>
      <c r="H790" s="962"/>
      <c r="I790" s="962"/>
      <c r="J790" s="962"/>
      <c r="K790" s="962"/>
      <c r="L790" s="962"/>
      <c r="M790" s="962"/>
      <c r="N790" s="962"/>
      <c r="O790" s="962"/>
      <c r="P790" s="962"/>
      <c r="Q790" s="962"/>
      <c r="R790" s="962"/>
      <c r="S790" s="962"/>
      <c r="T790" s="962"/>
      <c r="U790" s="962"/>
      <c r="V790" s="963"/>
    </row>
    <row r="791" spans="1:22" s="3" customFormat="1" ht="19.5" customHeight="1">
      <c r="A791" s="439" t="s">
        <v>217</v>
      </c>
      <c r="B791" s="562" t="s">
        <v>186</v>
      </c>
      <c r="C791" s="563" t="s">
        <v>150</v>
      </c>
      <c r="D791" s="964" t="s">
        <v>858</v>
      </c>
      <c r="E791" s="965"/>
      <c r="F791" s="965"/>
      <c r="G791" s="965"/>
      <c r="H791" s="965"/>
      <c r="I791" s="965"/>
      <c r="J791" s="965"/>
      <c r="K791" s="965"/>
      <c r="L791" s="965"/>
      <c r="M791" s="965"/>
      <c r="N791" s="965"/>
      <c r="O791" s="965"/>
      <c r="P791" s="965"/>
      <c r="Q791" s="965"/>
      <c r="R791" s="965"/>
      <c r="S791" s="965"/>
      <c r="T791" s="965"/>
      <c r="U791" s="965"/>
      <c r="V791" s="966"/>
    </row>
    <row r="792" spans="1:22" s="3" customFormat="1" ht="49.5" customHeight="1">
      <c r="A792" s="551" t="s">
        <v>217</v>
      </c>
      <c r="B792" s="691" t="s">
        <v>186</v>
      </c>
      <c r="C792" s="675" t="s">
        <v>150</v>
      </c>
      <c r="D792" s="560" t="s">
        <v>150</v>
      </c>
      <c r="E792" s="955" t="s">
        <v>859</v>
      </c>
      <c r="F792" s="955"/>
      <c r="G792" s="298"/>
      <c r="H792" s="411"/>
      <c r="I792" s="411"/>
      <c r="J792" s="411"/>
      <c r="K792" s="411"/>
      <c r="L792" s="411"/>
      <c r="M792" s="411"/>
      <c r="N792" s="411"/>
      <c r="O792" s="411"/>
      <c r="P792" s="411"/>
      <c r="Q792" s="411"/>
      <c r="R792" s="333"/>
      <c r="S792" s="333"/>
      <c r="T792" s="338"/>
      <c r="U792" s="333"/>
      <c r="V792" s="339"/>
    </row>
    <row r="793" spans="1:22" s="3" customFormat="1" ht="44.25" customHeight="1">
      <c r="A793" s="552"/>
      <c r="B793" s="692"/>
      <c r="C793" s="676"/>
      <c r="D793" s="564"/>
      <c r="E793" s="277" t="s">
        <v>10</v>
      </c>
      <c r="F793" s="294" t="s">
        <v>860</v>
      </c>
      <c r="G793" s="340" t="s">
        <v>240</v>
      </c>
      <c r="H793" s="404">
        <f>I793+J793+K793+L793+M793+N793+O793+P793+Q793</f>
        <v>2.5</v>
      </c>
      <c r="I793" s="419">
        <v>1.5</v>
      </c>
      <c r="J793" s="419"/>
      <c r="K793" s="419"/>
      <c r="L793" s="419"/>
      <c r="M793" s="419"/>
      <c r="N793" s="415"/>
      <c r="O793" s="415"/>
      <c r="P793" s="415"/>
      <c r="Q793" s="415">
        <v>1</v>
      </c>
      <c r="R793" s="341" t="s">
        <v>861</v>
      </c>
      <c r="S793" s="336" t="s">
        <v>1177</v>
      </c>
      <c r="T793" s="361" t="s">
        <v>862</v>
      </c>
      <c r="U793" s="340" t="s">
        <v>152</v>
      </c>
      <c r="V793" s="337">
        <v>4</v>
      </c>
    </row>
    <row r="794" spans="1:22" s="3" customFormat="1">
      <c r="A794" s="553"/>
      <c r="B794" s="693"/>
      <c r="C794" s="677"/>
      <c r="D794" s="352"/>
      <c r="E794" s="353"/>
      <c r="F794" s="354"/>
      <c r="G794" s="355" t="s">
        <v>15</v>
      </c>
      <c r="H794" s="426">
        <f>H793</f>
        <v>2.5</v>
      </c>
      <c r="I794" s="426">
        <f t="shared" ref="I794:Q794" si="248">I793</f>
        <v>1.5</v>
      </c>
      <c r="J794" s="426">
        <f t="shared" si="248"/>
        <v>0</v>
      </c>
      <c r="K794" s="426">
        <f t="shared" si="248"/>
        <v>0</v>
      </c>
      <c r="L794" s="426">
        <f t="shared" si="248"/>
        <v>0</v>
      </c>
      <c r="M794" s="426">
        <f t="shared" si="248"/>
        <v>0</v>
      </c>
      <c r="N794" s="426">
        <f t="shared" si="248"/>
        <v>0</v>
      </c>
      <c r="O794" s="426">
        <f t="shared" si="248"/>
        <v>0</v>
      </c>
      <c r="P794" s="426">
        <f t="shared" si="248"/>
        <v>0</v>
      </c>
      <c r="Q794" s="426">
        <f t="shared" si="248"/>
        <v>1</v>
      </c>
      <c r="R794" s="356"/>
      <c r="S794" s="347"/>
      <c r="T794" s="357"/>
      <c r="U794" s="358"/>
      <c r="V794" s="359"/>
    </row>
    <row r="795" spans="1:22" s="3" customFormat="1" ht="54" customHeight="1">
      <c r="A795" s="688" t="s">
        <v>217</v>
      </c>
      <c r="B795" s="554" t="s">
        <v>186</v>
      </c>
      <c r="C795" s="557" t="s">
        <v>150</v>
      </c>
      <c r="D795" s="560" t="s">
        <v>151</v>
      </c>
      <c r="E795" s="955" t="s">
        <v>863</v>
      </c>
      <c r="F795" s="955"/>
      <c r="G795" s="298"/>
      <c r="H795" s="411"/>
      <c r="I795" s="411"/>
      <c r="J795" s="411"/>
      <c r="K795" s="411"/>
      <c r="L795" s="411"/>
      <c r="M795" s="411"/>
      <c r="N795" s="411"/>
      <c r="O795" s="411"/>
      <c r="P795" s="411"/>
      <c r="Q795" s="411"/>
      <c r="R795" s="333"/>
      <c r="S795" s="333"/>
      <c r="T795" s="338"/>
      <c r="U795" s="333"/>
      <c r="V795" s="339"/>
    </row>
    <row r="796" spans="1:22" s="3" customFormat="1" ht="43.5" customHeight="1">
      <c r="A796" s="689"/>
      <c r="B796" s="555"/>
      <c r="C796" s="558"/>
      <c r="D796" s="564"/>
      <c r="E796" s="277" t="s">
        <v>10</v>
      </c>
      <c r="F796" s="294" t="s">
        <v>864</v>
      </c>
      <c r="G796" s="340" t="s">
        <v>14</v>
      </c>
      <c r="H796" s="404">
        <f>I796+J796+K796+L796+M796+N796+O796+P796+Q796</f>
        <v>0.5</v>
      </c>
      <c r="I796" s="419">
        <v>0.5</v>
      </c>
      <c r="J796" s="419"/>
      <c r="K796" s="419"/>
      <c r="L796" s="419"/>
      <c r="M796" s="419"/>
      <c r="N796" s="415"/>
      <c r="O796" s="415"/>
      <c r="P796" s="415"/>
      <c r="Q796" s="415"/>
      <c r="R796" s="341" t="s">
        <v>861</v>
      </c>
      <c r="S796" s="336" t="s">
        <v>1177</v>
      </c>
      <c r="T796" s="361" t="s">
        <v>1192</v>
      </c>
      <c r="U796" s="340" t="s">
        <v>152</v>
      </c>
      <c r="V796" s="337">
        <v>4</v>
      </c>
    </row>
    <row r="797" spans="1:22" s="3" customFormat="1" ht="43.5" customHeight="1">
      <c r="A797" s="689"/>
      <c r="B797" s="555"/>
      <c r="C797" s="558"/>
      <c r="D797" s="561"/>
      <c r="E797" s="277" t="s">
        <v>11</v>
      </c>
      <c r="F797" s="294" t="s">
        <v>865</v>
      </c>
      <c r="G797" s="340" t="s">
        <v>14</v>
      </c>
      <c r="H797" s="404">
        <f>I797+J797+K797+L797+M797+N797+O797+P797+Q797</f>
        <v>0.5</v>
      </c>
      <c r="I797" s="419">
        <v>0.5</v>
      </c>
      <c r="J797" s="419"/>
      <c r="K797" s="419"/>
      <c r="L797" s="419"/>
      <c r="M797" s="419"/>
      <c r="N797" s="415"/>
      <c r="O797" s="415"/>
      <c r="P797" s="415"/>
      <c r="Q797" s="415"/>
      <c r="R797" s="341" t="s">
        <v>861</v>
      </c>
      <c r="S797" s="336" t="s">
        <v>1177</v>
      </c>
      <c r="T797" s="361" t="s">
        <v>851</v>
      </c>
      <c r="U797" s="340" t="s">
        <v>152</v>
      </c>
      <c r="V797" s="337">
        <v>4</v>
      </c>
    </row>
    <row r="798" spans="1:22" s="3" customFormat="1">
      <c r="A798" s="690"/>
      <c r="B798" s="556"/>
      <c r="C798" s="559"/>
      <c r="D798" s="967" t="s">
        <v>726</v>
      </c>
      <c r="E798" s="968"/>
      <c r="F798" s="969"/>
      <c r="G798" s="349"/>
      <c r="H798" s="426">
        <f>H796+H797</f>
        <v>1</v>
      </c>
      <c r="I798" s="426">
        <f t="shared" ref="I798:Q798" si="249">I796+I797</f>
        <v>1</v>
      </c>
      <c r="J798" s="426">
        <f t="shared" si="249"/>
        <v>0</v>
      </c>
      <c r="K798" s="426">
        <f t="shared" si="249"/>
        <v>0</v>
      </c>
      <c r="L798" s="426">
        <f t="shared" si="249"/>
        <v>0</v>
      </c>
      <c r="M798" s="426">
        <f t="shared" si="249"/>
        <v>0</v>
      </c>
      <c r="N798" s="426">
        <f t="shared" si="249"/>
        <v>0</v>
      </c>
      <c r="O798" s="426">
        <f t="shared" si="249"/>
        <v>0</v>
      </c>
      <c r="P798" s="426">
        <f t="shared" si="249"/>
        <v>0</v>
      </c>
      <c r="Q798" s="426">
        <f t="shared" si="249"/>
        <v>0</v>
      </c>
      <c r="R798" s="970"/>
      <c r="S798" s="970"/>
      <c r="T798" s="970"/>
      <c r="U798" s="970"/>
      <c r="V798" s="971"/>
    </row>
    <row r="799" spans="1:22" s="3" customFormat="1" ht="17.25" customHeight="1">
      <c r="A799" s="439" t="s">
        <v>217</v>
      </c>
      <c r="B799" s="562" t="s">
        <v>186</v>
      </c>
      <c r="C799" s="563" t="s">
        <v>150</v>
      </c>
      <c r="D799" s="929" t="s">
        <v>16</v>
      </c>
      <c r="E799" s="930"/>
      <c r="F799" s="930"/>
      <c r="G799" s="931"/>
      <c r="H799" s="413">
        <f>H794+H798</f>
        <v>3.5</v>
      </c>
      <c r="I799" s="413">
        <f t="shared" ref="I799:Q799" si="250">I794+I798</f>
        <v>2.5</v>
      </c>
      <c r="J799" s="413">
        <f t="shared" si="250"/>
        <v>0</v>
      </c>
      <c r="K799" s="413">
        <f t="shared" si="250"/>
        <v>0</v>
      </c>
      <c r="L799" s="413">
        <f t="shared" si="250"/>
        <v>0</v>
      </c>
      <c r="M799" s="413">
        <f t="shared" si="250"/>
        <v>0</v>
      </c>
      <c r="N799" s="413">
        <f t="shared" si="250"/>
        <v>0</v>
      </c>
      <c r="O799" s="413">
        <f t="shared" si="250"/>
        <v>0</v>
      </c>
      <c r="P799" s="413">
        <f t="shared" si="250"/>
        <v>0</v>
      </c>
      <c r="Q799" s="413">
        <f t="shared" si="250"/>
        <v>1</v>
      </c>
      <c r="R799" s="932"/>
      <c r="S799" s="933"/>
      <c r="T799" s="933"/>
      <c r="U799" s="933"/>
      <c r="V799" s="934"/>
    </row>
    <row r="800" spans="1:22" s="3" customFormat="1" ht="18.75" customHeight="1">
      <c r="A800" s="439" t="s">
        <v>217</v>
      </c>
      <c r="B800" s="562" t="s">
        <v>186</v>
      </c>
      <c r="C800" s="563" t="s">
        <v>151</v>
      </c>
      <c r="D800" s="964" t="s">
        <v>866</v>
      </c>
      <c r="E800" s="965"/>
      <c r="F800" s="965"/>
      <c r="G800" s="965"/>
      <c r="H800" s="965"/>
      <c r="I800" s="965"/>
      <c r="J800" s="965"/>
      <c r="K800" s="965"/>
      <c r="L800" s="965"/>
      <c r="M800" s="965"/>
      <c r="N800" s="965"/>
      <c r="O800" s="965"/>
      <c r="P800" s="965"/>
      <c r="Q800" s="965"/>
      <c r="R800" s="965"/>
      <c r="S800" s="965"/>
      <c r="T800" s="965"/>
      <c r="U800" s="965"/>
      <c r="V800" s="966"/>
    </row>
    <row r="801" spans="1:22" s="3" customFormat="1" ht="59.25" customHeight="1">
      <c r="A801" s="688" t="s">
        <v>217</v>
      </c>
      <c r="B801" s="691" t="s">
        <v>186</v>
      </c>
      <c r="C801" s="557" t="s">
        <v>151</v>
      </c>
      <c r="D801" s="694" t="s">
        <v>150</v>
      </c>
      <c r="E801" s="952" t="s">
        <v>867</v>
      </c>
      <c r="F801" s="953"/>
      <c r="G801" s="332"/>
      <c r="H801" s="411"/>
      <c r="I801" s="411"/>
      <c r="J801" s="411"/>
      <c r="K801" s="411"/>
      <c r="L801" s="411"/>
      <c r="M801" s="411"/>
      <c r="N801" s="411"/>
      <c r="O801" s="411"/>
      <c r="P801" s="411"/>
      <c r="Q801" s="411"/>
      <c r="R801" s="333"/>
      <c r="S801" s="333"/>
      <c r="T801" s="334"/>
      <c r="U801" s="335"/>
      <c r="V801" s="335"/>
    </row>
    <row r="802" spans="1:22" s="3" customFormat="1" ht="38.25">
      <c r="A802" s="689"/>
      <c r="B802" s="692"/>
      <c r="C802" s="558"/>
      <c r="D802" s="805"/>
      <c r="E802" s="277" t="s">
        <v>10</v>
      </c>
      <c r="F802" s="294" t="s">
        <v>868</v>
      </c>
      <c r="G802" s="351" t="s">
        <v>14</v>
      </c>
      <c r="H802" s="404">
        <f>I802+J802+K802+L802+M802+N802+O802+P802+Q802</f>
        <v>0.7</v>
      </c>
      <c r="I802" s="415">
        <v>0.7</v>
      </c>
      <c r="J802" s="415"/>
      <c r="K802" s="415"/>
      <c r="L802" s="419"/>
      <c r="M802" s="415"/>
      <c r="N802" s="415"/>
      <c r="O802" s="415"/>
      <c r="P802" s="415"/>
      <c r="Q802" s="415"/>
      <c r="R802" s="341" t="s">
        <v>842</v>
      </c>
      <c r="S802" s="336" t="s">
        <v>1177</v>
      </c>
      <c r="T802" s="342" t="s">
        <v>1192</v>
      </c>
      <c r="U802" s="340" t="s">
        <v>152</v>
      </c>
      <c r="V802" s="337">
        <v>2</v>
      </c>
    </row>
    <row r="803" spans="1:22" s="3" customFormat="1" ht="38.25">
      <c r="A803" s="552"/>
      <c r="B803" s="576"/>
      <c r="C803" s="558"/>
      <c r="D803" s="695"/>
      <c r="E803" s="277" t="s">
        <v>11</v>
      </c>
      <c r="F803" s="294" t="s">
        <v>869</v>
      </c>
      <c r="G803" s="351" t="s">
        <v>14</v>
      </c>
      <c r="H803" s="404">
        <f>I803+J803+K803+L803+M803+N803+O803+P803+Q803</f>
        <v>0.3</v>
      </c>
      <c r="I803" s="415">
        <v>0.3</v>
      </c>
      <c r="J803" s="415"/>
      <c r="K803" s="415"/>
      <c r="L803" s="419"/>
      <c r="M803" s="415"/>
      <c r="N803" s="415"/>
      <c r="O803" s="415"/>
      <c r="P803" s="415"/>
      <c r="Q803" s="415"/>
      <c r="R803" s="341" t="s">
        <v>870</v>
      </c>
      <c r="S803" s="336" t="s">
        <v>1177</v>
      </c>
      <c r="T803" s="342" t="s">
        <v>871</v>
      </c>
      <c r="U803" s="340" t="s">
        <v>152</v>
      </c>
      <c r="V803" s="337">
        <v>2</v>
      </c>
    </row>
    <row r="804" spans="1:22" s="3" customFormat="1">
      <c r="A804" s="552"/>
      <c r="B804" s="576"/>
      <c r="C804" s="558"/>
      <c r="D804" s="352"/>
      <c r="E804" s="353"/>
      <c r="F804" s="354"/>
      <c r="G804" s="355" t="s">
        <v>15</v>
      </c>
      <c r="H804" s="426">
        <f>H802+H803</f>
        <v>1</v>
      </c>
      <c r="I804" s="426">
        <f t="shared" ref="I804:Q804" si="251">I802+I803</f>
        <v>1</v>
      </c>
      <c r="J804" s="426">
        <f t="shared" si="251"/>
        <v>0</v>
      </c>
      <c r="K804" s="426">
        <f t="shared" si="251"/>
        <v>0</v>
      </c>
      <c r="L804" s="426">
        <f t="shared" si="251"/>
        <v>0</v>
      </c>
      <c r="M804" s="426">
        <f t="shared" si="251"/>
        <v>0</v>
      </c>
      <c r="N804" s="426">
        <f t="shared" si="251"/>
        <v>0</v>
      </c>
      <c r="O804" s="426">
        <f t="shared" si="251"/>
        <v>0</v>
      </c>
      <c r="P804" s="426">
        <f t="shared" si="251"/>
        <v>0</v>
      </c>
      <c r="Q804" s="426">
        <f t="shared" si="251"/>
        <v>0</v>
      </c>
      <c r="R804" s="356"/>
      <c r="S804" s="347"/>
      <c r="T804" s="357"/>
      <c r="U804" s="358"/>
      <c r="V804" s="359"/>
    </row>
    <row r="805" spans="1:22" s="3" customFormat="1" ht="15" customHeight="1">
      <c r="A805" s="439" t="s">
        <v>217</v>
      </c>
      <c r="B805" s="562" t="s">
        <v>186</v>
      </c>
      <c r="C805" s="563" t="s">
        <v>151</v>
      </c>
      <c r="D805" s="929" t="s">
        <v>16</v>
      </c>
      <c r="E805" s="930"/>
      <c r="F805" s="930"/>
      <c r="G805" s="931"/>
      <c r="H805" s="413">
        <f>H804</f>
        <v>1</v>
      </c>
      <c r="I805" s="413">
        <f t="shared" ref="I805:Q805" si="252">I804</f>
        <v>1</v>
      </c>
      <c r="J805" s="413">
        <f t="shared" si="252"/>
        <v>0</v>
      </c>
      <c r="K805" s="413">
        <f t="shared" si="252"/>
        <v>0</v>
      </c>
      <c r="L805" s="413">
        <f t="shared" si="252"/>
        <v>0</v>
      </c>
      <c r="M805" s="413">
        <f t="shared" si="252"/>
        <v>0</v>
      </c>
      <c r="N805" s="413">
        <f t="shared" si="252"/>
        <v>0</v>
      </c>
      <c r="O805" s="413">
        <f t="shared" si="252"/>
        <v>0</v>
      </c>
      <c r="P805" s="413">
        <f t="shared" si="252"/>
        <v>0</v>
      </c>
      <c r="Q805" s="413">
        <f t="shared" si="252"/>
        <v>0</v>
      </c>
      <c r="R805" s="932"/>
      <c r="S805" s="933"/>
      <c r="T805" s="933"/>
      <c r="U805" s="933"/>
      <c r="V805" s="934"/>
    </row>
    <row r="806" spans="1:22" s="3" customFormat="1" ht="18.75" customHeight="1">
      <c r="A806" s="439" t="s">
        <v>217</v>
      </c>
      <c r="B806" s="562" t="s">
        <v>186</v>
      </c>
      <c r="C806" s="563" t="s">
        <v>153</v>
      </c>
      <c r="D806" s="964" t="s">
        <v>872</v>
      </c>
      <c r="E806" s="965"/>
      <c r="F806" s="965"/>
      <c r="G806" s="965"/>
      <c r="H806" s="965"/>
      <c r="I806" s="965"/>
      <c r="J806" s="965"/>
      <c r="K806" s="965"/>
      <c r="L806" s="965"/>
      <c r="M806" s="965"/>
      <c r="N806" s="965"/>
      <c r="O806" s="965"/>
      <c r="P806" s="965"/>
      <c r="Q806" s="965"/>
      <c r="R806" s="965"/>
      <c r="S806" s="965"/>
      <c r="T806" s="965"/>
      <c r="U806" s="965"/>
      <c r="V806" s="966"/>
    </row>
    <row r="807" spans="1:22" s="3" customFormat="1" ht="47.25" customHeight="1">
      <c r="A807" s="688" t="s">
        <v>217</v>
      </c>
      <c r="B807" s="691" t="s">
        <v>186</v>
      </c>
      <c r="C807" s="557" t="s">
        <v>153</v>
      </c>
      <c r="D807" s="694" t="s">
        <v>150</v>
      </c>
      <c r="E807" s="952" t="s">
        <v>873</v>
      </c>
      <c r="F807" s="953"/>
      <c r="G807" s="332"/>
      <c r="H807" s="411"/>
      <c r="I807" s="411"/>
      <c r="J807" s="411"/>
      <c r="K807" s="411"/>
      <c r="L807" s="411"/>
      <c r="M807" s="411"/>
      <c r="N807" s="411"/>
      <c r="O807" s="411"/>
      <c r="P807" s="411"/>
      <c r="Q807" s="411"/>
      <c r="R807" s="333"/>
      <c r="S807" s="333"/>
      <c r="T807" s="334"/>
      <c r="U807" s="335"/>
      <c r="V807" s="335"/>
    </row>
    <row r="808" spans="1:22" s="3" customFormat="1" ht="25.5">
      <c r="A808" s="689"/>
      <c r="B808" s="692"/>
      <c r="C808" s="558"/>
      <c r="D808" s="805"/>
      <c r="E808" s="277" t="s">
        <v>10</v>
      </c>
      <c r="F808" s="294" t="s">
        <v>874</v>
      </c>
      <c r="G808" s="351" t="s">
        <v>14</v>
      </c>
      <c r="H808" s="404">
        <f>I808+J808+K808+L808+M808+N808+O808+P808+Q808</f>
        <v>0.6</v>
      </c>
      <c r="I808" s="415"/>
      <c r="J808" s="415"/>
      <c r="K808" s="415"/>
      <c r="L808" s="419"/>
      <c r="M808" s="415"/>
      <c r="N808" s="415"/>
      <c r="O808" s="415"/>
      <c r="P808" s="415"/>
      <c r="Q808" s="415">
        <v>0.6</v>
      </c>
      <c r="R808" s="341" t="s">
        <v>842</v>
      </c>
      <c r="S808" s="336" t="s">
        <v>1177</v>
      </c>
      <c r="T808" s="342" t="s">
        <v>1193</v>
      </c>
      <c r="U808" s="340" t="s">
        <v>152</v>
      </c>
      <c r="V808" s="337">
        <v>200</v>
      </c>
    </row>
    <row r="809" spans="1:22" s="3" customFormat="1" ht="25.5">
      <c r="A809" s="552"/>
      <c r="B809" s="576"/>
      <c r="C809" s="558"/>
      <c r="D809" s="805"/>
      <c r="E809" s="277" t="s">
        <v>11</v>
      </c>
      <c r="F809" s="294" t="s">
        <v>875</v>
      </c>
      <c r="G809" s="351" t="s">
        <v>240</v>
      </c>
      <c r="H809" s="404">
        <f>I809+J809+K809+L809+M809+N809+O809+P809+Q809</f>
        <v>0.7</v>
      </c>
      <c r="I809" s="415">
        <v>0.5</v>
      </c>
      <c r="J809" s="415"/>
      <c r="K809" s="415"/>
      <c r="L809" s="419"/>
      <c r="M809" s="415"/>
      <c r="N809" s="415"/>
      <c r="O809" s="415"/>
      <c r="P809" s="415"/>
      <c r="Q809" s="415">
        <v>0.2</v>
      </c>
      <c r="R809" s="341" t="s">
        <v>870</v>
      </c>
      <c r="S809" s="336" t="s">
        <v>1177</v>
      </c>
      <c r="T809" s="342" t="s">
        <v>876</v>
      </c>
      <c r="U809" s="340" t="s">
        <v>152</v>
      </c>
      <c r="V809" s="337">
        <v>25</v>
      </c>
    </row>
    <row r="810" spans="1:22" s="3" customFormat="1" ht="25.5">
      <c r="A810" s="552"/>
      <c r="B810" s="576"/>
      <c r="C810" s="558"/>
      <c r="D810" s="805"/>
      <c r="E810" s="277" t="s">
        <v>12</v>
      </c>
      <c r="F810" s="294" t="s">
        <v>877</v>
      </c>
      <c r="G810" s="351" t="s">
        <v>240</v>
      </c>
      <c r="H810" s="404">
        <f>I810+J810+K810+L810+M810+N810+O810+P810+Q810</f>
        <v>1.4</v>
      </c>
      <c r="I810" s="415">
        <v>1.2</v>
      </c>
      <c r="J810" s="415"/>
      <c r="K810" s="415"/>
      <c r="L810" s="419"/>
      <c r="M810" s="415"/>
      <c r="N810" s="415"/>
      <c r="O810" s="415"/>
      <c r="P810" s="415"/>
      <c r="Q810" s="415">
        <v>0.2</v>
      </c>
      <c r="R810" s="341" t="s">
        <v>842</v>
      </c>
      <c r="S810" s="336" t="s">
        <v>1177</v>
      </c>
      <c r="T810" s="342" t="s">
        <v>876</v>
      </c>
      <c r="U810" s="340" t="s">
        <v>152</v>
      </c>
      <c r="V810" s="337">
        <v>10</v>
      </c>
    </row>
    <row r="811" spans="1:22" s="3" customFormat="1" ht="25.5">
      <c r="A811" s="552"/>
      <c r="B811" s="576"/>
      <c r="C811" s="558"/>
      <c r="D811" s="695"/>
      <c r="E811" s="277" t="s">
        <v>13</v>
      </c>
      <c r="F811" s="294" t="s">
        <v>878</v>
      </c>
      <c r="G811" s="351" t="s">
        <v>14</v>
      </c>
      <c r="H811" s="404">
        <f>I811+J811+K811+L811+M811+N811+O811+P811+Q811</f>
        <v>1.3</v>
      </c>
      <c r="I811" s="415">
        <v>1.3</v>
      </c>
      <c r="J811" s="415"/>
      <c r="K811" s="415"/>
      <c r="L811" s="419"/>
      <c r="M811" s="415"/>
      <c r="N811" s="415"/>
      <c r="O811" s="415"/>
      <c r="P811" s="415"/>
      <c r="Q811" s="415"/>
      <c r="R811" s="341" t="s">
        <v>870</v>
      </c>
      <c r="S811" s="336" t="s">
        <v>1177</v>
      </c>
      <c r="T811" s="342" t="s">
        <v>876</v>
      </c>
      <c r="U811" s="340" t="s">
        <v>152</v>
      </c>
      <c r="V811" s="337">
        <v>40</v>
      </c>
    </row>
    <row r="812" spans="1:22" s="3" customFormat="1">
      <c r="A812" s="552"/>
      <c r="B812" s="576"/>
      <c r="C812" s="558"/>
      <c r="D812" s="352"/>
      <c r="E812" s="353"/>
      <c r="F812" s="354"/>
      <c r="G812" s="355" t="s">
        <v>15</v>
      </c>
      <c r="H812" s="426">
        <f>H808+H809+H810+H811</f>
        <v>4</v>
      </c>
      <c r="I812" s="426">
        <f t="shared" ref="I812:Q812" si="253">I808+I809+I810+I811</f>
        <v>3</v>
      </c>
      <c r="J812" s="426">
        <f t="shared" si="253"/>
        <v>0</v>
      </c>
      <c r="K812" s="426">
        <f t="shared" si="253"/>
        <v>0</v>
      </c>
      <c r="L812" s="426">
        <f t="shared" si="253"/>
        <v>0</v>
      </c>
      <c r="M812" s="426">
        <f t="shared" si="253"/>
        <v>0</v>
      </c>
      <c r="N812" s="426">
        <f t="shared" si="253"/>
        <v>0</v>
      </c>
      <c r="O812" s="426">
        <f t="shared" si="253"/>
        <v>0</v>
      </c>
      <c r="P812" s="426">
        <f t="shared" si="253"/>
        <v>0</v>
      </c>
      <c r="Q812" s="426">
        <f t="shared" si="253"/>
        <v>1</v>
      </c>
      <c r="R812" s="356"/>
      <c r="S812" s="347"/>
      <c r="T812" s="357"/>
      <c r="U812" s="358"/>
      <c r="V812" s="359"/>
    </row>
    <row r="813" spans="1:22" s="3" customFormat="1" ht="17.25" customHeight="1">
      <c r="A813" s="439" t="s">
        <v>217</v>
      </c>
      <c r="B813" s="562" t="s">
        <v>186</v>
      </c>
      <c r="C813" s="563" t="s">
        <v>153</v>
      </c>
      <c r="D813" s="929" t="s">
        <v>16</v>
      </c>
      <c r="E813" s="930"/>
      <c r="F813" s="930"/>
      <c r="G813" s="931"/>
      <c r="H813" s="413">
        <f>H812</f>
        <v>4</v>
      </c>
      <c r="I813" s="413">
        <f t="shared" ref="I813:Q813" si="254">I812</f>
        <v>3</v>
      </c>
      <c r="J813" s="413">
        <f t="shared" si="254"/>
        <v>0</v>
      </c>
      <c r="K813" s="413">
        <f t="shared" si="254"/>
        <v>0</v>
      </c>
      <c r="L813" s="413">
        <f t="shared" si="254"/>
        <v>0</v>
      </c>
      <c r="M813" s="413">
        <f t="shared" si="254"/>
        <v>0</v>
      </c>
      <c r="N813" s="413">
        <f t="shared" si="254"/>
        <v>0</v>
      </c>
      <c r="O813" s="413">
        <f t="shared" si="254"/>
        <v>0</v>
      </c>
      <c r="P813" s="413">
        <f t="shared" si="254"/>
        <v>0</v>
      </c>
      <c r="Q813" s="413">
        <f t="shared" si="254"/>
        <v>1</v>
      </c>
      <c r="R813" s="932"/>
      <c r="S813" s="933"/>
      <c r="T813" s="933"/>
      <c r="U813" s="933"/>
      <c r="V813" s="934"/>
    </row>
    <row r="814" spans="1:22" s="3" customFormat="1" ht="19.5" customHeight="1">
      <c r="A814" s="439" t="s">
        <v>217</v>
      </c>
      <c r="B814" s="562" t="s">
        <v>186</v>
      </c>
      <c r="C814" s="563" t="s">
        <v>154</v>
      </c>
      <c r="D814" s="964" t="s">
        <v>879</v>
      </c>
      <c r="E814" s="965"/>
      <c r="F814" s="965"/>
      <c r="G814" s="965"/>
      <c r="H814" s="965"/>
      <c r="I814" s="965"/>
      <c r="J814" s="965"/>
      <c r="K814" s="965"/>
      <c r="L814" s="965"/>
      <c r="M814" s="965"/>
      <c r="N814" s="965"/>
      <c r="O814" s="965"/>
      <c r="P814" s="965"/>
      <c r="Q814" s="965"/>
      <c r="R814" s="965"/>
      <c r="S814" s="965"/>
      <c r="T814" s="965"/>
      <c r="U814" s="965"/>
      <c r="V814" s="966"/>
    </row>
    <row r="815" spans="1:22" s="3" customFormat="1" ht="44.25" customHeight="1">
      <c r="A815" s="688" t="s">
        <v>217</v>
      </c>
      <c r="B815" s="691" t="s">
        <v>186</v>
      </c>
      <c r="C815" s="557" t="s">
        <v>154</v>
      </c>
      <c r="D815" s="694" t="s">
        <v>150</v>
      </c>
      <c r="E815" s="952" t="s">
        <v>880</v>
      </c>
      <c r="F815" s="953"/>
      <c r="G815" s="332"/>
      <c r="H815" s="411"/>
      <c r="I815" s="411"/>
      <c r="J815" s="411"/>
      <c r="K815" s="411"/>
      <c r="L815" s="411"/>
      <c r="M815" s="411"/>
      <c r="N815" s="411"/>
      <c r="O815" s="411"/>
      <c r="P815" s="411"/>
      <c r="Q815" s="411"/>
      <c r="R815" s="333"/>
      <c r="S815" s="333"/>
      <c r="T815" s="334"/>
      <c r="U815" s="335"/>
      <c r="V815" s="335"/>
    </row>
    <row r="816" spans="1:22" s="3" customFormat="1" ht="38.25" customHeight="1">
      <c r="A816" s="689"/>
      <c r="B816" s="692"/>
      <c r="C816" s="558"/>
      <c r="D816" s="805"/>
      <c r="E816" s="277" t="s">
        <v>10</v>
      </c>
      <c r="F816" s="294" t="s">
        <v>881</v>
      </c>
      <c r="G816" s="351" t="s">
        <v>145</v>
      </c>
      <c r="H816" s="404">
        <f>I816+J816+K816+L816+M816+N816+O816+P816+Q816</f>
        <v>1</v>
      </c>
      <c r="I816" s="415"/>
      <c r="J816" s="415"/>
      <c r="K816" s="415"/>
      <c r="L816" s="419"/>
      <c r="M816" s="415"/>
      <c r="N816" s="415"/>
      <c r="O816" s="415"/>
      <c r="P816" s="415"/>
      <c r="Q816" s="415">
        <v>1</v>
      </c>
      <c r="R816" s="341" t="s">
        <v>882</v>
      </c>
      <c r="S816" s="336" t="s">
        <v>1177</v>
      </c>
      <c r="T816" s="342" t="s">
        <v>1192</v>
      </c>
      <c r="U816" s="340" t="s">
        <v>152</v>
      </c>
      <c r="V816" s="337">
        <v>2</v>
      </c>
    </row>
    <row r="817" spans="1:22" s="3" customFormat="1" ht="42" customHeight="1">
      <c r="A817" s="552"/>
      <c r="B817" s="576"/>
      <c r="C817" s="558"/>
      <c r="D817" s="695"/>
      <c r="E817" s="277" t="s">
        <v>11</v>
      </c>
      <c r="F817" s="294" t="s">
        <v>883</v>
      </c>
      <c r="G817" s="351" t="s">
        <v>145</v>
      </c>
      <c r="H817" s="404">
        <f>I817+J817+K817+L817+M817+N817+O817+P817+Q817</f>
        <v>1</v>
      </c>
      <c r="I817" s="415"/>
      <c r="J817" s="415"/>
      <c r="K817" s="415"/>
      <c r="L817" s="419"/>
      <c r="M817" s="415"/>
      <c r="N817" s="415"/>
      <c r="O817" s="415"/>
      <c r="P817" s="415"/>
      <c r="Q817" s="415">
        <v>1</v>
      </c>
      <c r="R817" s="341" t="s">
        <v>884</v>
      </c>
      <c r="S817" s="336" t="s">
        <v>1177</v>
      </c>
      <c r="T817" s="342" t="s">
        <v>876</v>
      </c>
      <c r="U817" s="340" t="s">
        <v>152</v>
      </c>
      <c r="V817" s="337">
        <v>50</v>
      </c>
    </row>
    <row r="818" spans="1:22" s="3" customFormat="1">
      <c r="A818" s="552"/>
      <c r="B818" s="576"/>
      <c r="C818" s="558"/>
      <c r="D818" s="352"/>
      <c r="E818" s="353"/>
      <c r="F818" s="354"/>
      <c r="G818" s="355" t="s">
        <v>15</v>
      </c>
      <c r="H818" s="426">
        <f>H816+H817</f>
        <v>2</v>
      </c>
      <c r="I818" s="426">
        <f t="shared" ref="I818:Q818" si="255">I816+I817</f>
        <v>0</v>
      </c>
      <c r="J818" s="426">
        <f t="shared" si="255"/>
        <v>0</v>
      </c>
      <c r="K818" s="426">
        <f t="shared" si="255"/>
        <v>0</v>
      </c>
      <c r="L818" s="426">
        <f t="shared" si="255"/>
        <v>0</v>
      </c>
      <c r="M818" s="426">
        <f t="shared" si="255"/>
        <v>0</v>
      </c>
      <c r="N818" s="426">
        <f t="shared" si="255"/>
        <v>0</v>
      </c>
      <c r="O818" s="426">
        <f t="shared" si="255"/>
        <v>0</v>
      </c>
      <c r="P818" s="426">
        <f t="shared" si="255"/>
        <v>0</v>
      </c>
      <c r="Q818" s="426">
        <f t="shared" si="255"/>
        <v>2</v>
      </c>
      <c r="R818" s="356"/>
      <c r="S818" s="347"/>
      <c r="T818" s="357"/>
      <c r="U818" s="358"/>
      <c r="V818" s="359"/>
    </row>
    <row r="819" spans="1:22" s="3" customFormat="1" ht="15" customHeight="1">
      <c r="A819" s="439" t="s">
        <v>217</v>
      </c>
      <c r="B819" s="562" t="s">
        <v>186</v>
      </c>
      <c r="C819" s="563" t="s">
        <v>154</v>
      </c>
      <c r="D819" s="929" t="s">
        <v>16</v>
      </c>
      <c r="E819" s="930"/>
      <c r="F819" s="930"/>
      <c r="G819" s="931"/>
      <c r="H819" s="413">
        <f>H818</f>
        <v>2</v>
      </c>
      <c r="I819" s="413">
        <f t="shared" ref="I819:Q819" si="256">I818</f>
        <v>0</v>
      </c>
      <c r="J819" s="413">
        <f t="shared" si="256"/>
        <v>0</v>
      </c>
      <c r="K819" s="413">
        <f t="shared" si="256"/>
        <v>0</v>
      </c>
      <c r="L819" s="413">
        <f t="shared" si="256"/>
        <v>0</v>
      </c>
      <c r="M819" s="413">
        <f t="shared" si="256"/>
        <v>0</v>
      </c>
      <c r="N819" s="413">
        <f t="shared" si="256"/>
        <v>0</v>
      </c>
      <c r="O819" s="413">
        <f t="shared" si="256"/>
        <v>0</v>
      </c>
      <c r="P819" s="413">
        <f t="shared" si="256"/>
        <v>0</v>
      </c>
      <c r="Q819" s="413">
        <f t="shared" si="256"/>
        <v>2</v>
      </c>
      <c r="R819" s="932"/>
      <c r="S819" s="933"/>
      <c r="T819" s="933"/>
      <c r="U819" s="933"/>
      <c r="V819" s="934"/>
    </row>
    <row r="820" spans="1:22" s="3" customFormat="1" ht="17.25" customHeight="1">
      <c r="A820" s="439" t="s">
        <v>217</v>
      </c>
      <c r="B820" s="562" t="s">
        <v>186</v>
      </c>
      <c r="C820" s="956" t="s">
        <v>17</v>
      </c>
      <c r="D820" s="957"/>
      <c r="E820" s="957"/>
      <c r="F820" s="957"/>
      <c r="G820" s="958"/>
      <c r="H820" s="389">
        <f>H799+H805+H813+H819</f>
        <v>10.5</v>
      </c>
      <c r="I820" s="389">
        <f t="shared" ref="I820:Q820" si="257">I799+I805+I813+I819</f>
        <v>6.5</v>
      </c>
      <c r="J820" s="389">
        <f t="shared" si="257"/>
        <v>0</v>
      </c>
      <c r="K820" s="389">
        <f t="shared" si="257"/>
        <v>0</v>
      </c>
      <c r="L820" s="389">
        <f t="shared" si="257"/>
        <v>0</v>
      </c>
      <c r="M820" s="389">
        <f t="shared" si="257"/>
        <v>0</v>
      </c>
      <c r="N820" s="389">
        <f t="shared" si="257"/>
        <v>0</v>
      </c>
      <c r="O820" s="389">
        <f t="shared" si="257"/>
        <v>0</v>
      </c>
      <c r="P820" s="389">
        <f t="shared" si="257"/>
        <v>0</v>
      </c>
      <c r="Q820" s="389">
        <f t="shared" si="257"/>
        <v>4</v>
      </c>
      <c r="R820" s="360"/>
      <c r="S820" s="959"/>
      <c r="T820" s="959"/>
      <c r="U820" s="959"/>
      <c r="V820" s="960"/>
    </row>
    <row r="821" spans="1:22" s="3" customFormat="1" ht="15" customHeight="1">
      <c r="A821" s="439" t="s">
        <v>217</v>
      </c>
      <c r="B821" s="562" t="s">
        <v>168</v>
      </c>
      <c r="C821" s="961" t="s">
        <v>885</v>
      </c>
      <c r="D821" s="962"/>
      <c r="E821" s="962"/>
      <c r="F821" s="962"/>
      <c r="G821" s="962"/>
      <c r="H821" s="962"/>
      <c r="I821" s="962"/>
      <c r="J821" s="962"/>
      <c r="K821" s="962"/>
      <c r="L821" s="962"/>
      <c r="M821" s="962"/>
      <c r="N821" s="962"/>
      <c r="O821" s="962"/>
      <c r="P821" s="962"/>
      <c r="Q821" s="962"/>
      <c r="R821" s="962"/>
      <c r="S821" s="962"/>
      <c r="T821" s="962"/>
      <c r="U821" s="962"/>
      <c r="V821" s="963"/>
    </row>
    <row r="822" spans="1:22" s="3" customFormat="1" ht="18" customHeight="1">
      <c r="A822" s="439" t="s">
        <v>217</v>
      </c>
      <c r="B822" s="562" t="s">
        <v>168</v>
      </c>
      <c r="C822" s="563" t="s">
        <v>150</v>
      </c>
      <c r="D822" s="964" t="s">
        <v>886</v>
      </c>
      <c r="E822" s="965"/>
      <c r="F822" s="965"/>
      <c r="G822" s="965"/>
      <c r="H822" s="965"/>
      <c r="I822" s="965"/>
      <c r="J822" s="965"/>
      <c r="K822" s="965"/>
      <c r="L822" s="965"/>
      <c r="M822" s="965"/>
      <c r="N822" s="965"/>
      <c r="O822" s="965"/>
      <c r="P822" s="965"/>
      <c r="Q822" s="965"/>
      <c r="R822" s="965"/>
      <c r="S822" s="965"/>
      <c r="T822" s="965"/>
      <c r="U822" s="965"/>
      <c r="V822" s="966"/>
    </row>
    <row r="823" spans="1:22" s="3" customFormat="1" ht="30.75" customHeight="1">
      <c r="A823" s="688" t="s">
        <v>217</v>
      </c>
      <c r="B823" s="972" t="s">
        <v>168</v>
      </c>
      <c r="C823" s="675" t="s">
        <v>150</v>
      </c>
      <c r="D823" s="694" t="s">
        <v>150</v>
      </c>
      <c r="E823" s="955" t="s">
        <v>887</v>
      </c>
      <c r="F823" s="955"/>
      <c r="G823" s="298"/>
      <c r="H823" s="411"/>
      <c r="I823" s="411"/>
      <c r="J823" s="411"/>
      <c r="K823" s="411"/>
      <c r="L823" s="411"/>
      <c r="M823" s="411"/>
      <c r="N823" s="411"/>
      <c r="O823" s="411"/>
      <c r="P823" s="411"/>
      <c r="Q823" s="411"/>
      <c r="R823" s="333"/>
      <c r="S823" s="333"/>
      <c r="T823" s="338"/>
      <c r="U823" s="333"/>
      <c r="V823" s="339"/>
    </row>
    <row r="824" spans="1:22" s="3" customFormat="1" ht="38.25">
      <c r="A824" s="689"/>
      <c r="B824" s="973"/>
      <c r="C824" s="676"/>
      <c r="D824" s="805"/>
      <c r="E824" s="277" t="s">
        <v>10</v>
      </c>
      <c r="F824" s="294" t="s">
        <v>888</v>
      </c>
      <c r="G824" s="340" t="s">
        <v>14</v>
      </c>
      <c r="H824" s="404">
        <f>I824+J824+K824+L824+M824+N824+O824+P824+Q824</f>
        <v>23.5</v>
      </c>
      <c r="I824" s="419">
        <v>23.5</v>
      </c>
      <c r="J824" s="419"/>
      <c r="K824" s="419"/>
      <c r="L824" s="419"/>
      <c r="M824" s="419"/>
      <c r="N824" s="415"/>
      <c r="O824" s="415"/>
      <c r="P824" s="415"/>
      <c r="Q824" s="415"/>
      <c r="R824" s="341" t="s">
        <v>889</v>
      </c>
      <c r="S824" s="336" t="s">
        <v>1178</v>
      </c>
      <c r="T824" s="361" t="s">
        <v>890</v>
      </c>
      <c r="U824" s="340" t="s">
        <v>152</v>
      </c>
      <c r="V824" s="337">
        <v>7</v>
      </c>
    </row>
    <row r="825" spans="1:22" s="3" customFormat="1" ht="25.5">
      <c r="A825" s="689"/>
      <c r="B825" s="973"/>
      <c r="C825" s="676"/>
      <c r="D825" s="805"/>
      <c r="E825" s="277" t="s">
        <v>11</v>
      </c>
      <c r="F825" s="294" t="s">
        <v>891</v>
      </c>
      <c r="G825" s="340"/>
      <c r="H825" s="404">
        <f>I825+J825+K825+L825+M825+N825+O825+P825+Q825</f>
        <v>0</v>
      </c>
      <c r="I825" s="419"/>
      <c r="J825" s="419"/>
      <c r="K825" s="419"/>
      <c r="L825" s="419"/>
      <c r="M825" s="419"/>
      <c r="N825" s="415"/>
      <c r="O825" s="415"/>
      <c r="P825" s="415"/>
      <c r="Q825" s="415"/>
      <c r="R825" s="341" t="s">
        <v>889</v>
      </c>
      <c r="S825" s="336" t="s">
        <v>1177</v>
      </c>
      <c r="T825" s="361" t="s">
        <v>1194</v>
      </c>
      <c r="U825" s="340" t="s">
        <v>152</v>
      </c>
      <c r="V825" s="337">
        <v>4</v>
      </c>
    </row>
    <row r="826" spans="1:22" s="3" customFormat="1">
      <c r="A826" s="690"/>
      <c r="B826" s="974"/>
      <c r="C826" s="677"/>
      <c r="D826" s="352"/>
      <c r="E826" s="353"/>
      <c r="F826" s="354"/>
      <c r="G826" s="355" t="s">
        <v>15</v>
      </c>
      <c r="H826" s="426">
        <f>H824+H825</f>
        <v>23.5</v>
      </c>
      <c r="I826" s="426">
        <f t="shared" ref="I826:Q826" si="258">I824+I825</f>
        <v>23.5</v>
      </c>
      <c r="J826" s="426">
        <f t="shared" si="258"/>
        <v>0</v>
      </c>
      <c r="K826" s="426">
        <f t="shared" si="258"/>
        <v>0</v>
      </c>
      <c r="L826" s="426">
        <f t="shared" si="258"/>
        <v>0</v>
      </c>
      <c r="M826" s="426">
        <f t="shared" si="258"/>
        <v>0</v>
      </c>
      <c r="N826" s="426">
        <f t="shared" si="258"/>
        <v>0</v>
      </c>
      <c r="O826" s="426">
        <f t="shared" si="258"/>
        <v>0</v>
      </c>
      <c r="P826" s="426">
        <f t="shared" si="258"/>
        <v>0</v>
      </c>
      <c r="Q826" s="426">
        <f t="shared" si="258"/>
        <v>0</v>
      </c>
      <c r="R826" s="356"/>
      <c r="S826" s="347"/>
      <c r="T826" s="357"/>
      <c r="U826" s="358"/>
      <c r="V826" s="359"/>
    </row>
    <row r="827" spans="1:22" s="3" customFormat="1" ht="66.75" customHeight="1">
      <c r="A827" s="688" t="s">
        <v>217</v>
      </c>
      <c r="B827" s="691" t="s">
        <v>168</v>
      </c>
      <c r="C827" s="557" t="s">
        <v>150</v>
      </c>
      <c r="D827" s="694" t="s">
        <v>151</v>
      </c>
      <c r="E827" s="955" t="s">
        <v>892</v>
      </c>
      <c r="F827" s="955"/>
      <c r="G827" s="298"/>
      <c r="H827" s="411"/>
      <c r="I827" s="411"/>
      <c r="J827" s="411"/>
      <c r="K827" s="411"/>
      <c r="L827" s="411"/>
      <c r="M827" s="411"/>
      <c r="N827" s="411"/>
      <c r="O827" s="411"/>
      <c r="P827" s="411"/>
      <c r="Q827" s="411"/>
      <c r="R827" s="333"/>
      <c r="S827" s="333"/>
      <c r="T827" s="338"/>
      <c r="U827" s="333"/>
      <c r="V827" s="339"/>
    </row>
    <row r="828" spans="1:22" s="3" customFormat="1" ht="54" customHeight="1">
      <c r="A828" s="689"/>
      <c r="B828" s="692"/>
      <c r="C828" s="558"/>
      <c r="D828" s="805"/>
      <c r="E828" s="277" t="s">
        <v>10</v>
      </c>
      <c r="F828" s="294" t="s">
        <v>893</v>
      </c>
      <c r="G828" s="340" t="s">
        <v>14</v>
      </c>
      <c r="H828" s="404">
        <f>I828+J828+K828+L828+M828+N828+O828+P828+Q828</f>
        <v>4.4000000000000004</v>
      </c>
      <c r="I828" s="419">
        <v>4.4000000000000004</v>
      </c>
      <c r="J828" s="419"/>
      <c r="K828" s="419"/>
      <c r="L828" s="419"/>
      <c r="M828" s="419"/>
      <c r="N828" s="415"/>
      <c r="O828" s="415"/>
      <c r="P828" s="415"/>
      <c r="Q828" s="415"/>
      <c r="R828" s="341" t="s">
        <v>861</v>
      </c>
      <c r="S828" s="336" t="s">
        <v>1178</v>
      </c>
      <c r="T828" s="361" t="s">
        <v>894</v>
      </c>
      <c r="U828" s="340" t="s">
        <v>152</v>
      </c>
      <c r="V828" s="337">
        <v>4</v>
      </c>
    </row>
    <row r="829" spans="1:22" s="3" customFormat="1" ht="40.5" customHeight="1">
      <c r="A829" s="689"/>
      <c r="B829" s="692"/>
      <c r="C829" s="558"/>
      <c r="D829" s="695"/>
      <c r="E829" s="277" t="s">
        <v>11</v>
      </c>
      <c r="F829" s="294" t="s">
        <v>891</v>
      </c>
      <c r="G829" s="340"/>
      <c r="H829" s="404">
        <f>I829+J829+K829+L829+M829+N829+O829+P829+Q829</f>
        <v>0</v>
      </c>
      <c r="I829" s="419"/>
      <c r="J829" s="419"/>
      <c r="K829" s="419"/>
      <c r="L829" s="419"/>
      <c r="M829" s="419"/>
      <c r="N829" s="415"/>
      <c r="O829" s="415"/>
      <c r="P829" s="415"/>
      <c r="Q829" s="415"/>
      <c r="R829" s="341" t="s">
        <v>861</v>
      </c>
      <c r="S829" s="336" t="s">
        <v>1177</v>
      </c>
      <c r="T829" s="361" t="s">
        <v>1194</v>
      </c>
      <c r="U829" s="340" t="s">
        <v>152</v>
      </c>
      <c r="V829" s="337">
        <v>2</v>
      </c>
    </row>
    <row r="830" spans="1:22" s="3" customFormat="1">
      <c r="A830" s="690"/>
      <c r="B830" s="693"/>
      <c r="C830" s="559"/>
      <c r="D830" s="967" t="s">
        <v>726</v>
      </c>
      <c r="E830" s="968"/>
      <c r="F830" s="969"/>
      <c r="G830" s="349"/>
      <c r="H830" s="426">
        <f>H828+H829</f>
        <v>4.4000000000000004</v>
      </c>
      <c r="I830" s="426">
        <f t="shared" ref="I830:Q830" si="259">I828+I829</f>
        <v>4.4000000000000004</v>
      </c>
      <c r="J830" s="426">
        <f t="shared" si="259"/>
        <v>0</v>
      </c>
      <c r="K830" s="426">
        <f t="shared" si="259"/>
        <v>0</v>
      </c>
      <c r="L830" s="426">
        <f t="shared" si="259"/>
        <v>0</v>
      </c>
      <c r="M830" s="426">
        <f t="shared" si="259"/>
        <v>0</v>
      </c>
      <c r="N830" s="426">
        <f t="shared" si="259"/>
        <v>0</v>
      </c>
      <c r="O830" s="426">
        <f t="shared" si="259"/>
        <v>0</v>
      </c>
      <c r="P830" s="426">
        <f t="shared" si="259"/>
        <v>0</v>
      </c>
      <c r="Q830" s="426">
        <f t="shared" si="259"/>
        <v>0</v>
      </c>
      <c r="R830" s="970"/>
      <c r="S830" s="970"/>
      <c r="T830" s="970"/>
      <c r="U830" s="970"/>
      <c r="V830" s="971"/>
    </row>
    <row r="831" spans="1:22" s="3" customFormat="1" ht="15.75" customHeight="1">
      <c r="A831" s="439" t="s">
        <v>217</v>
      </c>
      <c r="B831" s="562" t="s">
        <v>168</v>
      </c>
      <c r="C831" s="563" t="s">
        <v>150</v>
      </c>
      <c r="D831" s="929" t="s">
        <v>16</v>
      </c>
      <c r="E831" s="930"/>
      <c r="F831" s="930"/>
      <c r="G831" s="931"/>
      <c r="H831" s="413">
        <f>H826+H830</f>
        <v>27.9</v>
      </c>
      <c r="I831" s="413">
        <f t="shared" ref="I831:Q831" si="260">I826+I830</f>
        <v>27.9</v>
      </c>
      <c r="J831" s="413">
        <f t="shared" si="260"/>
        <v>0</v>
      </c>
      <c r="K831" s="413">
        <f t="shared" si="260"/>
        <v>0</v>
      </c>
      <c r="L831" s="413">
        <f t="shared" si="260"/>
        <v>0</v>
      </c>
      <c r="M831" s="413">
        <f t="shared" si="260"/>
        <v>0</v>
      </c>
      <c r="N831" s="413">
        <f t="shared" si="260"/>
        <v>0</v>
      </c>
      <c r="O831" s="413">
        <f t="shared" si="260"/>
        <v>0</v>
      </c>
      <c r="P831" s="413">
        <f t="shared" si="260"/>
        <v>0</v>
      </c>
      <c r="Q831" s="413">
        <f t="shared" si="260"/>
        <v>0</v>
      </c>
      <c r="R831" s="932"/>
      <c r="S831" s="933"/>
      <c r="T831" s="933"/>
      <c r="U831" s="933"/>
      <c r="V831" s="934"/>
    </row>
    <row r="832" spans="1:22" s="3" customFormat="1" ht="17.25" customHeight="1">
      <c r="A832" s="439" t="s">
        <v>217</v>
      </c>
      <c r="B832" s="562" t="s">
        <v>168</v>
      </c>
      <c r="C832" s="563" t="s">
        <v>151</v>
      </c>
      <c r="D832" s="964" t="s">
        <v>895</v>
      </c>
      <c r="E832" s="965"/>
      <c r="F832" s="965"/>
      <c r="G832" s="965"/>
      <c r="H832" s="965"/>
      <c r="I832" s="965"/>
      <c r="J832" s="965"/>
      <c r="K832" s="965"/>
      <c r="L832" s="965"/>
      <c r="M832" s="965"/>
      <c r="N832" s="965"/>
      <c r="O832" s="965"/>
      <c r="P832" s="965"/>
      <c r="Q832" s="965"/>
      <c r="R832" s="965"/>
      <c r="S832" s="965"/>
      <c r="T832" s="965"/>
      <c r="U832" s="965"/>
      <c r="V832" s="966"/>
    </row>
    <row r="833" spans="1:22" s="3" customFormat="1" ht="54.75" customHeight="1">
      <c r="A833" s="688" t="s">
        <v>217</v>
      </c>
      <c r="B833" s="691" t="s">
        <v>168</v>
      </c>
      <c r="C833" s="557" t="s">
        <v>151</v>
      </c>
      <c r="D833" s="694" t="s">
        <v>150</v>
      </c>
      <c r="E833" s="952" t="s">
        <v>896</v>
      </c>
      <c r="F833" s="953"/>
      <c r="G833" s="332"/>
      <c r="H833" s="411"/>
      <c r="I833" s="411"/>
      <c r="J833" s="411"/>
      <c r="K833" s="411"/>
      <c r="L833" s="411"/>
      <c r="M833" s="411"/>
      <c r="N833" s="411"/>
      <c r="O833" s="411"/>
      <c r="P833" s="411"/>
      <c r="Q833" s="411"/>
      <c r="R833" s="333"/>
      <c r="S833" s="333"/>
      <c r="T833" s="334"/>
      <c r="U833" s="335"/>
      <c r="V833" s="335"/>
    </row>
    <row r="834" spans="1:22" s="3" customFormat="1" ht="38.25">
      <c r="A834" s="689"/>
      <c r="B834" s="692"/>
      <c r="C834" s="558"/>
      <c r="D834" s="805"/>
      <c r="E834" s="277" t="s">
        <v>10</v>
      </c>
      <c r="F834" s="294" t="s">
        <v>897</v>
      </c>
      <c r="G834" s="351" t="s">
        <v>14</v>
      </c>
      <c r="H834" s="404">
        <f>I834+J834+K834+L834+M834+N834+O834+P834+Q834</f>
        <v>5</v>
      </c>
      <c r="I834" s="415">
        <v>5</v>
      </c>
      <c r="J834" s="415"/>
      <c r="K834" s="415"/>
      <c r="L834" s="419"/>
      <c r="M834" s="415"/>
      <c r="N834" s="415"/>
      <c r="O834" s="415"/>
      <c r="P834" s="415"/>
      <c r="Q834" s="415"/>
      <c r="R834" s="341" t="s">
        <v>898</v>
      </c>
      <c r="S834" s="336" t="s">
        <v>1177</v>
      </c>
      <c r="T834" s="342" t="s">
        <v>899</v>
      </c>
      <c r="U834" s="340" t="s">
        <v>152</v>
      </c>
      <c r="V834" s="337">
        <v>140</v>
      </c>
    </row>
    <row r="835" spans="1:22" s="3" customFormat="1" ht="38.25">
      <c r="A835" s="552"/>
      <c r="B835" s="576"/>
      <c r="C835" s="558"/>
      <c r="D835" s="695"/>
      <c r="E835" s="277" t="s">
        <v>11</v>
      </c>
      <c r="F835" s="294" t="s">
        <v>900</v>
      </c>
      <c r="G835" s="351" t="s">
        <v>240</v>
      </c>
      <c r="H835" s="404">
        <f>I835+J835+K835+L835+M835+N835+O835+P835+Q835</f>
        <v>5</v>
      </c>
      <c r="I835" s="415"/>
      <c r="J835" s="415"/>
      <c r="K835" s="415"/>
      <c r="L835" s="419"/>
      <c r="M835" s="415"/>
      <c r="N835" s="415"/>
      <c r="O835" s="415"/>
      <c r="P835" s="415"/>
      <c r="Q835" s="415">
        <v>5</v>
      </c>
      <c r="R835" s="341" t="s">
        <v>901</v>
      </c>
      <c r="S835" s="336" t="s">
        <v>1177</v>
      </c>
      <c r="T835" s="342" t="s">
        <v>1195</v>
      </c>
      <c r="U835" s="340" t="s">
        <v>152</v>
      </c>
      <c r="V835" s="337">
        <v>100</v>
      </c>
    </row>
    <row r="836" spans="1:22" s="3" customFormat="1">
      <c r="A836" s="552"/>
      <c r="B836" s="576"/>
      <c r="C836" s="558"/>
      <c r="D836" s="352"/>
      <c r="E836" s="353"/>
      <c r="F836" s="354"/>
      <c r="G836" s="355" t="s">
        <v>15</v>
      </c>
      <c r="H836" s="426">
        <f>H834+H835</f>
        <v>10</v>
      </c>
      <c r="I836" s="426">
        <f t="shared" ref="I836:Q836" si="261">I834+I835</f>
        <v>5</v>
      </c>
      <c r="J836" s="426">
        <f t="shared" si="261"/>
        <v>0</v>
      </c>
      <c r="K836" s="426">
        <f t="shared" si="261"/>
        <v>0</v>
      </c>
      <c r="L836" s="426">
        <f t="shared" si="261"/>
        <v>0</v>
      </c>
      <c r="M836" s="426">
        <f t="shared" si="261"/>
        <v>0</v>
      </c>
      <c r="N836" s="426">
        <f t="shared" si="261"/>
        <v>0</v>
      </c>
      <c r="O836" s="426">
        <f t="shared" si="261"/>
        <v>0</v>
      </c>
      <c r="P836" s="426">
        <f t="shared" si="261"/>
        <v>0</v>
      </c>
      <c r="Q836" s="426">
        <f t="shared" si="261"/>
        <v>5</v>
      </c>
      <c r="R836" s="356"/>
      <c r="S836" s="347"/>
      <c r="T836" s="357"/>
      <c r="U836" s="358"/>
      <c r="V836" s="359"/>
    </row>
    <row r="837" spans="1:22" s="3" customFormat="1" ht="35.25" customHeight="1">
      <c r="A837" s="688" t="s">
        <v>217</v>
      </c>
      <c r="B837" s="691" t="s">
        <v>168</v>
      </c>
      <c r="C837" s="557" t="s">
        <v>151</v>
      </c>
      <c r="D837" s="694" t="s">
        <v>151</v>
      </c>
      <c r="E837" s="952" t="s">
        <v>902</v>
      </c>
      <c r="F837" s="953"/>
      <c r="G837" s="332"/>
      <c r="H837" s="411"/>
      <c r="I837" s="411"/>
      <c r="J837" s="411"/>
      <c r="K837" s="411"/>
      <c r="L837" s="411"/>
      <c r="M837" s="411"/>
      <c r="N837" s="411"/>
      <c r="O837" s="411"/>
      <c r="P837" s="411"/>
      <c r="Q837" s="411"/>
      <c r="R837" s="333"/>
      <c r="S837" s="333"/>
      <c r="T837" s="334"/>
      <c r="U837" s="335"/>
      <c r="V837" s="335"/>
    </row>
    <row r="838" spans="1:22" s="3" customFormat="1" ht="25.5">
      <c r="A838" s="689"/>
      <c r="B838" s="692"/>
      <c r="C838" s="558"/>
      <c r="D838" s="805"/>
      <c r="E838" s="277" t="s">
        <v>10</v>
      </c>
      <c r="F838" s="294" t="s">
        <v>903</v>
      </c>
      <c r="G838" s="351" t="s">
        <v>14</v>
      </c>
      <c r="H838" s="404">
        <f>I838+J838+K838+L838+M838+N838+O838+P838+Q838</f>
        <v>0.7</v>
      </c>
      <c r="I838" s="415">
        <v>0.7</v>
      </c>
      <c r="J838" s="415"/>
      <c r="K838" s="415"/>
      <c r="L838" s="419"/>
      <c r="M838" s="415"/>
      <c r="N838" s="415"/>
      <c r="O838" s="415"/>
      <c r="P838" s="415"/>
      <c r="Q838" s="415"/>
      <c r="R838" s="341" t="s">
        <v>842</v>
      </c>
      <c r="S838" s="336" t="s">
        <v>1177</v>
      </c>
      <c r="T838" s="342" t="s">
        <v>1196</v>
      </c>
      <c r="U838" s="340" t="s">
        <v>152</v>
      </c>
      <c r="V838" s="337">
        <v>2</v>
      </c>
    </row>
    <row r="839" spans="1:22" s="3" customFormat="1" ht="25.5">
      <c r="A839" s="552"/>
      <c r="B839" s="576"/>
      <c r="C839" s="558"/>
      <c r="D839" s="695"/>
      <c r="E839" s="277" t="s">
        <v>11</v>
      </c>
      <c r="F839" s="294" t="s">
        <v>904</v>
      </c>
      <c r="G839" s="351" t="s">
        <v>14</v>
      </c>
      <c r="H839" s="404">
        <f>I839+J839+K839+L839+M839+N839+O839+P839+Q839</f>
        <v>0.3</v>
      </c>
      <c r="I839" s="415">
        <v>0.3</v>
      </c>
      <c r="J839" s="415"/>
      <c r="K839" s="415"/>
      <c r="L839" s="419"/>
      <c r="M839" s="415"/>
      <c r="N839" s="415"/>
      <c r="O839" s="415"/>
      <c r="P839" s="415"/>
      <c r="Q839" s="415"/>
      <c r="R839" s="341" t="s">
        <v>905</v>
      </c>
      <c r="S839" s="336" t="s">
        <v>1177</v>
      </c>
      <c r="T839" s="342" t="s">
        <v>906</v>
      </c>
      <c r="U839" s="340" t="s">
        <v>152</v>
      </c>
      <c r="V839" s="337">
        <v>1</v>
      </c>
    </row>
    <row r="840" spans="1:22" s="3" customFormat="1">
      <c r="A840" s="552"/>
      <c r="B840" s="576"/>
      <c r="C840" s="558"/>
      <c r="D840" s="352"/>
      <c r="E840" s="353"/>
      <c r="F840" s="354"/>
      <c r="G840" s="355" t="s">
        <v>15</v>
      </c>
      <c r="H840" s="426">
        <f>H838+H839</f>
        <v>1</v>
      </c>
      <c r="I840" s="426">
        <f t="shared" ref="I840:Q840" si="262">I838+I839</f>
        <v>1</v>
      </c>
      <c r="J840" s="426">
        <f t="shared" si="262"/>
        <v>0</v>
      </c>
      <c r="K840" s="426">
        <f t="shared" si="262"/>
        <v>0</v>
      </c>
      <c r="L840" s="426">
        <f t="shared" si="262"/>
        <v>0</v>
      </c>
      <c r="M840" s="426">
        <f t="shared" si="262"/>
        <v>0</v>
      </c>
      <c r="N840" s="426">
        <f t="shared" si="262"/>
        <v>0</v>
      </c>
      <c r="O840" s="426">
        <f t="shared" si="262"/>
        <v>0</v>
      </c>
      <c r="P840" s="426">
        <f t="shared" si="262"/>
        <v>0</v>
      </c>
      <c r="Q840" s="426">
        <f t="shared" si="262"/>
        <v>0</v>
      </c>
      <c r="R840" s="356"/>
      <c r="S840" s="347"/>
      <c r="T840" s="357"/>
      <c r="U840" s="358"/>
      <c r="V840" s="359"/>
    </row>
    <row r="841" spans="1:22" s="3" customFormat="1" ht="28.5" customHeight="1">
      <c r="A841" s="688" t="s">
        <v>217</v>
      </c>
      <c r="B841" s="691" t="s">
        <v>168</v>
      </c>
      <c r="C841" s="557" t="s">
        <v>151</v>
      </c>
      <c r="D841" s="694" t="s">
        <v>153</v>
      </c>
      <c r="E841" s="952" t="s">
        <v>907</v>
      </c>
      <c r="F841" s="953"/>
      <c r="G841" s="332"/>
      <c r="H841" s="411"/>
      <c r="I841" s="411"/>
      <c r="J841" s="411"/>
      <c r="K841" s="411"/>
      <c r="L841" s="411"/>
      <c r="M841" s="411"/>
      <c r="N841" s="411"/>
      <c r="O841" s="411"/>
      <c r="P841" s="411"/>
      <c r="Q841" s="411"/>
      <c r="R841" s="333"/>
      <c r="S841" s="333"/>
      <c r="T841" s="334"/>
      <c r="U841" s="335"/>
      <c r="V841" s="335"/>
    </row>
    <row r="842" spans="1:22" s="3" customFormat="1" ht="38.25">
      <c r="A842" s="689"/>
      <c r="B842" s="692"/>
      <c r="C842" s="558"/>
      <c r="D842" s="805"/>
      <c r="E842" s="277" t="s">
        <v>10</v>
      </c>
      <c r="F842" s="294" t="s">
        <v>908</v>
      </c>
      <c r="G842" s="351" t="s">
        <v>14</v>
      </c>
      <c r="H842" s="404">
        <f>I842+J842+K842+L842+M842+N842+O842+P842+Q842</f>
        <v>1.1000000000000001</v>
      </c>
      <c r="I842" s="415">
        <v>1.1000000000000001</v>
      </c>
      <c r="J842" s="415"/>
      <c r="K842" s="415"/>
      <c r="L842" s="419"/>
      <c r="M842" s="415"/>
      <c r="N842" s="415"/>
      <c r="O842" s="415"/>
      <c r="P842" s="415"/>
      <c r="Q842" s="415"/>
      <c r="R842" s="341" t="s">
        <v>842</v>
      </c>
      <c r="S842" s="336" t="s">
        <v>1178</v>
      </c>
      <c r="T842" s="342" t="s">
        <v>909</v>
      </c>
      <c r="U842" s="340" t="s">
        <v>152</v>
      </c>
      <c r="V842" s="337">
        <v>6</v>
      </c>
    </row>
    <row r="843" spans="1:22" s="3" customFormat="1" ht="25.5">
      <c r="A843" s="552"/>
      <c r="B843" s="576"/>
      <c r="C843" s="558"/>
      <c r="D843" s="695"/>
      <c r="E843" s="277" t="s">
        <v>11</v>
      </c>
      <c r="F843" s="294" t="s">
        <v>891</v>
      </c>
      <c r="G843" s="351"/>
      <c r="H843" s="404">
        <f>I843+J843+K843+L843+M843+N843+O843+P843+Q843</f>
        <v>0</v>
      </c>
      <c r="I843" s="415"/>
      <c r="J843" s="415"/>
      <c r="K843" s="415"/>
      <c r="L843" s="419"/>
      <c r="M843" s="415"/>
      <c r="N843" s="415"/>
      <c r="O843" s="415"/>
      <c r="P843" s="415"/>
      <c r="Q843" s="415"/>
      <c r="R843" s="341" t="s">
        <v>870</v>
      </c>
      <c r="S843" s="336" t="s">
        <v>1177</v>
      </c>
      <c r="T843" s="342" t="s">
        <v>910</v>
      </c>
      <c r="U843" s="340" t="s">
        <v>152</v>
      </c>
      <c r="V843" s="337">
        <v>6</v>
      </c>
    </row>
    <row r="844" spans="1:22" s="3" customFormat="1">
      <c r="A844" s="552"/>
      <c r="B844" s="576"/>
      <c r="C844" s="558"/>
      <c r="D844" s="352"/>
      <c r="E844" s="353"/>
      <c r="F844" s="354"/>
      <c r="G844" s="355" t="s">
        <v>15</v>
      </c>
      <c r="H844" s="426">
        <f>H842+H843</f>
        <v>1.1000000000000001</v>
      </c>
      <c r="I844" s="426">
        <f t="shared" ref="I844:Q844" si="263">I842+I843</f>
        <v>1.1000000000000001</v>
      </c>
      <c r="J844" s="426">
        <f t="shared" si="263"/>
        <v>0</v>
      </c>
      <c r="K844" s="426">
        <f t="shared" si="263"/>
        <v>0</v>
      </c>
      <c r="L844" s="426">
        <f t="shared" si="263"/>
        <v>0</v>
      </c>
      <c r="M844" s="426">
        <f t="shared" si="263"/>
        <v>0</v>
      </c>
      <c r="N844" s="426">
        <f t="shared" si="263"/>
        <v>0</v>
      </c>
      <c r="O844" s="426">
        <f t="shared" si="263"/>
        <v>0</v>
      </c>
      <c r="P844" s="426">
        <f t="shared" si="263"/>
        <v>0</v>
      </c>
      <c r="Q844" s="426">
        <f t="shared" si="263"/>
        <v>0</v>
      </c>
      <c r="R844" s="356"/>
      <c r="S844" s="347"/>
      <c r="T844" s="357"/>
      <c r="U844" s="358"/>
      <c r="V844" s="359"/>
    </row>
    <row r="845" spans="1:22" s="3" customFormat="1" ht="17.25" customHeight="1">
      <c r="A845" s="439" t="s">
        <v>217</v>
      </c>
      <c r="B845" s="562" t="s">
        <v>168</v>
      </c>
      <c r="C845" s="563" t="s">
        <v>151</v>
      </c>
      <c r="D845" s="929" t="s">
        <v>16</v>
      </c>
      <c r="E845" s="930"/>
      <c r="F845" s="930"/>
      <c r="G845" s="931"/>
      <c r="H845" s="413">
        <f>H836+H840+H844</f>
        <v>12.1</v>
      </c>
      <c r="I845" s="413">
        <f t="shared" ref="I845:Q845" si="264">I836+I840+I844</f>
        <v>7.1</v>
      </c>
      <c r="J845" s="413">
        <f t="shared" si="264"/>
        <v>0</v>
      </c>
      <c r="K845" s="413">
        <f t="shared" si="264"/>
        <v>0</v>
      </c>
      <c r="L845" s="413">
        <f t="shared" si="264"/>
        <v>0</v>
      </c>
      <c r="M845" s="413">
        <f t="shared" si="264"/>
        <v>0</v>
      </c>
      <c r="N845" s="413">
        <f t="shared" si="264"/>
        <v>0</v>
      </c>
      <c r="O845" s="413">
        <f t="shared" si="264"/>
        <v>0</v>
      </c>
      <c r="P845" s="413">
        <f t="shared" si="264"/>
        <v>0</v>
      </c>
      <c r="Q845" s="413">
        <f t="shared" si="264"/>
        <v>5</v>
      </c>
      <c r="R845" s="569"/>
      <c r="S845" s="570"/>
      <c r="T845" s="570"/>
      <c r="U845" s="570"/>
      <c r="V845" s="571"/>
    </row>
    <row r="846" spans="1:22" s="3" customFormat="1" ht="18" customHeight="1">
      <c r="A846" s="439" t="s">
        <v>217</v>
      </c>
      <c r="B846" s="562" t="s">
        <v>168</v>
      </c>
      <c r="C846" s="956" t="s">
        <v>17</v>
      </c>
      <c r="D846" s="957"/>
      <c r="E846" s="957"/>
      <c r="F846" s="957"/>
      <c r="G846" s="958"/>
      <c r="H846" s="389">
        <f>H831+H845</f>
        <v>40</v>
      </c>
      <c r="I846" s="389">
        <f t="shared" ref="I846:Q846" si="265">I831+I845</f>
        <v>35</v>
      </c>
      <c r="J846" s="389">
        <f t="shared" si="265"/>
        <v>0</v>
      </c>
      <c r="K846" s="389">
        <f t="shared" si="265"/>
        <v>0</v>
      </c>
      <c r="L846" s="389">
        <f t="shared" si="265"/>
        <v>0</v>
      </c>
      <c r="M846" s="389">
        <f t="shared" si="265"/>
        <v>0</v>
      </c>
      <c r="N846" s="389">
        <f t="shared" si="265"/>
        <v>0</v>
      </c>
      <c r="O846" s="389">
        <f t="shared" si="265"/>
        <v>0</v>
      </c>
      <c r="P846" s="389">
        <f t="shared" si="265"/>
        <v>0</v>
      </c>
      <c r="Q846" s="389">
        <f t="shared" si="265"/>
        <v>5</v>
      </c>
      <c r="R846" s="360"/>
      <c r="S846" s="959"/>
      <c r="T846" s="959"/>
      <c r="U846" s="959"/>
      <c r="V846" s="960"/>
    </row>
    <row r="847" spans="1:22" s="3" customFormat="1" ht="19.5" customHeight="1">
      <c r="A847" s="565" t="s">
        <v>217</v>
      </c>
      <c r="B847" s="562" t="s">
        <v>172</v>
      </c>
      <c r="C847" s="961" t="s">
        <v>911</v>
      </c>
      <c r="D847" s="962"/>
      <c r="E847" s="962"/>
      <c r="F847" s="962"/>
      <c r="G847" s="962"/>
      <c r="H847" s="962"/>
      <c r="I847" s="962"/>
      <c r="J847" s="962"/>
      <c r="K847" s="962"/>
      <c r="L847" s="962"/>
      <c r="M847" s="962"/>
      <c r="N847" s="962"/>
      <c r="O847" s="962"/>
      <c r="P847" s="962"/>
      <c r="Q847" s="962"/>
      <c r="R847" s="962"/>
      <c r="S847" s="962"/>
      <c r="T847" s="962"/>
      <c r="U847" s="962"/>
      <c r="V847" s="963"/>
    </row>
    <row r="848" spans="1:22" s="3" customFormat="1" ht="15.75" customHeight="1">
      <c r="A848" s="439" t="s">
        <v>217</v>
      </c>
      <c r="B848" s="562" t="s">
        <v>172</v>
      </c>
      <c r="C848" s="563" t="s">
        <v>150</v>
      </c>
      <c r="D848" s="964" t="s">
        <v>1066</v>
      </c>
      <c r="E848" s="965"/>
      <c r="F848" s="965"/>
      <c r="G848" s="965"/>
      <c r="H848" s="965"/>
      <c r="I848" s="965"/>
      <c r="J848" s="965"/>
      <c r="K848" s="965"/>
      <c r="L848" s="965"/>
      <c r="M848" s="965"/>
      <c r="N848" s="965"/>
      <c r="O848" s="965"/>
      <c r="P848" s="965"/>
      <c r="Q848" s="965"/>
      <c r="R848" s="965"/>
      <c r="S848" s="965"/>
      <c r="T848" s="965"/>
      <c r="U848" s="965"/>
      <c r="V848" s="966"/>
    </row>
    <row r="849" spans="1:22" s="3" customFormat="1" ht="28.5" customHeight="1">
      <c r="A849" s="688" t="s">
        <v>217</v>
      </c>
      <c r="B849" s="691" t="s">
        <v>172</v>
      </c>
      <c r="C849" s="675" t="s">
        <v>150</v>
      </c>
      <c r="D849" s="694" t="s">
        <v>150</v>
      </c>
      <c r="E849" s="955" t="s">
        <v>912</v>
      </c>
      <c r="F849" s="955"/>
      <c r="G849" s="298"/>
      <c r="H849" s="411"/>
      <c r="I849" s="411"/>
      <c r="J849" s="411"/>
      <c r="K849" s="411"/>
      <c r="L849" s="411"/>
      <c r="M849" s="411"/>
      <c r="N849" s="411"/>
      <c r="O849" s="411"/>
      <c r="P849" s="411"/>
      <c r="Q849" s="411"/>
      <c r="R849" s="333"/>
      <c r="S849" s="333"/>
      <c r="T849" s="338"/>
      <c r="U849" s="333"/>
      <c r="V849" s="339"/>
    </row>
    <row r="850" spans="1:22" s="3" customFormat="1" ht="25.5">
      <c r="A850" s="689"/>
      <c r="B850" s="692"/>
      <c r="C850" s="676"/>
      <c r="D850" s="805"/>
      <c r="E850" s="277" t="s">
        <v>10</v>
      </c>
      <c r="F850" s="294" t="s">
        <v>913</v>
      </c>
      <c r="G850" s="340" t="s">
        <v>14</v>
      </c>
      <c r="H850" s="404">
        <f>I850+J850+K850+L850+M850+N850+O850+P850+Q850</f>
        <v>0.5</v>
      </c>
      <c r="I850" s="419">
        <v>0.5</v>
      </c>
      <c r="J850" s="419"/>
      <c r="K850" s="419"/>
      <c r="L850" s="419"/>
      <c r="M850" s="419"/>
      <c r="N850" s="415"/>
      <c r="O850" s="415"/>
      <c r="P850" s="415"/>
      <c r="Q850" s="415"/>
      <c r="R850" s="341" t="s">
        <v>697</v>
      </c>
      <c r="S850" s="336" t="s">
        <v>1177</v>
      </c>
      <c r="T850" s="361" t="s">
        <v>914</v>
      </c>
      <c r="U850" s="340" t="s">
        <v>152</v>
      </c>
      <c r="V850" s="337">
        <v>2</v>
      </c>
    </row>
    <row r="851" spans="1:22" s="3" customFormat="1" ht="25.5">
      <c r="A851" s="689"/>
      <c r="B851" s="692"/>
      <c r="C851" s="676"/>
      <c r="D851" s="805"/>
      <c r="E851" s="277" t="s">
        <v>11</v>
      </c>
      <c r="F851" s="294" t="s">
        <v>915</v>
      </c>
      <c r="G851" s="340" t="s">
        <v>14</v>
      </c>
      <c r="H851" s="404">
        <f>I851+J851+K851+L851+M851+N851+O851+P851+Q851</f>
        <v>0.5</v>
      </c>
      <c r="I851" s="419">
        <v>0.5</v>
      </c>
      <c r="J851" s="419"/>
      <c r="K851" s="419"/>
      <c r="L851" s="419"/>
      <c r="M851" s="419"/>
      <c r="N851" s="415"/>
      <c r="O851" s="415"/>
      <c r="P851" s="415"/>
      <c r="Q851" s="415"/>
      <c r="R851" s="341" t="s">
        <v>697</v>
      </c>
      <c r="S851" s="336" t="s">
        <v>1177</v>
      </c>
      <c r="T851" s="361" t="s">
        <v>173</v>
      </c>
      <c r="U851" s="340" t="s">
        <v>152</v>
      </c>
      <c r="V851" s="337">
        <v>4</v>
      </c>
    </row>
    <row r="852" spans="1:22" s="3" customFormat="1">
      <c r="A852" s="690"/>
      <c r="B852" s="693"/>
      <c r="C852" s="677"/>
      <c r="D852" s="352"/>
      <c r="E852" s="353"/>
      <c r="F852" s="354"/>
      <c r="G852" s="355" t="s">
        <v>15</v>
      </c>
      <c r="H852" s="426">
        <f>H850+H851</f>
        <v>1</v>
      </c>
      <c r="I852" s="426">
        <f t="shared" ref="I852:Q852" si="266">I850+I851</f>
        <v>1</v>
      </c>
      <c r="J852" s="426">
        <f t="shared" si="266"/>
        <v>0</v>
      </c>
      <c r="K852" s="426">
        <f t="shared" si="266"/>
        <v>0</v>
      </c>
      <c r="L852" s="426">
        <f t="shared" si="266"/>
        <v>0</v>
      </c>
      <c r="M852" s="426">
        <f t="shared" si="266"/>
        <v>0</v>
      </c>
      <c r="N852" s="426">
        <f t="shared" si="266"/>
        <v>0</v>
      </c>
      <c r="O852" s="426">
        <f t="shared" si="266"/>
        <v>0</v>
      </c>
      <c r="P852" s="426">
        <f t="shared" si="266"/>
        <v>0</v>
      </c>
      <c r="Q852" s="426">
        <f t="shared" si="266"/>
        <v>0</v>
      </c>
      <c r="R852" s="356"/>
      <c r="S852" s="347"/>
      <c r="T852" s="357"/>
      <c r="U852" s="358"/>
      <c r="V852" s="359"/>
    </row>
    <row r="853" spans="1:22" s="3" customFormat="1">
      <c r="A853" s="688" t="s">
        <v>217</v>
      </c>
      <c r="B853" s="691" t="s">
        <v>172</v>
      </c>
      <c r="C853" s="675" t="s">
        <v>150</v>
      </c>
      <c r="D853" s="694" t="s">
        <v>151</v>
      </c>
      <c r="E853" s="955" t="s">
        <v>916</v>
      </c>
      <c r="F853" s="955"/>
      <c r="G853" s="298"/>
      <c r="H853" s="411"/>
      <c r="I853" s="411"/>
      <c r="J853" s="411"/>
      <c r="K853" s="411"/>
      <c r="L853" s="411"/>
      <c r="M853" s="411"/>
      <c r="N853" s="411"/>
      <c r="O853" s="411"/>
      <c r="P853" s="411"/>
      <c r="Q853" s="411"/>
      <c r="R853" s="333"/>
      <c r="S853" s="333"/>
      <c r="T853" s="338"/>
      <c r="U853" s="333"/>
      <c r="V853" s="339"/>
    </row>
    <row r="854" spans="1:22" s="3" customFormat="1" ht="38.25">
      <c r="A854" s="689"/>
      <c r="B854" s="692"/>
      <c r="C854" s="676"/>
      <c r="D854" s="805"/>
      <c r="E854" s="277" t="s">
        <v>10</v>
      </c>
      <c r="F854" s="294" t="s">
        <v>917</v>
      </c>
      <c r="G854" s="340" t="s">
        <v>14</v>
      </c>
      <c r="H854" s="404">
        <f>I854+J854+K854+L854+M854+N854+O854+P854+Q854</f>
        <v>1</v>
      </c>
      <c r="I854" s="419">
        <v>1</v>
      </c>
      <c r="J854" s="419"/>
      <c r="K854" s="419"/>
      <c r="L854" s="419"/>
      <c r="M854" s="419"/>
      <c r="N854" s="415"/>
      <c r="O854" s="415"/>
      <c r="P854" s="415"/>
      <c r="Q854" s="415"/>
      <c r="R854" s="341" t="s">
        <v>697</v>
      </c>
      <c r="S854" s="336" t="s">
        <v>1177</v>
      </c>
      <c r="T854" s="361" t="s">
        <v>918</v>
      </c>
      <c r="U854" s="340" t="s">
        <v>152</v>
      </c>
      <c r="V854" s="337">
        <v>3</v>
      </c>
    </row>
    <row r="855" spans="1:22" s="3" customFormat="1">
      <c r="A855" s="690"/>
      <c r="B855" s="693"/>
      <c r="C855" s="677"/>
      <c r="D855" s="352"/>
      <c r="E855" s="353"/>
      <c r="F855" s="354"/>
      <c r="G855" s="355" t="s">
        <v>15</v>
      </c>
      <c r="H855" s="426">
        <f>H854</f>
        <v>1</v>
      </c>
      <c r="I855" s="426">
        <f t="shared" ref="I855:Q855" si="267">I854</f>
        <v>1</v>
      </c>
      <c r="J855" s="426">
        <f t="shared" si="267"/>
        <v>0</v>
      </c>
      <c r="K855" s="426">
        <f t="shared" si="267"/>
        <v>0</v>
      </c>
      <c r="L855" s="426">
        <f t="shared" si="267"/>
        <v>0</v>
      </c>
      <c r="M855" s="426">
        <f t="shared" si="267"/>
        <v>0</v>
      </c>
      <c r="N855" s="426">
        <f t="shared" si="267"/>
        <v>0</v>
      </c>
      <c r="O855" s="426">
        <f t="shared" si="267"/>
        <v>0</v>
      </c>
      <c r="P855" s="426">
        <f t="shared" si="267"/>
        <v>0</v>
      </c>
      <c r="Q855" s="426">
        <f t="shared" si="267"/>
        <v>0</v>
      </c>
      <c r="R855" s="356"/>
      <c r="S855" s="347"/>
      <c r="T855" s="357"/>
      <c r="U855" s="358"/>
      <c r="V855" s="359"/>
    </row>
    <row r="856" spans="1:22" s="3" customFormat="1" ht="19.5" customHeight="1">
      <c r="A856" s="439" t="s">
        <v>217</v>
      </c>
      <c r="B856" s="562" t="s">
        <v>172</v>
      </c>
      <c r="C856" s="563" t="s">
        <v>150</v>
      </c>
      <c r="D856" s="929" t="s">
        <v>16</v>
      </c>
      <c r="E856" s="930"/>
      <c r="F856" s="930"/>
      <c r="G856" s="931"/>
      <c r="H856" s="413">
        <f>H852+H855</f>
        <v>2</v>
      </c>
      <c r="I856" s="413">
        <f t="shared" ref="I856:Q856" si="268">I852+I855</f>
        <v>2</v>
      </c>
      <c r="J856" s="413">
        <f t="shared" si="268"/>
        <v>0</v>
      </c>
      <c r="K856" s="413">
        <f t="shared" si="268"/>
        <v>0</v>
      </c>
      <c r="L856" s="413">
        <f t="shared" si="268"/>
        <v>0</v>
      </c>
      <c r="M856" s="413">
        <f t="shared" si="268"/>
        <v>0</v>
      </c>
      <c r="N856" s="413">
        <f t="shared" si="268"/>
        <v>0</v>
      </c>
      <c r="O856" s="413">
        <f t="shared" si="268"/>
        <v>0</v>
      </c>
      <c r="P856" s="413">
        <f t="shared" si="268"/>
        <v>0</v>
      </c>
      <c r="Q856" s="413">
        <f t="shared" si="268"/>
        <v>0</v>
      </c>
      <c r="R856" s="932"/>
      <c r="S856" s="933"/>
      <c r="T856" s="933"/>
      <c r="U856" s="933"/>
      <c r="V856" s="934"/>
    </row>
    <row r="857" spans="1:22" s="3" customFormat="1" ht="17.25" customHeight="1">
      <c r="A857" s="439" t="s">
        <v>217</v>
      </c>
      <c r="B857" s="562" t="s">
        <v>172</v>
      </c>
      <c r="C857" s="563" t="s">
        <v>151</v>
      </c>
      <c r="D857" s="964" t="s">
        <v>919</v>
      </c>
      <c r="E857" s="965"/>
      <c r="F857" s="965"/>
      <c r="G857" s="965"/>
      <c r="H857" s="965"/>
      <c r="I857" s="965"/>
      <c r="J857" s="965"/>
      <c r="K857" s="965"/>
      <c r="L857" s="965"/>
      <c r="M857" s="965"/>
      <c r="N857" s="965"/>
      <c r="O857" s="965"/>
      <c r="P857" s="965"/>
      <c r="Q857" s="965"/>
      <c r="R857" s="965"/>
      <c r="S857" s="965"/>
      <c r="T857" s="965"/>
      <c r="U857" s="965"/>
      <c r="V857" s="966"/>
    </row>
    <row r="858" spans="1:22" s="3" customFormat="1" ht="29.25" customHeight="1">
      <c r="A858" s="688" t="s">
        <v>217</v>
      </c>
      <c r="B858" s="691" t="s">
        <v>172</v>
      </c>
      <c r="C858" s="557" t="s">
        <v>151</v>
      </c>
      <c r="D858" s="694" t="s">
        <v>150</v>
      </c>
      <c r="E858" s="952" t="s">
        <v>920</v>
      </c>
      <c r="F858" s="953"/>
      <c r="G858" s="332"/>
      <c r="H858" s="411"/>
      <c r="I858" s="411"/>
      <c r="J858" s="411"/>
      <c r="K858" s="411"/>
      <c r="L858" s="411"/>
      <c r="M858" s="411"/>
      <c r="N858" s="411"/>
      <c r="O858" s="411"/>
      <c r="P858" s="411"/>
      <c r="Q858" s="411"/>
      <c r="R858" s="333"/>
      <c r="S858" s="333"/>
      <c r="T858" s="334"/>
      <c r="U858" s="335"/>
      <c r="V858" s="335"/>
    </row>
    <row r="859" spans="1:22" s="3" customFormat="1" ht="38.25">
      <c r="A859" s="689"/>
      <c r="B859" s="692"/>
      <c r="C859" s="558"/>
      <c r="D859" s="805"/>
      <c r="E859" s="277" t="s">
        <v>10</v>
      </c>
      <c r="F859" s="294" t="s">
        <v>921</v>
      </c>
      <c r="G859" s="351"/>
      <c r="H859" s="404">
        <f>I859+J859+K859+L859+M859+N859+O859+P859+Q859</f>
        <v>0</v>
      </c>
      <c r="I859" s="415"/>
      <c r="J859" s="415"/>
      <c r="K859" s="415"/>
      <c r="L859" s="419"/>
      <c r="M859" s="415"/>
      <c r="N859" s="415"/>
      <c r="O859" s="415"/>
      <c r="P859" s="415"/>
      <c r="Q859" s="415"/>
      <c r="R859" s="341" t="s">
        <v>737</v>
      </c>
      <c r="S859" s="336" t="s">
        <v>1178</v>
      </c>
      <c r="T859" s="342" t="s">
        <v>1197</v>
      </c>
      <c r="U859" s="340" t="s">
        <v>152</v>
      </c>
      <c r="V859" s="337">
        <v>1</v>
      </c>
    </row>
    <row r="860" spans="1:22" s="3" customFormat="1" ht="38.25">
      <c r="A860" s="552"/>
      <c r="B860" s="576"/>
      <c r="C860" s="558"/>
      <c r="D860" s="695"/>
      <c r="E860" s="277" t="s">
        <v>11</v>
      </c>
      <c r="F860" s="294" t="s">
        <v>922</v>
      </c>
      <c r="G860" s="351" t="s">
        <v>14</v>
      </c>
      <c r="H860" s="404">
        <f>I860+J860+K860+L860+M860+N860+O860+P860+Q860</f>
        <v>2.5</v>
      </c>
      <c r="I860" s="415">
        <v>2.5</v>
      </c>
      <c r="J860" s="415"/>
      <c r="K860" s="415"/>
      <c r="L860" s="419"/>
      <c r="M860" s="415"/>
      <c r="N860" s="415"/>
      <c r="O860" s="415"/>
      <c r="P860" s="415"/>
      <c r="Q860" s="415"/>
      <c r="R860" s="341" t="s">
        <v>870</v>
      </c>
      <c r="S860" s="336" t="s">
        <v>1178</v>
      </c>
      <c r="T860" s="342" t="s">
        <v>934</v>
      </c>
      <c r="U860" s="340" t="s">
        <v>152</v>
      </c>
      <c r="V860" s="337">
        <v>1</v>
      </c>
    </row>
    <row r="861" spans="1:22" s="3" customFormat="1">
      <c r="A861" s="552"/>
      <c r="B861" s="576"/>
      <c r="C861" s="558"/>
      <c r="D861" s="352"/>
      <c r="E861" s="353"/>
      <c r="F861" s="354"/>
      <c r="G861" s="355" t="s">
        <v>15</v>
      </c>
      <c r="H861" s="426">
        <f>H859+H860</f>
        <v>2.5</v>
      </c>
      <c r="I861" s="426">
        <f t="shared" ref="I861:Q861" si="269">I859+I860</f>
        <v>2.5</v>
      </c>
      <c r="J861" s="426">
        <f t="shared" si="269"/>
        <v>0</v>
      </c>
      <c r="K861" s="426">
        <f t="shared" si="269"/>
        <v>0</v>
      </c>
      <c r="L861" s="426">
        <f t="shared" si="269"/>
        <v>0</v>
      </c>
      <c r="M861" s="426">
        <f t="shared" si="269"/>
        <v>0</v>
      </c>
      <c r="N861" s="426">
        <f t="shared" si="269"/>
        <v>0</v>
      </c>
      <c r="O861" s="426">
        <f t="shared" si="269"/>
        <v>0</v>
      </c>
      <c r="P861" s="426">
        <f t="shared" si="269"/>
        <v>0</v>
      </c>
      <c r="Q861" s="426">
        <f t="shared" si="269"/>
        <v>0</v>
      </c>
      <c r="R861" s="356"/>
      <c r="S861" s="347"/>
      <c r="T861" s="357"/>
      <c r="U861" s="358"/>
      <c r="V861" s="359"/>
    </row>
    <row r="862" spans="1:22" s="3" customFormat="1" ht="18.75" customHeight="1">
      <c r="A862" s="439" t="s">
        <v>217</v>
      </c>
      <c r="B862" s="562" t="s">
        <v>172</v>
      </c>
      <c r="C862" s="563" t="s">
        <v>151</v>
      </c>
      <c r="D862" s="929" t="s">
        <v>16</v>
      </c>
      <c r="E862" s="930"/>
      <c r="F862" s="930"/>
      <c r="G862" s="931"/>
      <c r="H862" s="413">
        <f>H861</f>
        <v>2.5</v>
      </c>
      <c r="I862" s="413">
        <f t="shared" ref="I862:Q862" si="270">I861</f>
        <v>2.5</v>
      </c>
      <c r="J862" s="413">
        <f t="shared" si="270"/>
        <v>0</v>
      </c>
      <c r="K862" s="413">
        <f t="shared" si="270"/>
        <v>0</v>
      </c>
      <c r="L862" s="413">
        <f t="shared" si="270"/>
        <v>0</v>
      </c>
      <c r="M862" s="413">
        <f t="shared" si="270"/>
        <v>0</v>
      </c>
      <c r="N862" s="413">
        <f t="shared" si="270"/>
        <v>0</v>
      </c>
      <c r="O862" s="413">
        <f t="shared" si="270"/>
        <v>0</v>
      </c>
      <c r="P862" s="413">
        <f t="shared" si="270"/>
        <v>0</v>
      </c>
      <c r="Q862" s="413">
        <f t="shared" si="270"/>
        <v>0</v>
      </c>
      <c r="R862" s="932"/>
      <c r="S862" s="933"/>
      <c r="T862" s="933"/>
      <c r="U862" s="933"/>
      <c r="V862" s="934"/>
    </row>
    <row r="863" spans="1:22" s="3" customFormat="1" ht="16.5" customHeight="1">
      <c r="A863" s="439" t="s">
        <v>217</v>
      </c>
      <c r="B863" s="562" t="s">
        <v>172</v>
      </c>
      <c r="C863" s="563" t="s">
        <v>153</v>
      </c>
      <c r="D863" s="964" t="s">
        <v>923</v>
      </c>
      <c r="E863" s="965"/>
      <c r="F863" s="965"/>
      <c r="G863" s="965"/>
      <c r="H863" s="965"/>
      <c r="I863" s="965"/>
      <c r="J863" s="965"/>
      <c r="K863" s="965"/>
      <c r="L863" s="965"/>
      <c r="M863" s="965"/>
      <c r="N863" s="965"/>
      <c r="O863" s="965"/>
      <c r="P863" s="965"/>
      <c r="Q863" s="965"/>
      <c r="R863" s="965"/>
      <c r="S863" s="965"/>
      <c r="T863" s="965"/>
      <c r="U863" s="965"/>
      <c r="V863" s="966"/>
    </row>
    <row r="864" spans="1:22" s="3" customFormat="1" ht="31.5" customHeight="1">
      <c r="A864" s="688" t="s">
        <v>217</v>
      </c>
      <c r="B864" s="691" t="s">
        <v>172</v>
      </c>
      <c r="C864" s="557" t="s">
        <v>153</v>
      </c>
      <c r="D864" s="694" t="s">
        <v>150</v>
      </c>
      <c r="E864" s="952" t="s">
        <v>924</v>
      </c>
      <c r="F864" s="953"/>
      <c r="G864" s="332"/>
      <c r="H864" s="411"/>
      <c r="I864" s="411"/>
      <c r="J864" s="411"/>
      <c r="K864" s="411"/>
      <c r="L864" s="411"/>
      <c r="M864" s="411"/>
      <c r="N864" s="411"/>
      <c r="O864" s="411"/>
      <c r="P864" s="411"/>
      <c r="Q864" s="411"/>
      <c r="R864" s="333"/>
      <c r="S864" s="333"/>
      <c r="T864" s="334"/>
      <c r="U864" s="335"/>
      <c r="V864" s="335"/>
    </row>
    <row r="865" spans="1:22" s="3" customFormat="1" ht="25.5">
      <c r="A865" s="689"/>
      <c r="B865" s="692"/>
      <c r="C865" s="558"/>
      <c r="D865" s="805"/>
      <c r="E865" s="277" t="s">
        <v>10</v>
      </c>
      <c r="F865" s="294" t="s">
        <v>925</v>
      </c>
      <c r="G865" s="351" t="s">
        <v>14</v>
      </c>
      <c r="H865" s="404">
        <f>I865+J865+K865+L865+M865+N865+O865+P865+Q865</f>
        <v>1</v>
      </c>
      <c r="I865" s="415">
        <v>1</v>
      </c>
      <c r="J865" s="415"/>
      <c r="K865" s="415"/>
      <c r="L865" s="419"/>
      <c r="M865" s="415"/>
      <c r="N865" s="415"/>
      <c r="O865" s="415"/>
      <c r="P865" s="415"/>
      <c r="Q865" s="415"/>
      <c r="R865" s="341" t="s">
        <v>707</v>
      </c>
      <c r="S865" s="336" t="s">
        <v>1177</v>
      </c>
      <c r="T865" s="342" t="s">
        <v>926</v>
      </c>
      <c r="U865" s="340" t="s">
        <v>152</v>
      </c>
      <c r="V865" s="337">
        <v>8</v>
      </c>
    </row>
    <row r="866" spans="1:22" s="3" customFormat="1" ht="25.5">
      <c r="A866" s="552"/>
      <c r="B866" s="576"/>
      <c r="C866" s="558"/>
      <c r="D866" s="695"/>
      <c r="E866" s="277" t="s">
        <v>11</v>
      </c>
      <c r="F866" s="294" t="s">
        <v>927</v>
      </c>
      <c r="G866" s="351" t="s">
        <v>14</v>
      </c>
      <c r="H866" s="404">
        <f>I866+J866+K866+L866+M866+N866+O866+P866+Q866</f>
        <v>0.5</v>
      </c>
      <c r="I866" s="415">
        <v>0.5</v>
      </c>
      <c r="J866" s="415"/>
      <c r="K866" s="415"/>
      <c r="L866" s="419"/>
      <c r="M866" s="415"/>
      <c r="N866" s="415"/>
      <c r="O866" s="415"/>
      <c r="P866" s="415"/>
      <c r="Q866" s="415"/>
      <c r="R866" s="341" t="s">
        <v>928</v>
      </c>
      <c r="S866" s="336" t="s">
        <v>1177</v>
      </c>
      <c r="T866" s="342" t="s">
        <v>173</v>
      </c>
      <c r="U866" s="340" t="s">
        <v>152</v>
      </c>
      <c r="V866" s="337">
        <v>1</v>
      </c>
    </row>
    <row r="867" spans="1:22" s="3" customFormat="1">
      <c r="A867" s="552"/>
      <c r="B867" s="576"/>
      <c r="C867" s="558"/>
      <c r="D867" s="352"/>
      <c r="E867" s="353"/>
      <c r="F867" s="358"/>
      <c r="G867" s="355" t="s">
        <v>15</v>
      </c>
      <c r="H867" s="426">
        <f>H865+H866</f>
        <v>1.5</v>
      </c>
      <c r="I867" s="426">
        <f t="shared" ref="I867:Q867" si="271">I865+I866</f>
        <v>1.5</v>
      </c>
      <c r="J867" s="426">
        <f t="shared" si="271"/>
        <v>0</v>
      </c>
      <c r="K867" s="426">
        <f t="shared" si="271"/>
        <v>0</v>
      </c>
      <c r="L867" s="426">
        <f t="shared" si="271"/>
        <v>0</v>
      </c>
      <c r="M867" s="426">
        <f t="shared" si="271"/>
        <v>0</v>
      </c>
      <c r="N867" s="426">
        <f t="shared" si="271"/>
        <v>0</v>
      </c>
      <c r="O867" s="426">
        <f t="shared" si="271"/>
        <v>0</v>
      </c>
      <c r="P867" s="426">
        <f t="shared" si="271"/>
        <v>0</v>
      </c>
      <c r="Q867" s="426">
        <f t="shared" si="271"/>
        <v>0</v>
      </c>
      <c r="R867" s="356"/>
      <c r="S867" s="347"/>
      <c r="T867" s="357"/>
      <c r="U867" s="358"/>
      <c r="V867" s="359"/>
    </row>
    <row r="868" spans="1:22" s="3" customFormat="1" ht="51.75" customHeight="1">
      <c r="A868" s="688" t="s">
        <v>217</v>
      </c>
      <c r="B868" s="691" t="s">
        <v>172</v>
      </c>
      <c r="C868" s="557" t="s">
        <v>153</v>
      </c>
      <c r="D868" s="694" t="s">
        <v>151</v>
      </c>
      <c r="E868" s="952" t="s">
        <v>929</v>
      </c>
      <c r="F868" s="953"/>
      <c r="G868" s="332"/>
      <c r="H868" s="411"/>
      <c r="I868" s="411"/>
      <c r="J868" s="411"/>
      <c r="K868" s="411"/>
      <c r="L868" s="411"/>
      <c r="M868" s="411"/>
      <c r="N868" s="411"/>
      <c r="O868" s="411"/>
      <c r="P868" s="411"/>
      <c r="Q868" s="411"/>
      <c r="R868" s="333"/>
      <c r="S868" s="333"/>
      <c r="T868" s="334"/>
      <c r="U868" s="335"/>
      <c r="V868" s="335"/>
    </row>
    <row r="869" spans="1:22" s="3" customFormat="1" ht="25.5">
      <c r="A869" s="689"/>
      <c r="B869" s="692"/>
      <c r="C869" s="558"/>
      <c r="D869" s="805"/>
      <c r="E869" s="277" t="s">
        <v>10</v>
      </c>
      <c r="F869" s="294" t="s">
        <v>930</v>
      </c>
      <c r="G869" s="351" t="s">
        <v>14</v>
      </c>
      <c r="H869" s="404">
        <f>I869+J869+K869+L869+M869+N869+O869+P869+Q869</f>
        <v>1</v>
      </c>
      <c r="I869" s="415">
        <v>1</v>
      </c>
      <c r="J869" s="415"/>
      <c r="K869" s="415"/>
      <c r="L869" s="419"/>
      <c r="M869" s="415"/>
      <c r="N869" s="415"/>
      <c r="O869" s="415"/>
      <c r="P869" s="415"/>
      <c r="Q869" s="415"/>
      <c r="R869" s="341" t="s">
        <v>842</v>
      </c>
      <c r="S869" s="336" t="s">
        <v>1177</v>
      </c>
      <c r="T869" s="342" t="s">
        <v>173</v>
      </c>
      <c r="U869" s="340" t="s">
        <v>152</v>
      </c>
      <c r="V869" s="337">
        <v>4</v>
      </c>
    </row>
    <row r="870" spans="1:22" s="3" customFormat="1" ht="25.5">
      <c r="A870" s="552"/>
      <c r="B870" s="576"/>
      <c r="C870" s="558"/>
      <c r="D870" s="695"/>
      <c r="E870" s="277" t="s">
        <v>11</v>
      </c>
      <c r="F870" s="294" t="s">
        <v>931</v>
      </c>
      <c r="G870" s="351" t="s">
        <v>14</v>
      </c>
      <c r="H870" s="404">
        <f>I870+J870+K870+L870+M870+N870+O870+P870+Q870</f>
        <v>0.5</v>
      </c>
      <c r="I870" s="415">
        <v>0.5</v>
      </c>
      <c r="J870" s="415"/>
      <c r="K870" s="415"/>
      <c r="L870" s="419"/>
      <c r="M870" s="415"/>
      <c r="N870" s="415"/>
      <c r="O870" s="415"/>
      <c r="P870" s="415"/>
      <c r="Q870" s="415"/>
      <c r="R870" s="341" t="s">
        <v>870</v>
      </c>
      <c r="S870" s="336" t="s">
        <v>1177</v>
      </c>
      <c r="T870" s="342" t="s">
        <v>932</v>
      </c>
      <c r="U870" s="340" t="s">
        <v>152</v>
      </c>
      <c r="V870" s="337">
        <v>4</v>
      </c>
    </row>
    <row r="871" spans="1:22" s="3" customFormat="1">
      <c r="A871" s="552"/>
      <c r="B871" s="576"/>
      <c r="C871" s="558"/>
      <c r="D871" s="352"/>
      <c r="E871" s="353"/>
      <c r="F871" s="354"/>
      <c r="G871" s="355" t="s">
        <v>15</v>
      </c>
      <c r="H871" s="426">
        <f>H869+H870</f>
        <v>1.5</v>
      </c>
      <c r="I871" s="426">
        <f t="shared" ref="I871:Q871" si="272">I869+I870</f>
        <v>1.5</v>
      </c>
      <c r="J871" s="426">
        <f t="shared" si="272"/>
        <v>0</v>
      </c>
      <c r="K871" s="426">
        <f t="shared" si="272"/>
        <v>0</v>
      </c>
      <c r="L871" s="426">
        <f t="shared" si="272"/>
        <v>0</v>
      </c>
      <c r="M871" s="426">
        <f t="shared" si="272"/>
        <v>0</v>
      </c>
      <c r="N871" s="426">
        <f t="shared" si="272"/>
        <v>0</v>
      </c>
      <c r="O871" s="426">
        <f t="shared" si="272"/>
        <v>0</v>
      </c>
      <c r="P871" s="426">
        <f t="shared" si="272"/>
        <v>0</v>
      </c>
      <c r="Q871" s="426">
        <f t="shared" si="272"/>
        <v>0</v>
      </c>
      <c r="R871" s="356"/>
      <c r="S871" s="347"/>
      <c r="T871" s="357"/>
      <c r="U871" s="358"/>
      <c r="V871" s="359"/>
    </row>
    <row r="872" spans="1:22" s="3" customFormat="1" ht="18" customHeight="1">
      <c r="A872" s="439" t="s">
        <v>217</v>
      </c>
      <c r="B872" s="562" t="s">
        <v>172</v>
      </c>
      <c r="C872" s="563" t="s">
        <v>153</v>
      </c>
      <c r="D872" s="929" t="s">
        <v>16</v>
      </c>
      <c r="E872" s="930"/>
      <c r="F872" s="930"/>
      <c r="G872" s="931"/>
      <c r="H872" s="413">
        <f>H867+H871</f>
        <v>3</v>
      </c>
      <c r="I872" s="413">
        <f t="shared" ref="I872:Q872" si="273">I867+I871</f>
        <v>3</v>
      </c>
      <c r="J872" s="413">
        <f t="shared" si="273"/>
        <v>0</v>
      </c>
      <c r="K872" s="413">
        <f t="shared" si="273"/>
        <v>0</v>
      </c>
      <c r="L872" s="413">
        <f t="shared" si="273"/>
        <v>0</v>
      </c>
      <c r="M872" s="413">
        <f t="shared" si="273"/>
        <v>0</v>
      </c>
      <c r="N872" s="413">
        <f t="shared" si="273"/>
        <v>0</v>
      </c>
      <c r="O872" s="413">
        <f t="shared" si="273"/>
        <v>0</v>
      </c>
      <c r="P872" s="413">
        <f t="shared" si="273"/>
        <v>0</v>
      </c>
      <c r="Q872" s="413">
        <f t="shared" si="273"/>
        <v>0</v>
      </c>
      <c r="R872" s="932"/>
      <c r="S872" s="933"/>
      <c r="T872" s="933"/>
      <c r="U872" s="933"/>
      <c r="V872" s="934"/>
    </row>
    <row r="873" spans="1:22" s="3" customFormat="1" ht="21" customHeight="1">
      <c r="A873" s="439" t="s">
        <v>217</v>
      </c>
      <c r="B873" s="562" t="s">
        <v>172</v>
      </c>
      <c r="C873" s="956" t="s">
        <v>17</v>
      </c>
      <c r="D873" s="957"/>
      <c r="E873" s="957"/>
      <c r="F873" s="957"/>
      <c r="G873" s="958"/>
      <c r="H873" s="389">
        <f>H856+H862+H872</f>
        <v>7.5</v>
      </c>
      <c r="I873" s="389">
        <f t="shared" ref="I873:Q873" si="274">I856+I862+I872</f>
        <v>7.5</v>
      </c>
      <c r="J873" s="389">
        <f t="shared" si="274"/>
        <v>0</v>
      </c>
      <c r="K873" s="389">
        <f t="shared" si="274"/>
        <v>0</v>
      </c>
      <c r="L873" s="389">
        <f t="shared" si="274"/>
        <v>0</v>
      </c>
      <c r="M873" s="389">
        <f t="shared" si="274"/>
        <v>0</v>
      </c>
      <c r="N873" s="389">
        <f t="shared" si="274"/>
        <v>0</v>
      </c>
      <c r="O873" s="389">
        <f t="shared" si="274"/>
        <v>0</v>
      </c>
      <c r="P873" s="389">
        <f t="shared" si="274"/>
        <v>0</v>
      </c>
      <c r="Q873" s="389">
        <f t="shared" si="274"/>
        <v>0</v>
      </c>
      <c r="R873" s="360"/>
      <c r="S873" s="959"/>
      <c r="T873" s="959"/>
      <c r="U873" s="959"/>
      <c r="V873" s="960"/>
    </row>
    <row r="874" spans="1:22" s="3" customFormat="1" ht="17.25" customHeight="1">
      <c r="A874" s="565" t="s">
        <v>217</v>
      </c>
      <c r="B874" s="562" t="s">
        <v>216</v>
      </c>
      <c r="C874" s="982" t="s">
        <v>1068</v>
      </c>
      <c r="D874" s="983"/>
      <c r="E874" s="983"/>
      <c r="F874" s="983"/>
      <c r="G874" s="983"/>
      <c r="H874" s="983"/>
      <c r="I874" s="983"/>
      <c r="J874" s="983"/>
      <c r="K874" s="983"/>
      <c r="L874" s="983"/>
      <c r="M874" s="983"/>
      <c r="N874" s="983"/>
      <c r="O874" s="983"/>
      <c r="P874" s="983"/>
      <c r="Q874" s="983"/>
      <c r="R874" s="983"/>
      <c r="S874" s="983"/>
      <c r="T874" s="983"/>
      <c r="U874" s="983"/>
      <c r="V874" s="984"/>
    </row>
    <row r="875" spans="1:22" s="3" customFormat="1" ht="17.25" customHeight="1">
      <c r="A875" s="439" t="s">
        <v>217</v>
      </c>
      <c r="B875" s="562" t="s">
        <v>216</v>
      </c>
      <c r="C875" s="563" t="s">
        <v>150</v>
      </c>
      <c r="D875" s="964" t="s">
        <v>1067</v>
      </c>
      <c r="E875" s="985"/>
      <c r="F875" s="985"/>
      <c r="G875" s="985"/>
      <c r="H875" s="985"/>
      <c r="I875" s="985"/>
      <c r="J875" s="985"/>
      <c r="K875" s="985"/>
      <c r="L875" s="985"/>
      <c r="M875" s="985"/>
      <c r="N875" s="985"/>
      <c r="O875" s="985"/>
      <c r="P875" s="985"/>
      <c r="Q875" s="985"/>
      <c r="R875" s="985"/>
      <c r="S875" s="985"/>
      <c r="T875" s="985"/>
      <c r="U875" s="985"/>
      <c r="V875" s="966"/>
    </row>
    <row r="876" spans="1:22" s="3" customFormat="1" ht="33" customHeight="1">
      <c r="A876" s="551" t="s">
        <v>217</v>
      </c>
      <c r="B876" s="554" t="s">
        <v>216</v>
      </c>
      <c r="C876" s="557" t="s">
        <v>150</v>
      </c>
      <c r="D876" s="694" t="s">
        <v>150</v>
      </c>
      <c r="E876" s="975" t="s">
        <v>933</v>
      </c>
      <c r="F876" s="975"/>
      <c r="G876" s="248"/>
      <c r="H876" s="197"/>
      <c r="I876" s="197"/>
      <c r="J876" s="197"/>
      <c r="K876" s="197"/>
      <c r="L876" s="197"/>
      <c r="M876" s="197"/>
      <c r="N876" s="197"/>
      <c r="O876" s="197"/>
      <c r="P876" s="197"/>
      <c r="Q876" s="197"/>
      <c r="R876" s="291"/>
      <c r="S876" s="291"/>
      <c r="T876" s="363"/>
      <c r="U876" s="291"/>
      <c r="V876" s="364"/>
    </row>
    <row r="877" spans="1:22" s="3" customFormat="1" ht="56.25" customHeight="1">
      <c r="A877" s="552"/>
      <c r="B877" s="555"/>
      <c r="C877" s="558"/>
      <c r="D877" s="805"/>
      <c r="E877" s="277" t="s">
        <v>10</v>
      </c>
      <c r="F877" s="365" t="s">
        <v>1071</v>
      </c>
      <c r="G877" s="340" t="s">
        <v>14</v>
      </c>
      <c r="H877" s="404">
        <f>I877+J877+K877+L877+M877+N877+O877+P877+Q877</f>
        <v>2.5</v>
      </c>
      <c r="I877" s="419">
        <v>2.5</v>
      </c>
      <c r="J877" s="390"/>
      <c r="K877" s="390"/>
      <c r="L877" s="419"/>
      <c r="M877" s="390"/>
      <c r="N877" s="201"/>
      <c r="O877" s="201"/>
      <c r="P877" s="201"/>
      <c r="Q877" s="201"/>
      <c r="R877" s="341" t="s">
        <v>697</v>
      </c>
      <c r="S877" s="336" t="s">
        <v>1178</v>
      </c>
      <c r="T877" s="342" t="s">
        <v>934</v>
      </c>
      <c r="U877" s="340" t="s">
        <v>152</v>
      </c>
      <c r="V877" s="337">
        <v>2</v>
      </c>
    </row>
    <row r="878" spans="1:22" s="3" customFormat="1" ht="15" customHeight="1">
      <c r="A878" s="553"/>
      <c r="B878" s="556"/>
      <c r="C878" s="559"/>
      <c r="D878" s="352"/>
      <c r="E878" s="353"/>
      <c r="F878" s="366"/>
      <c r="G878" s="355" t="s">
        <v>15</v>
      </c>
      <c r="H878" s="426">
        <f>H877</f>
        <v>2.5</v>
      </c>
      <c r="I878" s="426">
        <f t="shared" ref="I878:Q880" si="275">I877</f>
        <v>2.5</v>
      </c>
      <c r="J878" s="426">
        <f t="shared" si="275"/>
        <v>0</v>
      </c>
      <c r="K878" s="426">
        <f t="shared" si="275"/>
        <v>0</v>
      </c>
      <c r="L878" s="426">
        <f t="shared" si="275"/>
        <v>0</v>
      </c>
      <c r="M878" s="426">
        <f t="shared" si="275"/>
        <v>0</v>
      </c>
      <c r="N878" s="426">
        <f t="shared" si="275"/>
        <v>0</v>
      </c>
      <c r="O878" s="426">
        <f t="shared" si="275"/>
        <v>0</v>
      </c>
      <c r="P878" s="426">
        <f t="shared" si="275"/>
        <v>0</v>
      </c>
      <c r="Q878" s="426">
        <f t="shared" si="275"/>
        <v>0</v>
      </c>
      <c r="R878" s="356"/>
      <c r="S878" s="347"/>
      <c r="T878" s="357"/>
      <c r="U878" s="358"/>
      <c r="V878" s="359"/>
    </row>
    <row r="879" spans="1:22" s="3" customFormat="1" ht="15.75" customHeight="1">
      <c r="A879" s="439" t="s">
        <v>217</v>
      </c>
      <c r="B879" s="562" t="s">
        <v>216</v>
      </c>
      <c r="C879" s="563" t="s">
        <v>150</v>
      </c>
      <c r="D879" s="808" t="s">
        <v>16</v>
      </c>
      <c r="E879" s="809"/>
      <c r="F879" s="809"/>
      <c r="G879" s="810"/>
      <c r="H879" s="387">
        <f>H878</f>
        <v>2.5</v>
      </c>
      <c r="I879" s="387">
        <f t="shared" si="275"/>
        <v>2.5</v>
      </c>
      <c r="J879" s="387">
        <f t="shared" si="275"/>
        <v>0</v>
      </c>
      <c r="K879" s="387">
        <f t="shared" si="275"/>
        <v>0</v>
      </c>
      <c r="L879" s="387">
        <f t="shared" si="275"/>
        <v>0</v>
      </c>
      <c r="M879" s="387">
        <f t="shared" si="275"/>
        <v>0</v>
      </c>
      <c r="N879" s="387">
        <f t="shared" si="275"/>
        <v>0</v>
      </c>
      <c r="O879" s="387">
        <f t="shared" si="275"/>
        <v>0</v>
      </c>
      <c r="P879" s="387">
        <f t="shared" si="275"/>
        <v>0</v>
      </c>
      <c r="Q879" s="387">
        <f t="shared" si="275"/>
        <v>0</v>
      </c>
      <c r="R879" s="811"/>
      <c r="S879" s="812"/>
      <c r="T879" s="812"/>
      <c r="U879" s="812"/>
      <c r="V879" s="813"/>
    </row>
    <row r="880" spans="1:22" s="3" customFormat="1" ht="15.75" customHeight="1">
      <c r="A880" s="439" t="s">
        <v>217</v>
      </c>
      <c r="B880" s="562" t="s">
        <v>216</v>
      </c>
      <c r="C880" s="910" t="s">
        <v>17</v>
      </c>
      <c r="D880" s="911"/>
      <c r="E880" s="911"/>
      <c r="F880" s="911"/>
      <c r="G880" s="912"/>
      <c r="H880" s="389">
        <f>H879</f>
        <v>2.5</v>
      </c>
      <c r="I880" s="389">
        <f t="shared" si="275"/>
        <v>2.5</v>
      </c>
      <c r="J880" s="389">
        <f t="shared" si="275"/>
        <v>0</v>
      </c>
      <c r="K880" s="389">
        <f t="shared" si="275"/>
        <v>0</v>
      </c>
      <c r="L880" s="389">
        <f t="shared" si="275"/>
        <v>0</v>
      </c>
      <c r="M880" s="389">
        <f t="shared" si="275"/>
        <v>0</v>
      </c>
      <c r="N880" s="389">
        <f t="shared" si="275"/>
        <v>0</v>
      </c>
      <c r="O880" s="389">
        <f t="shared" si="275"/>
        <v>0</v>
      </c>
      <c r="P880" s="389">
        <f t="shared" si="275"/>
        <v>0</v>
      </c>
      <c r="Q880" s="389">
        <f t="shared" si="275"/>
        <v>0</v>
      </c>
      <c r="R880" s="295"/>
      <c r="S880" s="913"/>
      <c r="T880" s="913"/>
      <c r="U880" s="913"/>
      <c r="V880" s="914"/>
    </row>
    <row r="881" spans="1:22" s="3" customFormat="1" ht="17.25" customHeight="1">
      <c r="A881" s="439" t="s">
        <v>217</v>
      </c>
      <c r="B881" s="976" t="s">
        <v>935</v>
      </c>
      <c r="C881" s="977"/>
      <c r="D881" s="977"/>
      <c r="E881" s="977"/>
      <c r="F881" s="977"/>
      <c r="G881" s="978"/>
      <c r="H881" s="427">
        <f>H880+H873+H846+H820+H789+H766+H699+H660+H633+H750+H706</f>
        <v>3848.8849999999998</v>
      </c>
      <c r="I881" s="427">
        <f t="shared" ref="I881:Q881" si="276">I880+I873+I846+I820+I789+I766+I699+I660+I633+I750+I706</f>
        <v>3251.2470000000003</v>
      </c>
      <c r="J881" s="427">
        <f t="shared" si="276"/>
        <v>0</v>
      </c>
      <c r="K881" s="427">
        <f t="shared" si="276"/>
        <v>93.265999999999991</v>
      </c>
      <c r="L881" s="427">
        <f t="shared" si="276"/>
        <v>431.94999999999993</v>
      </c>
      <c r="M881" s="427">
        <f t="shared" si="276"/>
        <v>0</v>
      </c>
      <c r="N881" s="427">
        <f t="shared" si="276"/>
        <v>0</v>
      </c>
      <c r="O881" s="427">
        <f t="shared" si="276"/>
        <v>61.421999999999997</v>
      </c>
      <c r="P881" s="427">
        <f t="shared" si="276"/>
        <v>0</v>
      </c>
      <c r="Q881" s="427">
        <f t="shared" si="276"/>
        <v>11</v>
      </c>
      <c r="R881" s="979"/>
      <c r="S881" s="980"/>
      <c r="T881" s="980"/>
      <c r="U881" s="980"/>
      <c r="V881" s="981"/>
    </row>
    <row r="882" spans="1:22" s="3" customFormat="1" ht="18" customHeight="1">
      <c r="A882" s="1122" t="s">
        <v>944</v>
      </c>
      <c r="B882" s="1122"/>
      <c r="C882" s="1122"/>
      <c r="D882" s="1122"/>
      <c r="E882" s="1122"/>
      <c r="F882" s="1122"/>
      <c r="G882" s="1122"/>
      <c r="H882" s="1122"/>
      <c r="I882" s="1122"/>
      <c r="J882" s="1122"/>
      <c r="K882" s="1122"/>
      <c r="L882" s="1122"/>
      <c r="M882" s="1122"/>
      <c r="N882" s="1122"/>
      <c r="O882" s="1122"/>
      <c r="P882" s="1122"/>
      <c r="Q882" s="1122"/>
      <c r="R882" s="1122"/>
      <c r="S882" s="1122"/>
      <c r="T882" s="1122"/>
      <c r="U882" s="1122"/>
      <c r="V882" s="1123"/>
    </row>
    <row r="883" spans="1:22" s="3" customFormat="1" ht="15" customHeight="1">
      <c r="A883" s="599" t="s">
        <v>190</v>
      </c>
      <c r="B883" s="806" t="s">
        <v>1199</v>
      </c>
      <c r="C883" s="807"/>
      <c r="D883" s="807"/>
      <c r="E883" s="807"/>
      <c r="F883" s="807"/>
      <c r="G883" s="807"/>
      <c r="H883" s="807"/>
      <c r="I883" s="807"/>
      <c r="J883" s="807"/>
      <c r="K883" s="807"/>
      <c r="L883" s="807"/>
      <c r="M883" s="807"/>
      <c r="N883" s="807"/>
      <c r="O883" s="807"/>
      <c r="P883" s="807"/>
      <c r="Q883" s="807"/>
      <c r="R883" s="807"/>
      <c r="S883" s="807"/>
      <c r="T883" s="807"/>
      <c r="U883" s="807"/>
      <c r="V883" s="807"/>
    </row>
    <row r="884" spans="1:22" s="3" customFormat="1" ht="15" customHeight="1">
      <c r="A884" s="596" t="s">
        <v>190</v>
      </c>
      <c r="B884" s="597" t="s">
        <v>150</v>
      </c>
      <c r="C884" s="986" t="s">
        <v>945</v>
      </c>
      <c r="D884" s="986"/>
      <c r="E884" s="986"/>
      <c r="F884" s="986"/>
      <c r="G884" s="986"/>
      <c r="H884" s="986"/>
      <c r="I884" s="986"/>
      <c r="J884" s="986"/>
      <c r="K884" s="986"/>
      <c r="L884" s="986"/>
      <c r="M884" s="986"/>
      <c r="N884" s="986"/>
      <c r="O884" s="986"/>
      <c r="P884" s="986"/>
      <c r="Q884" s="986"/>
      <c r="R884" s="986"/>
      <c r="S884" s="986"/>
      <c r="T884" s="986"/>
      <c r="U884" s="986"/>
      <c r="V884" s="986"/>
    </row>
    <row r="885" spans="1:22" s="3" customFormat="1" ht="15" customHeight="1">
      <c r="A885" s="596" t="s">
        <v>190</v>
      </c>
      <c r="B885" s="597" t="s">
        <v>150</v>
      </c>
      <c r="C885" s="598" t="s">
        <v>150</v>
      </c>
      <c r="D885" s="892" t="s">
        <v>946</v>
      </c>
      <c r="E885" s="892"/>
      <c r="F885" s="892"/>
      <c r="G885" s="892"/>
      <c r="H885" s="892"/>
      <c r="I885" s="892"/>
      <c r="J885" s="892"/>
      <c r="K885" s="892"/>
      <c r="L885" s="892"/>
      <c r="M885" s="892"/>
      <c r="N885" s="892"/>
      <c r="O885" s="892"/>
      <c r="P885" s="892"/>
      <c r="Q885" s="892"/>
      <c r="R885" s="892"/>
      <c r="S885" s="892"/>
      <c r="T885" s="892"/>
      <c r="U885" s="892"/>
      <c r="V885" s="892"/>
    </row>
    <row r="886" spans="1:22" s="180" customFormat="1" ht="45" customHeight="1">
      <c r="A886" s="647" t="s">
        <v>190</v>
      </c>
      <c r="B886" s="851" t="s">
        <v>150</v>
      </c>
      <c r="C886" s="852" t="s">
        <v>150</v>
      </c>
      <c r="D886" s="656" t="s">
        <v>150</v>
      </c>
      <c r="E886" s="617" t="s">
        <v>1069</v>
      </c>
      <c r="F886" s="618"/>
      <c r="G886" s="196"/>
      <c r="H886" s="197"/>
      <c r="I886" s="197"/>
      <c r="J886" s="197"/>
      <c r="K886" s="197"/>
      <c r="L886" s="197"/>
      <c r="M886" s="197"/>
      <c r="N886" s="197"/>
      <c r="O886" s="197"/>
      <c r="P886" s="197"/>
      <c r="Q886" s="197"/>
      <c r="R886" s="198"/>
      <c r="S886" s="198"/>
      <c r="T886" s="369"/>
      <c r="U886" s="199"/>
      <c r="V886" s="199"/>
    </row>
    <row r="887" spans="1:22" s="180" customFormat="1" ht="40.5" customHeight="1">
      <c r="A887" s="648"/>
      <c r="B887" s="851"/>
      <c r="C887" s="852"/>
      <c r="D887" s="657"/>
      <c r="E887" s="181" t="s">
        <v>10</v>
      </c>
      <c r="F887" s="370" t="s">
        <v>419</v>
      </c>
      <c r="G887" s="200" t="s">
        <v>143</v>
      </c>
      <c r="H887" s="398">
        <f>I887+J887+L887+M887+N887+O887+P887+Q887</f>
        <v>67.8</v>
      </c>
      <c r="I887" s="201"/>
      <c r="J887" s="201"/>
      <c r="K887" s="201"/>
      <c r="L887" s="201"/>
      <c r="M887" s="201"/>
      <c r="N887" s="201">
        <v>67.8</v>
      </c>
      <c r="O887" s="201"/>
      <c r="P887" s="201"/>
      <c r="Q887" s="201"/>
      <c r="R887" s="264" t="s">
        <v>947</v>
      </c>
      <c r="S887" s="226" t="s">
        <v>948</v>
      </c>
      <c r="T887" s="371" t="s">
        <v>333</v>
      </c>
      <c r="U887" s="200" t="s">
        <v>152</v>
      </c>
      <c r="V887" s="200">
        <v>38</v>
      </c>
    </row>
    <row r="888" spans="1:22" s="180" customFormat="1" ht="41.25" customHeight="1">
      <c r="A888" s="648"/>
      <c r="B888" s="851"/>
      <c r="C888" s="852"/>
      <c r="D888" s="657"/>
      <c r="E888" s="181" t="s">
        <v>11</v>
      </c>
      <c r="F888" s="370" t="s">
        <v>334</v>
      </c>
      <c r="G888" s="200" t="s">
        <v>143</v>
      </c>
      <c r="H888" s="398">
        <f>I888+J888+L888+M888+N888+O888+P888+Q888</f>
        <v>45.2</v>
      </c>
      <c r="I888" s="201"/>
      <c r="J888" s="201"/>
      <c r="K888" s="201"/>
      <c r="L888" s="201"/>
      <c r="M888" s="201"/>
      <c r="N888" s="201">
        <v>45.2</v>
      </c>
      <c r="O888" s="201"/>
      <c r="P888" s="201"/>
      <c r="Q888" s="201"/>
      <c r="R888" s="264" t="s">
        <v>435</v>
      </c>
      <c r="S888" s="226" t="s">
        <v>948</v>
      </c>
      <c r="T888" s="371" t="s">
        <v>333</v>
      </c>
      <c r="U888" s="200" t="s">
        <v>152</v>
      </c>
      <c r="V888" s="200">
        <v>26</v>
      </c>
    </row>
    <row r="889" spans="1:22" s="3" customFormat="1" ht="15" customHeight="1">
      <c r="A889" s="649"/>
      <c r="B889" s="851"/>
      <c r="C889" s="852"/>
      <c r="D889" s="666" t="s">
        <v>15</v>
      </c>
      <c r="E889" s="666"/>
      <c r="F889" s="666"/>
      <c r="G889" s="666"/>
      <c r="H889" s="386">
        <f>H887+H888</f>
        <v>113</v>
      </c>
      <c r="I889" s="386">
        <f t="shared" ref="I889:Q889" si="277">I887+I888</f>
        <v>0</v>
      </c>
      <c r="J889" s="386">
        <f t="shared" si="277"/>
        <v>0</v>
      </c>
      <c r="K889" s="386">
        <f t="shared" si="277"/>
        <v>0</v>
      </c>
      <c r="L889" s="386">
        <f t="shared" si="277"/>
        <v>0</v>
      </c>
      <c r="M889" s="386">
        <f t="shared" si="277"/>
        <v>0</v>
      </c>
      <c r="N889" s="386">
        <f t="shared" si="277"/>
        <v>113</v>
      </c>
      <c r="O889" s="386">
        <f t="shared" si="277"/>
        <v>0</v>
      </c>
      <c r="P889" s="386">
        <f t="shared" si="277"/>
        <v>0</v>
      </c>
      <c r="Q889" s="386">
        <f t="shared" si="277"/>
        <v>0</v>
      </c>
      <c r="R889" s="667"/>
      <c r="S889" s="668"/>
      <c r="T889" s="668"/>
      <c r="U889" s="668"/>
      <c r="V889" s="669"/>
    </row>
    <row r="890" spans="1:22" s="3" customFormat="1" ht="29.25" customHeight="1">
      <c r="A890" s="647" t="s">
        <v>190</v>
      </c>
      <c r="B890" s="851" t="s">
        <v>150</v>
      </c>
      <c r="C890" s="852" t="s">
        <v>150</v>
      </c>
      <c r="D890" s="656" t="s">
        <v>151</v>
      </c>
      <c r="E890" s="617" t="s">
        <v>949</v>
      </c>
      <c r="F890" s="618"/>
      <c r="G890" s="196"/>
      <c r="H890" s="197"/>
      <c r="I890" s="197"/>
      <c r="J890" s="197"/>
      <c r="K890" s="197"/>
      <c r="L890" s="197"/>
      <c r="M890" s="197"/>
      <c r="N890" s="197"/>
      <c r="O890" s="197"/>
      <c r="P890" s="197"/>
      <c r="Q890" s="197"/>
      <c r="R890" s="198"/>
      <c r="S890" s="198"/>
      <c r="T890" s="369"/>
      <c r="U890" s="199"/>
      <c r="V890" s="199"/>
    </row>
    <row r="891" spans="1:22" s="3" customFormat="1" ht="47.25" customHeight="1">
      <c r="A891" s="648"/>
      <c r="B891" s="851"/>
      <c r="C891" s="852"/>
      <c r="D891" s="657"/>
      <c r="E891" s="181" t="s">
        <v>10</v>
      </c>
      <c r="F891" s="372" t="s">
        <v>420</v>
      </c>
      <c r="G891" s="373" t="s">
        <v>375</v>
      </c>
      <c r="H891" s="428">
        <f>I891+J891+L891+M891+N891+O891+P891+Q891</f>
        <v>45.992000000000004</v>
      </c>
      <c r="I891" s="429">
        <v>25.992000000000001</v>
      </c>
      <c r="J891" s="430"/>
      <c r="K891" s="430"/>
      <c r="L891" s="391">
        <v>20</v>
      </c>
      <c r="M891" s="430"/>
      <c r="N891" s="431"/>
      <c r="O891" s="430"/>
      <c r="P891" s="430"/>
      <c r="Q891" s="430"/>
      <c r="R891" s="374" t="s">
        <v>950</v>
      </c>
      <c r="S891" s="226" t="s">
        <v>948</v>
      </c>
      <c r="T891" s="371" t="s">
        <v>336</v>
      </c>
      <c r="U891" s="373" t="s">
        <v>152</v>
      </c>
      <c r="V891" s="373">
        <v>11</v>
      </c>
    </row>
    <row r="892" spans="1:22" s="3" customFormat="1" ht="38.25" customHeight="1">
      <c r="A892" s="648"/>
      <c r="B892" s="851"/>
      <c r="C892" s="852"/>
      <c r="D892" s="657"/>
      <c r="E892" s="182" t="s">
        <v>11</v>
      </c>
      <c r="F892" s="370" t="s">
        <v>335</v>
      </c>
      <c r="G892" s="375" t="s">
        <v>421</v>
      </c>
      <c r="H892" s="398">
        <f>I892+J892+L892+M892+N892+O892+P892+Q892</f>
        <v>54.311999999999998</v>
      </c>
      <c r="I892" s="515">
        <v>22.5</v>
      </c>
      <c r="J892" s="201"/>
      <c r="K892" s="201"/>
      <c r="L892" s="201">
        <v>31.812000000000001</v>
      </c>
      <c r="M892" s="201"/>
      <c r="N892" s="431"/>
      <c r="O892" s="201"/>
      <c r="P892" s="201"/>
      <c r="Q892" s="201"/>
      <c r="R892" s="264" t="s">
        <v>435</v>
      </c>
      <c r="S892" s="226" t="s">
        <v>948</v>
      </c>
      <c r="T892" s="371" t="s">
        <v>336</v>
      </c>
      <c r="U892" s="200" t="s">
        <v>152</v>
      </c>
      <c r="V892" s="200">
        <v>7</v>
      </c>
    </row>
    <row r="893" spans="1:22" s="3" customFormat="1" ht="39.75" customHeight="1">
      <c r="A893" s="648"/>
      <c r="B893" s="851"/>
      <c r="C893" s="852"/>
      <c r="D893" s="657"/>
      <c r="E893" s="182" t="s">
        <v>12</v>
      </c>
      <c r="F893" s="376" t="s">
        <v>337</v>
      </c>
      <c r="G893" s="375" t="s">
        <v>951</v>
      </c>
      <c r="H893" s="398">
        <f>I893+J893+L893+M893+N893+O893+P893+Q893</f>
        <v>59.7</v>
      </c>
      <c r="I893" s="201">
        <v>25.7</v>
      </c>
      <c r="J893" s="201">
        <v>4</v>
      </c>
      <c r="K893" s="201"/>
      <c r="L893" s="201">
        <v>30</v>
      </c>
      <c r="M893" s="201"/>
      <c r="N893" s="431"/>
      <c r="O893" s="201"/>
      <c r="P893" s="201"/>
      <c r="Q893" s="201"/>
      <c r="R893" s="264" t="s">
        <v>435</v>
      </c>
      <c r="S893" s="226" t="s">
        <v>948</v>
      </c>
      <c r="T893" s="371" t="s">
        <v>336</v>
      </c>
      <c r="U893" s="200" t="s">
        <v>152</v>
      </c>
      <c r="V893" s="200">
        <v>12</v>
      </c>
    </row>
    <row r="894" spans="1:22" s="3" customFormat="1" ht="15" customHeight="1">
      <c r="A894" s="649"/>
      <c r="B894" s="851"/>
      <c r="C894" s="852"/>
      <c r="D894" s="666" t="s">
        <v>15</v>
      </c>
      <c r="E894" s="666"/>
      <c r="F894" s="666"/>
      <c r="G894" s="666"/>
      <c r="H894" s="386">
        <f>H892+H893+H891</f>
        <v>160.00400000000002</v>
      </c>
      <c r="I894" s="386">
        <f>I892+I893+I891</f>
        <v>74.192000000000007</v>
      </c>
      <c r="J894" s="386">
        <f t="shared" ref="J894:Q894" si="278">J892+J893+J891</f>
        <v>4</v>
      </c>
      <c r="K894" s="386">
        <f t="shared" si="278"/>
        <v>0</v>
      </c>
      <c r="L894" s="386">
        <f t="shared" si="278"/>
        <v>81.811999999999998</v>
      </c>
      <c r="M894" s="386">
        <f t="shared" si="278"/>
        <v>0</v>
      </c>
      <c r="N894" s="386">
        <f t="shared" si="278"/>
        <v>0</v>
      </c>
      <c r="O894" s="386">
        <f t="shared" si="278"/>
        <v>0</v>
      </c>
      <c r="P894" s="386">
        <f t="shared" si="278"/>
        <v>0</v>
      </c>
      <c r="Q894" s="386">
        <f t="shared" si="278"/>
        <v>0</v>
      </c>
      <c r="R894" s="667"/>
      <c r="S894" s="668"/>
      <c r="T894" s="668"/>
      <c r="U894" s="668"/>
      <c r="V894" s="669"/>
    </row>
    <row r="895" spans="1:22" s="180" customFormat="1" ht="49.5" customHeight="1">
      <c r="A895" s="647" t="s">
        <v>190</v>
      </c>
      <c r="B895" s="851" t="s">
        <v>150</v>
      </c>
      <c r="C895" s="852" t="s">
        <v>150</v>
      </c>
      <c r="D895" s="656" t="s">
        <v>154</v>
      </c>
      <c r="E895" s="617" t="s">
        <v>952</v>
      </c>
      <c r="F895" s="618"/>
      <c r="G895" s="196"/>
      <c r="H895" s="197"/>
      <c r="I895" s="197"/>
      <c r="J895" s="197"/>
      <c r="K895" s="197"/>
      <c r="L895" s="197"/>
      <c r="M895" s="197"/>
      <c r="N895" s="197"/>
      <c r="O895" s="197"/>
      <c r="P895" s="197"/>
      <c r="Q895" s="197"/>
      <c r="R895" s="198"/>
      <c r="S895" s="198"/>
      <c r="T895" s="369"/>
      <c r="U895" s="199"/>
      <c r="V895" s="199"/>
    </row>
    <row r="896" spans="1:22" s="180" customFormat="1" ht="42" customHeight="1">
      <c r="A896" s="648"/>
      <c r="B896" s="851"/>
      <c r="C896" s="852"/>
      <c r="D896" s="657"/>
      <c r="E896" s="181" t="s">
        <v>10</v>
      </c>
      <c r="F896" s="370" t="s">
        <v>1070</v>
      </c>
      <c r="G896" s="200" t="s">
        <v>14</v>
      </c>
      <c r="H896" s="398">
        <f>I896+J896+L896+M896+N896+O896+P896+Q896</f>
        <v>88.555000000000007</v>
      </c>
      <c r="I896" s="201">
        <v>88.555000000000007</v>
      </c>
      <c r="J896" s="201"/>
      <c r="K896" s="201"/>
      <c r="L896" s="201"/>
      <c r="M896" s="201"/>
      <c r="N896" s="201"/>
      <c r="O896" s="201"/>
      <c r="P896" s="201"/>
      <c r="Q896" s="201"/>
      <c r="R896" s="264" t="s">
        <v>953</v>
      </c>
      <c r="S896" s="226" t="s">
        <v>948</v>
      </c>
      <c r="T896" s="600" t="s">
        <v>339</v>
      </c>
      <c r="U896" s="200" t="s">
        <v>152</v>
      </c>
      <c r="V896" s="200">
        <v>15</v>
      </c>
    </row>
    <row r="897" spans="1:22" s="3" customFormat="1" ht="15" customHeight="1">
      <c r="A897" s="649"/>
      <c r="B897" s="851"/>
      <c r="C897" s="852"/>
      <c r="D897" s="666" t="s">
        <v>15</v>
      </c>
      <c r="E897" s="666"/>
      <c r="F897" s="666"/>
      <c r="G897" s="666"/>
      <c r="H897" s="386">
        <f>H896</f>
        <v>88.555000000000007</v>
      </c>
      <c r="I897" s="386">
        <f t="shared" ref="I897:Q897" si="279">I896</f>
        <v>88.555000000000007</v>
      </c>
      <c r="J897" s="386">
        <f t="shared" si="279"/>
        <v>0</v>
      </c>
      <c r="K897" s="386">
        <f t="shared" si="279"/>
        <v>0</v>
      </c>
      <c r="L897" s="386">
        <f t="shared" si="279"/>
        <v>0</v>
      </c>
      <c r="M897" s="386">
        <f t="shared" si="279"/>
        <v>0</v>
      </c>
      <c r="N897" s="386">
        <f t="shared" si="279"/>
        <v>0</v>
      </c>
      <c r="O897" s="386">
        <f t="shared" si="279"/>
        <v>0</v>
      </c>
      <c r="P897" s="386">
        <f t="shared" si="279"/>
        <v>0</v>
      </c>
      <c r="Q897" s="386">
        <f t="shared" si="279"/>
        <v>0</v>
      </c>
      <c r="R897" s="667"/>
      <c r="S897" s="668"/>
      <c r="T897" s="668"/>
      <c r="U897" s="668"/>
      <c r="V897" s="669"/>
    </row>
    <row r="898" spans="1:22" s="3" customFormat="1" ht="39" customHeight="1">
      <c r="A898" s="647" t="s">
        <v>190</v>
      </c>
      <c r="B898" s="851" t="s">
        <v>150</v>
      </c>
      <c r="C898" s="852" t="s">
        <v>150</v>
      </c>
      <c r="D898" s="656" t="s">
        <v>158</v>
      </c>
      <c r="E898" s="617" t="s">
        <v>954</v>
      </c>
      <c r="F898" s="618"/>
      <c r="G898" s="196"/>
      <c r="H898" s="197"/>
      <c r="I898" s="197"/>
      <c r="J898" s="197"/>
      <c r="K898" s="197"/>
      <c r="L898" s="197"/>
      <c r="M898" s="197"/>
      <c r="N898" s="197"/>
      <c r="O898" s="197"/>
      <c r="P898" s="197"/>
      <c r="Q898" s="197"/>
      <c r="R898" s="198"/>
      <c r="S898" s="198"/>
      <c r="T898" s="369"/>
      <c r="U898" s="199"/>
      <c r="V898" s="199"/>
    </row>
    <row r="899" spans="1:22" s="3" customFormat="1" ht="42.75" customHeight="1">
      <c r="A899" s="648"/>
      <c r="B899" s="851"/>
      <c r="C899" s="852"/>
      <c r="D899" s="657"/>
      <c r="E899" s="182" t="s">
        <v>10</v>
      </c>
      <c r="F899" s="370" t="s">
        <v>340</v>
      </c>
      <c r="G899" s="200" t="s">
        <v>14</v>
      </c>
      <c r="H899" s="398">
        <f>I899+J899+L899+M899+N899+O899+P899+Q899</f>
        <v>200</v>
      </c>
      <c r="I899" s="201">
        <v>200</v>
      </c>
      <c r="J899" s="201"/>
      <c r="K899" s="201"/>
      <c r="L899" s="201"/>
      <c r="M899" s="201"/>
      <c r="N899" s="201"/>
      <c r="O899" s="201"/>
      <c r="P899" s="201"/>
      <c r="Q899" s="201"/>
      <c r="R899" s="264" t="s">
        <v>435</v>
      </c>
      <c r="S899" s="226" t="s">
        <v>948</v>
      </c>
      <c r="T899" s="600" t="s">
        <v>341</v>
      </c>
      <c r="U899" s="200" t="s">
        <v>152</v>
      </c>
      <c r="V899" s="200">
        <v>37</v>
      </c>
    </row>
    <row r="900" spans="1:22" s="3" customFormat="1" ht="15" customHeight="1">
      <c r="A900" s="649"/>
      <c r="B900" s="851"/>
      <c r="C900" s="852"/>
      <c r="D900" s="666" t="s">
        <v>15</v>
      </c>
      <c r="E900" s="666"/>
      <c r="F900" s="666"/>
      <c r="G900" s="666"/>
      <c r="H900" s="386">
        <f>H899</f>
        <v>200</v>
      </c>
      <c r="I900" s="386">
        <f t="shared" ref="I900:Q900" si="280">I899</f>
        <v>200</v>
      </c>
      <c r="J900" s="386">
        <f t="shared" si="280"/>
        <v>0</v>
      </c>
      <c r="K900" s="386">
        <f t="shared" si="280"/>
        <v>0</v>
      </c>
      <c r="L900" s="386">
        <f t="shared" si="280"/>
        <v>0</v>
      </c>
      <c r="M900" s="386">
        <f t="shared" si="280"/>
        <v>0</v>
      </c>
      <c r="N900" s="386">
        <f t="shared" si="280"/>
        <v>0</v>
      </c>
      <c r="O900" s="386">
        <f t="shared" si="280"/>
        <v>0</v>
      </c>
      <c r="P900" s="386">
        <f t="shared" si="280"/>
        <v>0</v>
      </c>
      <c r="Q900" s="386">
        <f t="shared" si="280"/>
        <v>0</v>
      </c>
      <c r="R900" s="667"/>
      <c r="S900" s="668"/>
      <c r="T900" s="668"/>
      <c r="U900" s="668"/>
      <c r="V900" s="669"/>
    </row>
    <row r="901" spans="1:22" s="180" customFormat="1" ht="43.5" customHeight="1">
      <c r="A901" s="647" t="s">
        <v>190</v>
      </c>
      <c r="B901" s="851" t="s">
        <v>150</v>
      </c>
      <c r="C901" s="852" t="s">
        <v>150</v>
      </c>
      <c r="D901" s="656" t="s">
        <v>162</v>
      </c>
      <c r="E901" s="617" t="s">
        <v>342</v>
      </c>
      <c r="F901" s="618"/>
      <c r="G901" s="196"/>
      <c r="H901" s="197"/>
      <c r="I901" s="197"/>
      <c r="J901" s="197"/>
      <c r="K901" s="197"/>
      <c r="L901" s="197"/>
      <c r="M901" s="197"/>
      <c r="N901" s="197"/>
      <c r="O901" s="197"/>
      <c r="P901" s="197"/>
      <c r="Q901" s="197"/>
      <c r="R901" s="198"/>
      <c r="S901" s="198"/>
      <c r="T901" s="369"/>
      <c r="U901" s="199"/>
      <c r="V901" s="199"/>
    </row>
    <row r="902" spans="1:22" s="180" customFormat="1" ht="34.5" customHeight="1">
      <c r="A902" s="648"/>
      <c r="B902" s="851"/>
      <c r="C902" s="852"/>
      <c r="D902" s="657"/>
      <c r="E902" s="181" t="s">
        <v>10</v>
      </c>
      <c r="F902" s="370" t="s">
        <v>1105</v>
      </c>
      <c r="G902" s="200" t="s">
        <v>14</v>
      </c>
      <c r="H902" s="398">
        <f>I902+J902+L902+M902+N902+O902+P902+Q902</f>
        <v>27.154</v>
      </c>
      <c r="I902" s="201">
        <v>27.154</v>
      </c>
      <c r="J902" s="201"/>
      <c r="K902" s="201"/>
      <c r="L902" s="201"/>
      <c r="M902" s="201"/>
      <c r="N902" s="201"/>
      <c r="O902" s="201"/>
      <c r="P902" s="201"/>
      <c r="Q902" s="201"/>
      <c r="R902" s="264" t="s">
        <v>435</v>
      </c>
      <c r="S902" s="226" t="s">
        <v>948</v>
      </c>
      <c r="T902" s="371" t="s">
        <v>343</v>
      </c>
      <c r="U902" s="200" t="s">
        <v>152</v>
      </c>
      <c r="V902" s="377">
        <v>3</v>
      </c>
    </row>
    <row r="903" spans="1:22" s="180" customFormat="1" ht="30" customHeight="1">
      <c r="A903" s="648"/>
      <c r="B903" s="851"/>
      <c r="C903" s="852"/>
      <c r="D903" s="657"/>
      <c r="E903" s="181" t="s">
        <v>11</v>
      </c>
      <c r="F903" s="370" t="s">
        <v>955</v>
      </c>
      <c r="G903" s="200" t="s">
        <v>14</v>
      </c>
      <c r="H903" s="398">
        <f>I903+J903+L903+M903+N903+O903+P903+Q903</f>
        <v>21.5</v>
      </c>
      <c r="I903" s="201">
        <v>21.5</v>
      </c>
      <c r="J903" s="201"/>
      <c r="K903" s="201"/>
      <c r="L903" s="201"/>
      <c r="M903" s="201"/>
      <c r="N903" s="201"/>
      <c r="O903" s="201"/>
      <c r="P903" s="201"/>
      <c r="Q903" s="201"/>
      <c r="R903" s="264" t="s">
        <v>953</v>
      </c>
      <c r="S903" s="226" t="s">
        <v>948</v>
      </c>
      <c r="T903" s="371" t="s">
        <v>344</v>
      </c>
      <c r="U903" s="200" t="s">
        <v>152</v>
      </c>
      <c r="V903" s="377">
        <v>3</v>
      </c>
    </row>
    <row r="904" spans="1:22" s="180" customFormat="1" ht="28.5" customHeight="1">
      <c r="A904" s="648"/>
      <c r="B904" s="851"/>
      <c r="C904" s="852"/>
      <c r="D904" s="658"/>
      <c r="E904" s="181" t="s">
        <v>12</v>
      </c>
      <c r="F904" s="378" t="s">
        <v>345</v>
      </c>
      <c r="G904" s="200" t="s">
        <v>14</v>
      </c>
      <c r="H904" s="398">
        <f>I904+J904+L904+M904+N904+O904+P904+Q904</f>
        <v>7.3460000000000001</v>
      </c>
      <c r="I904" s="203">
        <v>7.3460000000000001</v>
      </c>
      <c r="J904" s="203"/>
      <c r="K904" s="203"/>
      <c r="L904" s="203"/>
      <c r="M904" s="203"/>
      <c r="N904" s="203"/>
      <c r="O904" s="203"/>
      <c r="P904" s="203"/>
      <c r="Q904" s="203"/>
      <c r="R904" s="264" t="s">
        <v>953</v>
      </c>
      <c r="S904" s="226" t="s">
        <v>948</v>
      </c>
      <c r="T904" s="371" t="s">
        <v>1076</v>
      </c>
      <c r="U904" s="200" t="s">
        <v>152</v>
      </c>
      <c r="V904" s="377">
        <v>4</v>
      </c>
    </row>
    <row r="905" spans="1:22" s="3" customFormat="1" ht="15" customHeight="1">
      <c r="A905" s="649"/>
      <c r="B905" s="851"/>
      <c r="C905" s="852"/>
      <c r="D905" s="666" t="s">
        <v>15</v>
      </c>
      <c r="E905" s="666"/>
      <c r="F905" s="666"/>
      <c r="G905" s="666"/>
      <c r="H905" s="386">
        <f>H902+H903+H904</f>
        <v>56</v>
      </c>
      <c r="I905" s="386">
        <f t="shared" ref="I905:Q905" si="281">I902+I903+I904</f>
        <v>56</v>
      </c>
      <c r="J905" s="386">
        <f t="shared" si="281"/>
        <v>0</v>
      </c>
      <c r="K905" s="386">
        <f t="shared" si="281"/>
        <v>0</v>
      </c>
      <c r="L905" s="386">
        <f t="shared" si="281"/>
        <v>0</v>
      </c>
      <c r="M905" s="386">
        <f t="shared" si="281"/>
        <v>0</v>
      </c>
      <c r="N905" s="386">
        <f t="shared" si="281"/>
        <v>0</v>
      </c>
      <c r="O905" s="386">
        <f t="shared" si="281"/>
        <v>0</v>
      </c>
      <c r="P905" s="386">
        <f t="shared" si="281"/>
        <v>0</v>
      </c>
      <c r="Q905" s="386">
        <f t="shared" si="281"/>
        <v>0</v>
      </c>
      <c r="R905" s="667"/>
      <c r="S905" s="668"/>
      <c r="T905" s="668"/>
      <c r="U905" s="668"/>
      <c r="V905" s="669"/>
    </row>
    <row r="906" spans="1:22" s="3" customFormat="1" ht="58.5" customHeight="1">
      <c r="A906" s="647" t="s">
        <v>190</v>
      </c>
      <c r="B906" s="851" t="s">
        <v>150</v>
      </c>
      <c r="C906" s="852" t="s">
        <v>150</v>
      </c>
      <c r="D906" s="656" t="s">
        <v>164</v>
      </c>
      <c r="E906" s="617" t="s">
        <v>956</v>
      </c>
      <c r="F906" s="618"/>
      <c r="G906" s="196"/>
      <c r="H906" s="197"/>
      <c r="I906" s="197"/>
      <c r="J906" s="197"/>
      <c r="K906" s="197"/>
      <c r="L906" s="197"/>
      <c r="M906" s="197"/>
      <c r="N906" s="197"/>
      <c r="O906" s="197"/>
      <c r="P906" s="197"/>
      <c r="Q906" s="197"/>
      <c r="R906" s="198"/>
      <c r="S906" s="198"/>
      <c r="T906" s="369"/>
      <c r="U906" s="199"/>
      <c r="V906" s="199"/>
    </row>
    <row r="907" spans="1:22" s="3" customFormat="1" ht="41.25" customHeight="1">
      <c r="A907" s="648"/>
      <c r="B907" s="851"/>
      <c r="C907" s="852"/>
      <c r="D907" s="657"/>
      <c r="E907" s="182" t="s">
        <v>10</v>
      </c>
      <c r="F907" s="370" t="s">
        <v>354</v>
      </c>
      <c r="G907" s="227" t="s">
        <v>375</v>
      </c>
      <c r="H907" s="398">
        <f>I907+J907+L907+M907+N907+O907+P907+Q907</f>
        <v>230.488</v>
      </c>
      <c r="I907" s="201"/>
      <c r="J907" s="201"/>
      <c r="K907" s="201"/>
      <c r="L907" s="201">
        <v>230.488</v>
      </c>
      <c r="M907" s="201"/>
      <c r="N907" s="201"/>
      <c r="O907" s="201"/>
      <c r="P907" s="201"/>
      <c r="Q907" s="201"/>
      <c r="R907" s="264" t="s">
        <v>435</v>
      </c>
      <c r="S907" s="226" t="s">
        <v>948</v>
      </c>
      <c r="T907" s="371" t="s">
        <v>1077</v>
      </c>
      <c r="U907" s="266" t="s">
        <v>152</v>
      </c>
      <c r="V907" s="200">
        <v>30</v>
      </c>
    </row>
    <row r="908" spans="1:22" s="3" customFormat="1" ht="15" customHeight="1">
      <c r="A908" s="649"/>
      <c r="B908" s="851"/>
      <c r="C908" s="852"/>
      <c r="D908" s="666" t="s">
        <v>15</v>
      </c>
      <c r="E908" s="666"/>
      <c r="F908" s="666"/>
      <c r="G908" s="666"/>
      <c r="H908" s="386">
        <f>H907</f>
        <v>230.488</v>
      </c>
      <c r="I908" s="386">
        <f t="shared" ref="I908:Q908" si="282">I907</f>
        <v>0</v>
      </c>
      <c r="J908" s="386">
        <f t="shared" si="282"/>
        <v>0</v>
      </c>
      <c r="K908" s="386">
        <f t="shared" si="282"/>
        <v>0</v>
      </c>
      <c r="L908" s="386">
        <f t="shared" si="282"/>
        <v>230.488</v>
      </c>
      <c r="M908" s="386">
        <f t="shared" si="282"/>
        <v>0</v>
      </c>
      <c r="N908" s="386">
        <f t="shared" si="282"/>
        <v>0</v>
      </c>
      <c r="O908" s="386">
        <f t="shared" si="282"/>
        <v>0</v>
      </c>
      <c r="P908" s="386">
        <f t="shared" si="282"/>
        <v>0</v>
      </c>
      <c r="Q908" s="386">
        <f t="shared" si="282"/>
        <v>0</v>
      </c>
      <c r="R908" s="667"/>
      <c r="S908" s="668"/>
      <c r="T908" s="668"/>
      <c r="U908" s="668"/>
      <c r="V908" s="669"/>
    </row>
    <row r="909" spans="1:22" s="180" customFormat="1" ht="43.5" customHeight="1">
      <c r="A909" s="647" t="s">
        <v>190</v>
      </c>
      <c r="B909" s="851" t="s">
        <v>150</v>
      </c>
      <c r="C909" s="852" t="s">
        <v>150</v>
      </c>
      <c r="D909" s="656" t="s">
        <v>186</v>
      </c>
      <c r="E909" s="617" t="s">
        <v>957</v>
      </c>
      <c r="F909" s="618"/>
      <c r="G909" s="196"/>
      <c r="H909" s="197"/>
      <c r="I909" s="197"/>
      <c r="J909" s="197"/>
      <c r="K909" s="197"/>
      <c r="L909" s="197"/>
      <c r="M909" s="197"/>
      <c r="N909" s="197"/>
      <c r="O909" s="197"/>
      <c r="P909" s="197"/>
      <c r="Q909" s="197"/>
      <c r="R909" s="198"/>
      <c r="S909" s="198"/>
      <c r="T909" s="369"/>
      <c r="U909" s="199"/>
      <c r="V909" s="199"/>
    </row>
    <row r="910" spans="1:22" s="180" customFormat="1" ht="32.25" customHeight="1">
      <c r="A910" s="648"/>
      <c r="B910" s="851"/>
      <c r="C910" s="852"/>
      <c r="D910" s="657"/>
      <c r="E910" s="181" t="s">
        <v>10</v>
      </c>
      <c r="F910" s="370" t="s">
        <v>422</v>
      </c>
      <c r="G910" s="227" t="s">
        <v>375</v>
      </c>
      <c r="H910" s="398">
        <f>I910+J910+L910+M910+N910+O910+P910+Q910</f>
        <v>46.207000000000001</v>
      </c>
      <c r="I910" s="388">
        <v>10</v>
      </c>
      <c r="J910" s="201"/>
      <c r="K910" s="201"/>
      <c r="L910" s="201">
        <v>36.207000000000001</v>
      </c>
      <c r="M910" s="201"/>
      <c r="N910" s="201"/>
      <c r="O910" s="201"/>
      <c r="P910" s="201"/>
      <c r="Q910" s="201"/>
      <c r="R910" s="264" t="s">
        <v>953</v>
      </c>
      <c r="S910" s="226" t="s">
        <v>948</v>
      </c>
      <c r="T910" s="180" t="s">
        <v>958</v>
      </c>
      <c r="U910" s="200" t="s">
        <v>152</v>
      </c>
      <c r="V910" s="200">
        <v>1</v>
      </c>
    </row>
    <row r="911" spans="1:22" s="3" customFormat="1" ht="15" customHeight="1">
      <c r="A911" s="649"/>
      <c r="B911" s="851"/>
      <c r="C911" s="852"/>
      <c r="D911" s="666" t="s">
        <v>15</v>
      </c>
      <c r="E911" s="666"/>
      <c r="F911" s="666"/>
      <c r="G911" s="666"/>
      <c r="H911" s="386">
        <f>H910</f>
        <v>46.207000000000001</v>
      </c>
      <c r="I911" s="386">
        <f t="shared" ref="I911:Q911" si="283">I910</f>
        <v>10</v>
      </c>
      <c r="J911" s="386">
        <f t="shared" si="283"/>
        <v>0</v>
      </c>
      <c r="K911" s="386">
        <f t="shared" si="283"/>
        <v>0</v>
      </c>
      <c r="L911" s="386">
        <f t="shared" si="283"/>
        <v>36.207000000000001</v>
      </c>
      <c r="M911" s="386">
        <f t="shared" si="283"/>
        <v>0</v>
      </c>
      <c r="N911" s="386">
        <f t="shared" si="283"/>
        <v>0</v>
      </c>
      <c r="O911" s="386">
        <f t="shared" si="283"/>
        <v>0</v>
      </c>
      <c r="P911" s="386">
        <f t="shared" si="283"/>
        <v>0</v>
      </c>
      <c r="Q911" s="386">
        <f t="shared" si="283"/>
        <v>0</v>
      </c>
      <c r="R911" s="667"/>
      <c r="S911" s="668"/>
      <c r="T911" s="668"/>
      <c r="U911" s="668"/>
      <c r="V911" s="669"/>
    </row>
    <row r="912" spans="1:22" s="3" customFormat="1" ht="40.5" customHeight="1">
      <c r="A912" s="647" t="s">
        <v>190</v>
      </c>
      <c r="B912" s="851" t="s">
        <v>150</v>
      </c>
      <c r="C912" s="852" t="s">
        <v>150</v>
      </c>
      <c r="D912" s="656" t="s">
        <v>168</v>
      </c>
      <c r="E912" s="987" t="s">
        <v>959</v>
      </c>
      <c r="F912" s="988"/>
      <c r="G912" s="196"/>
      <c r="H912" s="197"/>
      <c r="I912" s="197"/>
      <c r="J912" s="197"/>
      <c r="K912" s="197"/>
      <c r="L912" s="197"/>
      <c r="M912" s="197"/>
      <c r="N912" s="197"/>
      <c r="O912" s="197"/>
      <c r="P912" s="197"/>
      <c r="Q912" s="197"/>
      <c r="R912" s="198"/>
      <c r="S912" s="198"/>
      <c r="T912" s="369"/>
      <c r="U912" s="199"/>
      <c r="V912" s="199"/>
    </row>
    <row r="913" spans="1:22" s="3" customFormat="1" ht="70.5" customHeight="1">
      <c r="A913" s="648"/>
      <c r="B913" s="851"/>
      <c r="C913" s="852"/>
      <c r="D913" s="657"/>
      <c r="E913" s="182" t="s">
        <v>10</v>
      </c>
      <c r="F913" s="370" t="s">
        <v>960</v>
      </c>
      <c r="G913" s="227" t="s">
        <v>14</v>
      </c>
      <c r="H913" s="398">
        <f>I913+J913+L913+M913+N913+O913+P913+Q913</f>
        <v>51.7</v>
      </c>
      <c r="I913" s="201">
        <v>51.7</v>
      </c>
      <c r="J913" s="201"/>
      <c r="K913" s="201"/>
      <c r="L913" s="201"/>
      <c r="M913" s="201"/>
      <c r="N913" s="201"/>
      <c r="O913" s="201"/>
      <c r="P913" s="201"/>
      <c r="Q913" s="201"/>
      <c r="R913" s="264" t="s">
        <v>488</v>
      </c>
      <c r="S913" s="226" t="s">
        <v>1072</v>
      </c>
      <c r="T913" s="513" t="s">
        <v>1074</v>
      </c>
      <c r="U913" s="266" t="s">
        <v>152</v>
      </c>
      <c r="V913" s="200">
        <v>18</v>
      </c>
    </row>
    <row r="914" spans="1:22" s="180" customFormat="1" ht="68.25" customHeight="1">
      <c r="A914" s="648"/>
      <c r="B914" s="851"/>
      <c r="C914" s="852"/>
      <c r="D914" s="658"/>
      <c r="E914" s="181" t="s">
        <v>11</v>
      </c>
      <c r="F914" s="370" t="s">
        <v>961</v>
      </c>
      <c r="G914" s="227" t="s">
        <v>14</v>
      </c>
      <c r="H914" s="398">
        <f>I914+J914+L914+M914+N914+O914+P914+Q914</f>
        <v>38.299999999999997</v>
      </c>
      <c r="I914" s="388">
        <v>38.299999999999997</v>
      </c>
      <c r="J914" s="201"/>
      <c r="K914" s="201"/>
      <c r="L914" s="201"/>
      <c r="M914" s="201"/>
      <c r="N914" s="201"/>
      <c r="O914" s="201"/>
      <c r="P914" s="201"/>
      <c r="Q914" s="201"/>
      <c r="R914" s="264" t="s">
        <v>953</v>
      </c>
      <c r="S914" s="226" t="s">
        <v>1073</v>
      </c>
      <c r="T914" s="374" t="s">
        <v>1075</v>
      </c>
      <c r="U914" s="200" t="s">
        <v>152</v>
      </c>
      <c r="V914" s="200">
        <v>4</v>
      </c>
    </row>
    <row r="915" spans="1:22" s="3" customFormat="1" ht="15" customHeight="1">
      <c r="A915" s="649"/>
      <c r="B915" s="851"/>
      <c r="C915" s="852"/>
      <c r="D915" s="666" t="s">
        <v>15</v>
      </c>
      <c r="E915" s="666"/>
      <c r="F915" s="666"/>
      <c r="G915" s="666"/>
      <c r="H915" s="386">
        <f>H913+H914</f>
        <v>90</v>
      </c>
      <c r="I915" s="386">
        <f t="shared" ref="I915:Q915" si="284">I913+I914</f>
        <v>90</v>
      </c>
      <c r="J915" s="386">
        <f t="shared" si="284"/>
        <v>0</v>
      </c>
      <c r="K915" s="386">
        <f t="shared" si="284"/>
        <v>0</v>
      </c>
      <c r="L915" s="386">
        <f t="shared" si="284"/>
        <v>0</v>
      </c>
      <c r="M915" s="386">
        <f t="shared" si="284"/>
        <v>0</v>
      </c>
      <c r="N915" s="386">
        <f t="shared" si="284"/>
        <v>0</v>
      </c>
      <c r="O915" s="386">
        <f t="shared" si="284"/>
        <v>0</v>
      </c>
      <c r="P915" s="386">
        <f t="shared" si="284"/>
        <v>0</v>
      </c>
      <c r="Q915" s="386">
        <f t="shared" si="284"/>
        <v>0</v>
      </c>
      <c r="R915" s="667"/>
      <c r="S915" s="668"/>
      <c r="T915" s="668"/>
      <c r="U915" s="668"/>
      <c r="V915" s="669"/>
    </row>
    <row r="916" spans="1:22" s="3" customFormat="1" ht="15" customHeight="1">
      <c r="A916" s="599" t="s">
        <v>190</v>
      </c>
      <c r="B916" s="597" t="s">
        <v>150</v>
      </c>
      <c r="C916" s="598" t="s">
        <v>150</v>
      </c>
      <c r="D916" s="989" t="s">
        <v>16</v>
      </c>
      <c r="E916" s="989"/>
      <c r="F916" s="989"/>
      <c r="G916" s="989"/>
      <c r="H916" s="387">
        <f>H889+H894+H897+H900+H905+H908+H911+H915</f>
        <v>984.25400000000002</v>
      </c>
      <c r="I916" s="387">
        <f>I889+I894+I897+I900+I905+I908+I911+I915</f>
        <v>518.74700000000007</v>
      </c>
      <c r="J916" s="387">
        <f t="shared" ref="J916:Q916" si="285">J889+J894+J897+J900+J905+J908+J911+J915</f>
        <v>4</v>
      </c>
      <c r="K916" s="387">
        <f t="shared" si="285"/>
        <v>0</v>
      </c>
      <c r="L916" s="387">
        <f t="shared" si="285"/>
        <v>348.50700000000001</v>
      </c>
      <c r="M916" s="387">
        <f t="shared" si="285"/>
        <v>0</v>
      </c>
      <c r="N916" s="387">
        <f t="shared" si="285"/>
        <v>113</v>
      </c>
      <c r="O916" s="387">
        <f t="shared" si="285"/>
        <v>0</v>
      </c>
      <c r="P916" s="387">
        <f t="shared" si="285"/>
        <v>0</v>
      </c>
      <c r="Q916" s="387">
        <f t="shared" si="285"/>
        <v>0</v>
      </c>
      <c r="R916" s="732"/>
      <c r="S916" s="733"/>
      <c r="T916" s="733"/>
      <c r="U916" s="733"/>
      <c r="V916" s="734"/>
    </row>
    <row r="917" spans="1:22" s="3" customFormat="1" ht="15" customHeight="1">
      <c r="A917" s="599" t="s">
        <v>190</v>
      </c>
      <c r="B917" s="597" t="s">
        <v>150</v>
      </c>
      <c r="C917" s="598" t="s">
        <v>151</v>
      </c>
      <c r="D917" s="672" t="s">
        <v>962</v>
      </c>
      <c r="E917" s="673"/>
      <c r="F917" s="673"/>
      <c r="G917" s="673"/>
      <c r="H917" s="673"/>
      <c r="I917" s="673"/>
      <c r="J917" s="673"/>
      <c r="K917" s="673"/>
      <c r="L917" s="673"/>
      <c r="M917" s="673"/>
      <c r="N917" s="673"/>
      <c r="O917" s="673"/>
      <c r="P917" s="673"/>
      <c r="Q917" s="673"/>
      <c r="R917" s="673"/>
      <c r="S917" s="673"/>
      <c r="T917" s="673"/>
      <c r="U917" s="673"/>
      <c r="V917" s="674"/>
    </row>
    <row r="918" spans="1:22" ht="28.5" customHeight="1">
      <c r="A918" s="647" t="s">
        <v>190</v>
      </c>
      <c r="B918" s="650" t="s">
        <v>150</v>
      </c>
      <c r="C918" s="653" t="s">
        <v>151</v>
      </c>
      <c r="D918" s="656" t="s">
        <v>151</v>
      </c>
      <c r="E918" s="617" t="s">
        <v>963</v>
      </c>
      <c r="F918" s="618"/>
      <c r="G918" s="196"/>
      <c r="H918" s="197"/>
      <c r="I918" s="197"/>
      <c r="J918" s="197"/>
      <c r="K918" s="197"/>
      <c r="L918" s="197"/>
      <c r="M918" s="197"/>
      <c r="N918" s="197"/>
      <c r="O918" s="197"/>
      <c r="P918" s="197"/>
      <c r="Q918" s="197"/>
      <c r="R918" s="198"/>
      <c r="S918" s="198"/>
      <c r="T918" s="369"/>
      <c r="U918" s="199"/>
      <c r="V918" s="199"/>
    </row>
    <row r="919" spans="1:22" ht="42.75" customHeight="1">
      <c r="A919" s="648"/>
      <c r="B919" s="651"/>
      <c r="C919" s="654"/>
      <c r="D919" s="657"/>
      <c r="E919" s="182" t="s">
        <v>10</v>
      </c>
      <c r="F919" s="370" t="s">
        <v>338</v>
      </c>
      <c r="G919" s="227" t="s">
        <v>14</v>
      </c>
      <c r="H919" s="398">
        <f>I919+J919+L919+M919+N919+O919+P919+Q919</f>
        <v>18</v>
      </c>
      <c r="I919" s="201">
        <v>18</v>
      </c>
      <c r="J919" s="201"/>
      <c r="K919" s="201"/>
      <c r="L919" s="201"/>
      <c r="M919" s="201"/>
      <c r="N919" s="201"/>
      <c r="O919" s="201"/>
      <c r="P919" s="201"/>
      <c r="Q919" s="201"/>
      <c r="R919" s="264" t="s">
        <v>964</v>
      </c>
      <c r="S919" s="226" t="s">
        <v>948</v>
      </c>
      <c r="T919" s="374" t="s">
        <v>348</v>
      </c>
      <c r="U919" s="200" t="s">
        <v>152</v>
      </c>
      <c r="V919" s="200">
        <v>10</v>
      </c>
    </row>
    <row r="920" spans="1:22" s="3" customFormat="1" ht="15" customHeight="1">
      <c r="A920" s="649"/>
      <c r="B920" s="652"/>
      <c r="C920" s="655"/>
      <c r="D920" s="666" t="s">
        <v>15</v>
      </c>
      <c r="E920" s="666"/>
      <c r="F920" s="666"/>
      <c r="G920" s="666"/>
      <c r="H920" s="386">
        <f>H919</f>
        <v>18</v>
      </c>
      <c r="I920" s="386">
        <f t="shared" ref="I920:Q921" si="286">I919</f>
        <v>18</v>
      </c>
      <c r="J920" s="386">
        <f t="shared" si="286"/>
        <v>0</v>
      </c>
      <c r="K920" s="386">
        <f t="shared" si="286"/>
        <v>0</v>
      </c>
      <c r="L920" s="386">
        <f t="shared" si="286"/>
        <v>0</v>
      </c>
      <c r="M920" s="386">
        <f t="shared" si="286"/>
        <v>0</v>
      </c>
      <c r="N920" s="386">
        <f t="shared" si="286"/>
        <v>0</v>
      </c>
      <c r="O920" s="386">
        <f t="shared" si="286"/>
        <v>0</v>
      </c>
      <c r="P920" s="386">
        <f t="shared" si="286"/>
        <v>0</v>
      </c>
      <c r="Q920" s="386">
        <f t="shared" si="286"/>
        <v>0</v>
      </c>
      <c r="R920" s="667"/>
      <c r="S920" s="668"/>
      <c r="T920" s="668"/>
      <c r="U920" s="668"/>
      <c r="V920" s="669"/>
    </row>
    <row r="921" spans="1:22" s="3" customFormat="1" ht="15" customHeight="1">
      <c r="A921" s="599" t="s">
        <v>190</v>
      </c>
      <c r="B921" s="597" t="s">
        <v>150</v>
      </c>
      <c r="C921" s="598" t="s">
        <v>151</v>
      </c>
      <c r="D921" s="989" t="s">
        <v>16</v>
      </c>
      <c r="E921" s="989"/>
      <c r="F921" s="989"/>
      <c r="G921" s="989"/>
      <c r="H921" s="387">
        <f>H920</f>
        <v>18</v>
      </c>
      <c r="I921" s="387">
        <f t="shared" si="286"/>
        <v>18</v>
      </c>
      <c r="J921" s="387">
        <f t="shared" si="286"/>
        <v>0</v>
      </c>
      <c r="K921" s="387">
        <f>K920</f>
        <v>0</v>
      </c>
      <c r="L921" s="387">
        <f t="shared" si="286"/>
        <v>0</v>
      </c>
      <c r="M921" s="387">
        <f t="shared" si="286"/>
        <v>0</v>
      </c>
      <c r="N921" s="387">
        <f t="shared" si="286"/>
        <v>0</v>
      </c>
      <c r="O921" s="387">
        <f t="shared" si="286"/>
        <v>0</v>
      </c>
      <c r="P921" s="387">
        <f t="shared" si="286"/>
        <v>0</v>
      </c>
      <c r="Q921" s="387">
        <f t="shared" si="286"/>
        <v>0</v>
      </c>
      <c r="R921" s="732"/>
      <c r="S921" s="733"/>
      <c r="T921" s="733"/>
      <c r="U921" s="733"/>
      <c r="V921" s="734"/>
    </row>
    <row r="922" spans="1:22" s="3" customFormat="1" ht="15" customHeight="1">
      <c r="A922" s="599" t="s">
        <v>190</v>
      </c>
      <c r="B922" s="597" t="s">
        <v>150</v>
      </c>
      <c r="C922" s="598" t="s">
        <v>154</v>
      </c>
      <c r="D922" s="672" t="s">
        <v>965</v>
      </c>
      <c r="E922" s="673"/>
      <c r="F922" s="673"/>
      <c r="G922" s="673"/>
      <c r="H922" s="673"/>
      <c r="I922" s="673"/>
      <c r="J922" s="673"/>
      <c r="K922" s="673"/>
      <c r="L922" s="673"/>
      <c r="M922" s="673"/>
      <c r="N922" s="673"/>
      <c r="O922" s="673"/>
      <c r="P922" s="673"/>
      <c r="Q922" s="673"/>
      <c r="R922" s="673"/>
      <c r="S922" s="673"/>
      <c r="T922" s="673"/>
      <c r="U922" s="673"/>
      <c r="V922" s="674"/>
    </row>
    <row r="923" spans="1:22" ht="28.5" customHeight="1">
      <c r="A923" s="715" t="s">
        <v>190</v>
      </c>
      <c r="B923" s="851" t="s">
        <v>150</v>
      </c>
      <c r="C923" s="852" t="s">
        <v>249</v>
      </c>
      <c r="D923" s="656" t="s">
        <v>150</v>
      </c>
      <c r="E923" s="617" t="s">
        <v>966</v>
      </c>
      <c r="F923" s="618"/>
      <c r="G923" s="196"/>
      <c r="H923" s="197"/>
      <c r="I923" s="197"/>
      <c r="J923" s="197"/>
      <c r="K923" s="197"/>
      <c r="L923" s="197"/>
      <c r="M923" s="197"/>
      <c r="N923" s="197"/>
      <c r="O923" s="197"/>
      <c r="P923" s="197"/>
      <c r="Q923" s="197"/>
      <c r="R923" s="198"/>
      <c r="S923" s="198"/>
      <c r="T923" s="369"/>
      <c r="U923" s="199"/>
      <c r="V923" s="199"/>
    </row>
    <row r="924" spans="1:22" ht="42.75" customHeight="1">
      <c r="A924" s="715"/>
      <c r="B924" s="851"/>
      <c r="C924" s="852"/>
      <c r="D924" s="657"/>
      <c r="E924" s="181" t="s">
        <v>10</v>
      </c>
      <c r="F924" s="370" t="s">
        <v>349</v>
      </c>
      <c r="G924" s="227" t="s">
        <v>14</v>
      </c>
      <c r="H924" s="398">
        <f>I924+J924+L924+M924+N924+O924+P924+Q924</f>
        <v>9</v>
      </c>
      <c r="I924" s="201">
        <v>9</v>
      </c>
      <c r="J924" s="201"/>
      <c r="K924" s="201"/>
      <c r="L924" s="201"/>
      <c r="M924" s="201"/>
      <c r="N924" s="201"/>
      <c r="O924" s="201"/>
      <c r="P924" s="201"/>
      <c r="Q924" s="201"/>
      <c r="R924" s="264" t="s">
        <v>435</v>
      </c>
      <c r="S924" s="226" t="s">
        <v>948</v>
      </c>
      <c r="T924" s="374" t="s">
        <v>350</v>
      </c>
      <c r="U924" s="200" t="s">
        <v>152</v>
      </c>
      <c r="V924" s="200">
        <v>1090</v>
      </c>
    </row>
    <row r="925" spans="1:22" ht="40.5" customHeight="1">
      <c r="A925" s="715"/>
      <c r="B925" s="851"/>
      <c r="C925" s="852"/>
      <c r="D925" s="657"/>
      <c r="E925" s="181" t="s">
        <v>11</v>
      </c>
      <c r="F925" s="370" t="s">
        <v>351</v>
      </c>
      <c r="G925" s="227" t="s">
        <v>14</v>
      </c>
      <c r="H925" s="398">
        <f>I925+J925+L925+M925+N925+O925+P925+Q925</f>
        <v>9</v>
      </c>
      <c r="I925" s="201">
        <v>9</v>
      </c>
      <c r="J925" s="201"/>
      <c r="K925" s="201"/>
      <c r="L925" s="201"/>
      <c r="M925" s="201"/>
      <c r="N925" s="201"/>
      <c r="O925" s="201"/>
      <c r="P925" s="201"/>
      <c r="Q925" s="201"/>
      <c r="R925" s="264" t="s">
        <v>967</v>
      </c>
      <c r="S925" s="226" t="s">
        <v>948</v>
      </c>
      <c r="T925" s="371" t="s">
        <v>350</v>
      </c>
      <c r="U925" s="200" t="s">
        <v>152</v>
      </c>
      <c r="V925" s="200">
        <v>897</v>
      </c>
    </row>
    <row r="926" spans="1:22" ht="15" customHeight="1">
      <c r="A926" s="715"/>
      <c r="B926" s="851"/>
      <c r="C926" s="852"/>
      <c r="D926" s="619" t="s">
        <v>15</v>
      </c>
      <c r="E926" s="620"/>
      <c r="F926" s="620"/>
      <c r="G926" s="621"/>
      <c r="H926" s="204">
        <f>H924+H925</f>
        <v>18</v>
      </c>
      <c r="I926" s="204">
        <f t="shared" ref="I926:Q926" si="287">I924+I925</f>
        <v>18</v>
      </c>
      <c r="J926" s="204">
        <f t="shared" si="287"/>
        <v>0</v>
      </c>
      <c r="K926" s="204">
        <f t="shared" si="287"/>
        <v>0</v>
      </c>
      <c r="L926" s="204">
        <f t="shared" si="287"/>
        <v>0</v>
      </c>
      <c r="M926" s="204">
        <f t="shared" si="287"/>
        <v>0</v>
      </c>
      <c r="N926" s="204">
        <f t="shared" si="287"/>
        <v>0</v>
      </c>
      <c r="O926" s="204">
        <f t="shared" si="287"/>
        <v>0</v>
      </c>
      <c r="P926" s="204">
        <f t="shared" si="287"/>
        <v>0</v>
      </c>
      <c r="Q926" s="204">
        <f t="shared" si="287"/>
        <v>0</v>
      </c>
      <c r="R926" s="622"/>
      <c r="S926" s="622"/>
      <c r="T926" s="622"/>
      <c r="U926" s="622"/>
      <c r="V926" s="623"/>
    </row>
    <row r="927" spans="1:22" s="3" customFormat="1" ht="33" customHeight="1">
      <c r="A927" s="715">
        <v>13</v>
      </c>
      <c r="B927" s="851" t="s">
        <v>150</v>
      </c>
      <c r="C927" s="852" t="s">
        <v>154</v>
      </c>
      <c r="D927" s="656" t="s">
        <v>151</v>
      </c>
      <c r="E927" s="617" t="s">
        <v>968</v>
      </c>
      <c r="F927" s="618"/>
      <c r="G927" s="196"/>
      <c r="H927" s="197"/>
      <c r="I927" s="197"/>
      <c r="J927" s="197"/>
      <c r="K927" s="197"/>
      <c r="L927" s="197"/>
      <c r="M927" s="197"/>
      <c r="N927" s="197"/>
      <c r="O927" s="197"/>
      <c r="P927" s="197"/>
      <c r="Q927" s="197"/>
      <c r="R927" s="198"/>
      <c r="S927" s="198"/>
      <c r="T927" s="369"/>
      <c r="U927" s="199"/>
      <c r="V927" s="199"/>
    </row>
    <row r="928" spans="1:22" s="3" customFormat="1" ht="30" customHeight="1">
      <c r="A928" s="715"/>
      <c r="B928" s="851"/>
      <c r="C928" s="852"/>
      <c r="D928" s="657"/>
      <c r="E928" s="182" t="s">
        <v>10</v>
      </c>
      <c r="F928" s="378" t="s">
        <v>969</v>
      </c>
      <c r="G928" s="227" t="s">
        <v>14</v>
      </c>
      <c r="H928" s="492">
        <f>I928+J928+L928+M928+N928+O928+P928+Q928</f>
        <v>13.5</v>
      </c>
      <c r="I928" s="201">
        <v>13.5</v>
      </c>
      <c r="J928" s="201"/>
      <c r="K928" s="201"/>
      <c r="L928" s="201"/>
      <c r="M928" s="201"/>
      <c r="N928" s="201"/>
      <c r="O928" s="201"/>
      <c r="P928" s="388"/>
      <c r="Q928" s="201"/>
      <c r="R928" s="264" t="s">
        <v>435</v>
      </c>
      <c r="S928" s="226" t="s">
        <v>948</v>
      </c>
      <c r="T928" s="374" t="s">
        <v>352</v>
      </c>
      <c r="U928" s="266" t="s">
        <v>152</v>
      </c>
      <c r="V928" s="200">
        <v>6</v>
      </c>
    </row>
    <row r="929" spans="1:22" s="3" customFormat="1" ht="15" customHeight="1">
      <c r="A929" s="715"/>
      <c r="B929" s="851"/>
      <c r="C929" s="852"/>
      <c r="D929" s="619" t="s">
        <v>15</v>
      </c>
      <c r="E929" s="620"/>
      <c r="F929" s="620"/>
      <c r="G929" s="621"/>
      <c r="H929" s="386">
        <f>H928</f>
        <v>13.5</v>
      </c>
      <c r="I929" s="386">
        <f t="shared" ref="I929:Q929" si="288">I928</f>
        <v>13.5</v>
      </c>
      <c r="J929" s="386">
        <f t="shared" si="288"/>
        <v>0</v>
      </c>
      <c r="K929" s="386">
        <f t="shared" si="288"/>
        <v>0</v>
      </c>
      <c r="L929" s="386">
        <f t="shared" si="288"/>
        <v>0</v>
      </c>
      <c r="M929" s="386">
        <f t="shared" si="288"/>
        <v>0</v>
      </c>
      <c r="N929" s="386">
        <f t="shared" si="288"/>
        <v>0</v>
      </c>
      <c r="O929" s="386">
        <f t="shared" si="288"/>
        <v>0</v>
      </c>
      <c r="P929" s="386">
        <f t="shared" si="288"/>
        <v>0</v>
      </c>
      <c r="Q929" s="386">
        <f t="shared" si="288"/>
        <v>0</v>
      </c>
      <c r="R929" s="667"/>
      <c r="S929" s="668"/>
      <c r="T929" s="668"/>
      <c r="U929" s="668"/>
      <c r="V929" s="669"/>
    </row>
    <row r="930" spans="1:22" s="3" customFormat="1" ht="26.25" customHeight="1">
      <c r="A930" s="715" t="s">
        <v>190</v>
      </c>
      <c r="B930" s="851" t="s">
        <v>150</v>
      </c>
      <c r="C930" s="852" t="s">
        <v>154</v>
      </c>
      <c r="D930" s="656" t="s">
        <v>153</v>
      </c>
      <c r="E930" s="617" t="s">
        <v>970</v>
      </c>
      <c r="F930" s="618"/>
      <c r="G930" s="196"/>
      <c r="H930" s="197"/>
      <c r="I930" s="197"/>
      <c r="J930" s="197"/>
      <c r="K930" s="197"/>
      <c r="L930" s="197"/>
      <c r="M930" s="197"/>
      <c r="N930" s="197"/>
      <c r="O930" s="197"/>
      <c r="P930" s="197"/>
      <c r="Q930" s="197"/>
      <c r="R930" s="198"/>
      <c r="S930" s="198"/>
      <c r="T930" s="369"/>
      <c r="U930" s="199"/>
      <c r="V930" s="199"/>
    </row>
    <row r="931" spans="1:22" s="3" customFormat="1" ht="26.25" customHeight="1">
      <c r="A931" s="715"/>
      <c r="B931" s="851"/>
      <c r="C931" s="852"/>
      <c r="D931" s="657"/>
      <c r="E931" s="181" t="s">
        <v>10</v>
      </c>
      <c r="F931" s="378" t="s">
        <v>353</v>
      </c>
      <c r="G931" s="227" t="s">
        <v>14</v>
      </c>
      <c r="H931" s="398">
        <f>I931+J931+L931+M931+N931+O931+P931+Q931</f>
        <v>4.13</v>
      </c>
      <c r="I931" s="201">
        <v>4.13</v>
      </c>
      <c r="J931" s="201"/>
      <c r="K931" s="201"/>
      <c r="L931" s="201"/>
      <c r="M931" s="201"/>
      <c r="N931" s="201"/>
      <c r="O931" s="201"/>
      <c r="P931" s="201"/>
      <c r="Q931" s="201"/>
      <c r="R931" s="264" t="s">
        <v>435</v>
      </c>
      <c r="S931" s="226" t="s">
        <v>948</v>
      </c>
      <c r="T931" s="371" t="s">
        <v>971</v>
      </c>
      <c r="U931" s="200" t="s">
        <v>152</v>
      </c>
      <c r="V931" s="200">
        <v>7</v>
      </c>
    </row>
    <row r="932" spans="1:22" s="3" customFormat="1" ht="15" customHeight="1">
      <c r="A932" s="715"/>
      <c r="B932" s="851"/>
      <c r="C932" s="852"/>
      <c r="D932" s="619" t="s">
        <v>15</v>
      </c>
      <c r="E932" s="620"/>
      <c r="F932" s="620"/>
      <c r="G932" s="621"/>
      <c r="H932" s="204">
        <f>H931</f>
        <v>4.13</v>
      </c>
      <c r="I932" s="204">
        <f t="shared" ref="I932:Q932" si="289">I931</f>
        <v>4.13</v>
      </c>
      <c r="J932" s="204">
        <f t="shared" si="289"/>
        <v>0</v>
      </c>
      <c r="K932" s="204">
        <f t="shared" si="289"/>
        <v>0</v>
      </c>
      <c r="L932" s="204">
        <f t="shared" si="289"/>
        <v>0</v>
      </c>
      <c r="M932" s="204">
        <f t="shared" si="289"/>
        <v>0</v>
      </c>
      <c r="N932" s="204">
        <f t="shared" si="289"/>
        <v>0</v>
      </c>
      <c r="O932" s="204">
        <f t="shared" si="289"/>
        <v>0</v>
      </c>
      <c r="P932" s="204">
        <f t="shared" si="289"/>
        <v>0</v>
      </c>
      <c r="Q932" s="204">
        <f t="shared" si="289"/>
        <v>0</v>
      </c>
      <c r="R932" s="622"/>
      <c r="S932" s="622"/>
      <c r="T932" s="622"/>
      <c r="U932" s="622"/>
      <c r="V932" s="623"/>
    </row>
    <row r="933" spans="1:22" s="3" customFormat="1" ht="45.75" customHeight="1">
      <c r="A933" s="715" t="s">
        <v>190</v>
      </c>
      <c r="B933" s="851" t="s">
        <v>150</v>
      </c>
      <c r="C933" s="852" t="s">
        <v>154</v>
      </c>
      <c r="D933" s="656" t="s">
        <v>158</v>
      </c>
      <c r="E933" s="617" t="s">
        <v>972</v>
      </c>
      <c r="F933" s="618"/>
      <c r="G933" s="196"/>
      <c r="H933" s="197"/>
      <c r="I933" s="197"/>
      <c r="J933" s="197"/>
      <c r="K933" s="197"/>
      <c r="L933" s="197"/>
      <c r="M933" s="197"/>
      <c r="N933" s="197"/>
      <c r="O933" s="197"/>
      <c r="P933" s="197"/>
      <c r="Q933" s="197"/>
      <c r="R933" s="198"/>
      <c r="S933" s="198"/>
      <c r="T933" s="369"/>
      <c r="U933" s="199"/>
      <c r="V933" s="199"/>
    </row>
    <row r="934" spans="1:22" s="3" customFormat="1" ht="39.75" customHeight="1">
      <c r="A934" s="715"/>
      <c r="B934" s="851"/>
      <c r="C934" s="852"/>
      <c r="D934" s="657"/>
      <c r="E934" s="181" t="s">
        <v>10</v>
      </c>
      <c r="F934" s="370" t="s">
        <v>355</v>
      </c>
      <c r="G934" s="227" t="s">
        <v>14</v>
      </c>
      <c r="H934" s="398">
        <f>I934+J934+L934+M934+N934+O934+P934+Q934</f>
        <v>63.504000000000005</v>
      </c>
      <c r="I934" s="201">
        <v>10.584</v>
      </c>
      <c r="J934" s="201"/>
      <c r="K934" s="201"/>
      <c r="L934" s="201"/>
      <c r="M934" s="201"/>
      <c r="N934" s="201"/>
      <c r="O934" s="201"/>
      <c r="P934" s="201"/>
      <c r="Q934" s="201">
        <v>52.92</v>
      </c>
      <c r="R934" s="264" t="s">
        <v>435</v>
      </c>
      <c r="S934" s="226" t="s">
        <v>948</v>
      </c>
      <c r="T934" s="600" t="s">
        <v>973</v>
      </c>
      <c r="U934" s="200" t="s">
        <v>152</v>
      </c>
      <c r="V934" s="200">
        <v>6</v>
      </c>
    </row>
    <row r="935" spans="1:22" s="3" customFormat="1" ht="15" customHeight="1">
      <c r="A935" s="715"/>
      <c r="B935" s="851"/>
      <c r="C935" s="852"/>
      <c r="D935" s="619" t="s">
        <v>15</v>
      </c>
      <c r="E935" s="620"/>
      <c r="F935" s="620"/>
      <c r="G935" s="621"/>
      <c r="H935" s="204">
        <f>H934</f>
        <v>63.504000000000005</v>
      </c>
      <c r="I935" s="204">
        <f t="shared" ref="I935:Q935" si="290">I934</f>
        <v>10.584</v>
      </c>
      <c r="J935" s="204">
        <f t="shared" si="290"/>
        <v>0</v>
      </c>
      <c r="K935" s="204">
        <f t="shared" si="290"/>
        <v>0</v>
      </c>
      <c r="L935" s="204">
        <f t="shared" si="290"/>
        <v>0</v>
      </c>
      <c r="M935" s="204">
        <f t="shared" si="290"/>
        <v>0</v>
      </c>
      <c r="N935" s="204">
        <f t="shared" si="290"/>
        <v>0</v>
      </c>
      <c r="O935" s="204">
        <f t="shared" si="290"/>
        <v>0</v>
      </c>
      <c r="P935" s="204">
        <f t="shared" si="290"/>
        <v>0</v>
      </c>
      <c r="Q935" s="204">
        <f t="shared" si="290"/>
        <v>52.92</v>
      </c>
      <c r="R935" s="622"/>
      <c r="S935" s="622"/>
      <c r="T935" s="622"/>
      <c r="U935" s="622"/>
      <c r="V935" s="623"/>
    </row>
    <row r="936" spans="1:22" s="3" customFormat="1" ht="15" customHeight="1">
      <c r="A936" s="599" t="s">
        <v>190</v>
      </c>
      <c r="B936" s="597" t="s">
        <v>150</v>
      </c>
      <c r="C936" s="598" t="s">
        <v>154</v>
      </c>
      <c r="D936" s="989" t="s">
        <v>16</v>
      </c>
      <c r="E936" s="989"/>
      <c r="F936" s="989"/>
      <c r="G936" s="989"/>
      <c r="H936" s="387">
        <f>H926+H929+H932+H935</f>
        <v>99.134000000000015</v>
      </c>
      <c r="I936" s="387">
        <f t="shared" ref="I936:Q936" si="291">I926+I929+I932+I935</f>
        <v>46.213999999999999</v>
      </c>
      <c r="J936" s="387">
        <f t="shared" si="291"/>
        <v>0</v>
      </c>
      <c r="K936" s="387">
        <f t="shared" si="291"/>
        <v>0</v>
      </c>
      <c r="L936" s="387">
        <f t="shared" si="291"/>
        <v>0</v>
      </c>
      <c r="M936" s="387">
        <f t="shared" si="291"/>
        <v>0</v>
      </c>
      <c r="N936" s="387">
        <f t="shared" si="291"/>
        <v>0</v>
      </c>
      <c r="O936" s="387">
        <f t="shared" si="291"/>
        <v>0</v>
      </c>
      <c r="P936" s="387">
        <f t="shared" si="291"/>
        <v>0</v>
      </c>
      <c r="Q936" s="387">
        <f t="shared" si="291"/>
        <v>52.92</v>
      </c>
      <c r="R936" s="732"/>
      <c r="S936" s="733"/>
      <c r="T936" s="733"/>
      <c r="U936" s="733"/>
      <c r="V936" s="734"/>
    </row>
    <row r="937" spans="1:22" s="180" customFormat="1" ht="15" customHeight="1">
      <c r="A937" s="599" t="s">
        <v>190</v>
      </c>
      <c r="B937" s="597" t="s">
        <v>150</v>
      </c>
      <c r="C937" s="741" t="s">
        <v>17</v>
      </c>
      <c r="D937" s="742"/>
      <c r="E937" s="742"/>
      <c r="F937" s="742"/>
      <c r="G937" s="743"/>
      <c r="H937" s="389">
        <f>H916+H921+H936</f>
        <v>1101.3879999999999</v>
      </c>
      <c r="I937" s="389">
        <f>I916+I921+I936</f>
        <v>582.96100000000001</v>
      </c>
      <c r="J937" s="389">
        <f t="shared" ref="J937:Q937" si="292">J916+J921+J936</f>
        <v>4</v>
      </c>
      <c r="K937" s="389">
        <f t="shared" si="292"/>
        <v>0</v>
      </c>
      <c r="L937" s="389">
        <f t="shared" si="292"/>
        <v>348.50700000000001</v>
      </c>
      <c r="M937" s="389">
        <f t="shared" si="292"/>
        <v>0</v>
      </c>
      <c r="N937" s="389">
        <f t="shared" si="292"/>
        <v>113</v>
      </c>
      <c r="O937" s="389">
        <f t="shared" si="292"/>
        <v>0</v>
      </c>
      <c r="P937" s="389">
        <f t="shared" si="292"/>
        <v>0</v>
      </c>
      <c r="Q937" s="389">
        <f t="shared" si="292"/>
        <v>52.92</v>
      </c>
      <c r="R937" s="223"/>
      <c r="S937" s="905"/>
      <c r="T937" s="905"/>
      <c r="U937" s="905"/>
      <c r="V937" s="906"/>
    </row>
    <row r="938" spans="1:22" s="3" customFormat="1" ht="15" customHeight="1">
      <c r="A938" s="596" t="s">
        <v>190</v>
      </c>
      <c r="B938" s="597" t="s">
        <v>151</v>
      </c>
      <c r="C938" s="986" t="s">
        <v>974</v>
      </c>
      <c r="D938" s="986"/>
      <c r="E938" s="986"/>
      <c r="F938" s="986"/>
      <c r="G938" s="986"/>
      <c r="H938" s="986"/>
      <c r="I938" s="986"/>
      <c r="J938" s="986"/>
      <c r="K938" s="986"/>
      <c r="L938" s="986"/>
      <c r="M938" s="986"/>
      <c r="N938" s="986"/>
      <c r="O938" s="986"/>
      <c r="P938" s="986"/>
      <c r="Q938" s="986"/>
      <c r="R938" s="986"/>
      <c r="S938" s="986"/>
      <c r="T938" s="986"/>
      <c r="U938" s="986"/>
      <c r="V938" s="986"/>
    </row>
    <row r="939" spans="1:22" s="3" customFormat="1" ht="18" customHeight="1">
      <c r="A939" s="599" t="s">
        <v>190</v>
      </c>
      <c r="B939" s="597" t="s">
        <v>151</v>
      </c>
      <c r="C939" s="598" t="s">
        <v>151</v>
      </c>
      <c r="D939" s="672" t="s">
        <v>975</v>
      </c>
      <c r="E939" s="673"/>
      <c r="F939" s="990"/>
      <c r="G939" s="990"/>
      <c r="H939" s="990"/>
      <c r="I939" s="990"/>
      <c r="J939" s="990"/>
      <c r="K939" s="990"/>
      <c r="L939" s="990"/>
      <c r="M939" s="990"/>
      <c r="N939" s="990"/>
      <c r="O939" s="990"/>
      <c r="P939" s="990"/>
      <c r="Q939" s="990"/>
      <c r="R939" s="673"/>
      <c r="S939" s="673"/>
      <c r="T939" s="673"/>
      <c r="U939" s="673"/>
      <c r="V939" s="674"/>
    </row>
    <row r="940" spans="1:22" s="3" customFormat="1" ht="30" customHeight="1">
      <c r="A940" s="715" t="s">
        <v>190</v>
      </c>
      <c r="B940" s="851" t="s">
        <v>151</v>
      </c>
      <c r="C940" s="852" t="s">
        <v>151</v>
      </c>
      <c r="D940" s="656" t="s">
        <v>150</v>
      </c>
      <c r="E940" s="987" t="s">
        <v>976</v>
      </c>
      <c r="F940" s="988"/>
      <c r="G940" s="218"/>
      <c r="H940" s="197"/>
      <c r="I940" s="197"/>
      <c r="J940" s="197"/>
      <c r="K940" s="197"/>
      <c r="L940" s="197"/>
      <c r="M940" s="197"/>
      <c r="N940" s="197"/>
      <c r="O940" s="197"/>
      <c r="P940" s="197"/>
      <c r="Q940" s="432"/>
      <c r="R940" s="198"/>
      <c r="S940" s="198"/>
      <c r="T940" s="369"/>
      <c r="U940" s="199"/>
      <c r="V940" s="199"/>
    </row>
    <row r="941" spans="1:22" s="3" customFormat="1" ht="47.25" customHeight="1">
      <c r="A941" s="715"/>
      <c r="B941" s="851"/>
      <c r="C941" s="852"/>
      <c r="D941" s="657"/>
      <c r="E941" s="181" t="s">
        <v>10</v>
      </c>
      <c r="F941" s="380" t="s">
        <v>977</v>
      </c>
      <c r="G941" s="227" t="s">
        <v>14</v>
      </c>
      <c r="H941" s="433">
        <f>I941+J941+L941+M941+N941+O941+P941+Q941</f>
        <v>2</v>
      </c>
      <c r="I941" s="434">
        <v>2</v>
      </c>
      <c r="J941" s="434"/>
      <c r="K941" s="434"/>
      <c r="L941" s="434"/>
      <c r="M941" s="434"/>
      <c r="N941" s="434"/>
      <c r="O941" s="434"/>
      <c r="P941" s="434"/>
      <c r="Q941" s="434"/>
      <c r="R941" s="264" t="s">
        <v>967</v>
      </c>
      <c r="S941" s="226" t="s">
        <v>948</v>
      </c>
      <c r="T941" s="381" t="s">
        <v>1084</v>
      </c>
      <c r="U941" s="200" t="s">
        <v>152</v>
      </c>
      <c r="V941" s="382">
        <v>160</v>
      </c>
    </row>
    <row r="942" spans="1:22" s="3" customFormat="1" ht="15" customHeight="1">
      <c r="A942" s="715"/>
      <c r="B942" s="851"/>
      <c r="C942" s="852"/>
      <c r="D942" s="619" t="s">
        <v>15</v>
      </c>
      <c r="E942" s="620"/>
      <c r="F942" s="620"/>
      <c r="G942" s="621"/>
      <c r="H942" s="204">
        <f>H941</f>
        <v>2</v>
      </c>
      <c r="I942" s="204">
        <f t="shared" ref="I942:Q943" si="293">I941</f>
        <v>2</v>
      </c>
      <c r="J942" s="204">
        <f t="shared" si="293"/>
        <v>0</v>
      </c>
      <c r="K942" s="204"/>
      <c r="L942" s="204">
        <f t="shared" si="293"/>
        <v>0</v>
      </c>
      <c r="M942" s="204">
        <f t="shared" si="293"/>
        <v>0</v>
      </c>
      <c r="N942" s="204">
        <f t="shared" si="293"/>
        <v>0</v>
      </c>
      <c r="O942" s="204">
        <f t="shared" si="293"/>
        <v>0</v>
      </c>
      <c r="P942" s="204">
        <f t="shared" si="293"/>
        <v>0</v>
      </c>
      <c r="Q942" s="204">
        <f t="shared" si="293"/>
        <v>0</v>
      </c>
      <c r="R942" s="622"/>
      <c r="S942" s="622"/>
      <c r="T942" s="622"/>
      <c r="U942" s="622"/>
      <c r="V942" s="623"/>
    </row>
    <row r="943" spans="1:22" s="3" customFormat="1" ht="15" customHeight="1">
      <c r="A943" s="599" t="s">
        <v>190</v>
      </c>
      <c r="B943" s="597" t="s">
        <v>151</v>
      </c>
      <c r="C943" s="598" t="s">
        <v>151</v>
      </c>
      <c r="D943" s="989" t="s">
        <v>16</v>
      </c>
      <c r="E943" s="989"/>
      <c r="F943" s="989"/>
      <c r="G943" s="989"/>
      <c r="H943" s="387">
        <f>H942</f>
        <v>2</v>
      </c>
      <c r="I943" s="387">
        <f t="shared" si="293"/>
        <v>2</v>
      </c>
      <c r="J943" s="387">
        <f t="shared" si="293"/>
        <v>0</v>
      </c>
      <c r="K943" s="387">
        <f t="shared" si="293"/>
        <v>0</v>
      </c>
      <c r="L943" s="387">
        <f t="shared" si="293"/>
        <v>0</v>
      </c>
      <c r="M943" s="387">
        <f t="shared" si="293"/>
        <v>0</v>
      </c>
      <c r="N943" s="387">
        <f t="shared" si="293"/>
        <v>0</v>
      </c>
      <c r="O943" s="387">
        <f t="shared" si="293"/>
        <v>0</v>
      </c>
      <c r="P943" s="387">
        <f t="shared" si="293"/>
        <v>0</v>
      </c>
      <c r="Q943" s="387">
        <f t="shared" si="293"/>
        <v>0</v>
      </c>
      <c r="R943" s="732"/>
      <c r="S943" s="733"/>
      <c r="T943" s="733"/>
      <c r="U943" s="733"/>
      <c r="V943" s="734"/>
    </row>
    <row r="944" spans="1:22" s="3" customFormat="1" ht="18" customHeight="1">
      <c r="A944" s="599" t="s">
        <v>190</v>
      </c>
      <c r="B944" s="597" t="s">
        <v>151</v>
      </c>
      <c r="C944" s="598" t="s">
        <v>162</v>
      </c>
      <c r="D944" s="672" t="s">
        <v>978</v>
      </c>
      <c r="E944" s="673"/>
      <c r="F944" s="673"/>
      <c r="G944" s="673"/>
      <c r="H944" s="673"/>
      <c r="I944" s="673"/>
      <c r="J944" s="673"/>
      <c r="K944" s="673"/>
      <c r="L944" s="673"/>
      <c r="M944" s="673"/>
      <c r="N944" s="673"/>
      <c r="O944" s="673"/>
      <c r="P944" s="673"/>
      <c r="Q944" s="673"/>
      <c r="R944" s="673"/>
      <c r="S944" s="673"/>
      <c r="T944" s="673"/>
      <c r="U944" s="673"/>
      <c r="V944" s="674"/>
    </row>
    <row r="945" spans="1:22" s="3" customFormat="1" ht="31.5" customHeight="1">
      <c r="A945" s="715" t="s">
        <v>190</v>
      </c>
      <c r="B945" s="851" t="s">
        <v>151</v>
      </c>
      <c r="C945" s="852" t="s">
        <v>162</v>
      </c>
      <c r="D945" s="656" t="s">
        <v>150</v>
      </c>
      <c r="E945" s="987" t="s">
        <v>1202</v>
      </c>
      <c r="F945" s="988"/>
      <c r="G945" s="196"/>
      <c r="H945" s="197"/>
      <c r="I945" s="197"/>
      <c r="J945" s="197"/>
      <c r="K945" s="197"/>
      <c r="L945" s="197"/>
      <c r="M945" s="197"/>
      <c r="N945" s="197"/>
      <c r="O945" s="197"/>
      <c r="P945" s="197"/>
      <c r="Q945" s="197"/>
      <c r="R945" s="198"/>
      <c r="S945" s="198"/>
      <c r="T945" s="369"/>
      <c r="U945" s="199"/>
      <c r="V945" s="199"/>
    </row>
    <row r="946" spans="1:22" s="3" customFormat="1" ht="39" customHeight="1">
      <c r="A946" s="715"/>
      <c r="B946" s="851"/>
      <c r="C946" s="852"/>
      <c r="D946" s="657"/>
      <c r="E946" s="181" t="s">
        <v>10</v>
      </c>
      <c r="F946" s="3" t="s">
        <v>346</v>
      </c>
      <c r="G946" s="227" t="s">
        <v>979</v>
      </c>
      <c r="H946" s="398">
        <f>I946+J946+L946+M946+N946+O946+P946+Q946</f>
        <v>439.18699999999995</v>
      </c>
      <c r="I946" s="201">
        <v>175.14</v>
      </c>
      <c r="J946" s="201">
        <v>3.5</v>
      </c>
      <c r="K946" s="201"/>
      <c r="L946" s="201">
        <v>197.59299999999999</v>
      </c>
      <c r="M946" s="201"/>
      <c r="N946" s="201"/>
      <c r="O946" s="201"/>
      <c r="P946" s="201"/>
      <c r="Q946" s="201">
        <v>62.954000000000001</v>
      </c>
      <c r="R946" s="264" t="s">
        <v>967</v>
      </c>
      <c r="S946" s="226" t="s">
        <v>980</v>
      </c>
      <c r="T946" s="371" t="s">
        <v>1078</v>
      </c>
      <c r="U946" s="200" t="s">
        <v>152</v>
      </c>
      <c r="V946" s="200">
        <v>1</v>
      </c>
    </row>
    <row r="947" spans="1:22" s="3" customFormat="1" ht="15" customHeight="1">
      <c r="A947" s="715"/>
      <c r="B947" s="851"/>
      <c r="C947" s="852"/>
      <c r="D947" s="619" t="s">
        <v>15</v>
      </c>
      <c r="E947" s="620"/>
      <c r="F947" s="620"/>
      <c r="G947" s="621"/>
      <c r="H947" s="204">
        <f>H946</f>
        <v>439.18699999999995</v>
      </c>
      <c r="I947" s="204">
        <f t="shared" ref="I947:K948" si="294">I946</f>
        <v>175.14</v>
      </c>
      <c r="J947" s="204">
        <f t="shared" si="294"/>
        <v>3.5</v>
      </c>
      <c r="K947" s="204"/>
      <c r="L947" s="204">
        <f t="shared" ref="L947:Q948" si="295">L946</f>
        <v>197.59299999999999</v>
      </c>
      <c r="M947" s="204">
        <f t="shared" si="295"/>
        <v>0</v>
      </c>
      <c r="N947" s="204">
        <f t="shared" si="295"/>
        <v>0</v>
      </c>
      <c r="O947" s="204">
        <f t="shared" si="295"/>
        <v>0</v>
      </c>
      <c r="P947" s="204">
        <f t="shared" si="295"/>
        <v>0</v>
      </c>
      <c r="Q947" s="204">
        <f t="shared" si="295"/>
        <v>62.954000000000001</v>
      </c>
      <c r="R947" s="622"/>
      <c r="S947" s="622"/>
      <c r="T947" s="622"/>
      <c r="U947" s="622"/>
      <c r="V947" s="623"/>
    </row>
    <row r="948" spans="1:22" s="3" customFormat="1" ht="15" customHeight="1">
      <c r="A948" s="599" t="s">
        <v>190</v>
      </c>
      <c r="B948" s="597" t="s">
        <v>151</v>
      </c>
      <c r="C948" s="598" t="s">
        <v>162</v>
      </c>
      <c r="D948" s="639" t="s">
        <v>16</v>
      </c>
      <c r="E948" s="640"/>
      <c r="F948" s="640"/>
      <c r="G948" s="641"/>
      <c r="H948" s="387">
        <f>H947</f>
        <v>439.18699999999995</v>
      </c>
      <c r="I948" s="387">
        <f t="shared" si="294"/>
        <v>175.14</v>
      </c>
      <c r="J948" s="387">
        <f t="shared" si="294"/>
        <v>3.5</v>
      </c>
      <c r="K948" s="387">
        <f t="shared" si="294"/>
        <v>0</v>
      </c>
      <c r="L948" s="387">
        <f t="shared" si="295"/>
        <v>197.59299999999999</v>
      </c>
      <c r="M948" s="387">
        <f t="shared" si="295"/>
        <v>0</v>
      </c>
      <c r="N948" s="387">
        <f t="shared" si="295"/>
        <v>0</v>
      </c>
      <c r="O948" s="387">
        <f t="shared" si="295"/>
        <v>0</v>
      </c>
      <c r="P948" s="387">
        <f t="shared" si="295"/>
        <v>0</v>
      </c>
      <c r="Q948" s="387">
        <f t="shared" si="295"/>
        <v>62.954000000000001</v>
      </c>
      <c r="R948" s="732"/>
      <c r="S948" s="733"/>
      <c r="T948" s="733"/>
      <c r="U948" s="733"/>
      <c r="V948" s="734"/>
    </row>
    <row r="949" spans="1:22" s="3" customFormat="1" ht="18" customHeight="1">
      <c r="A949" s="599" t="s">
        <v>190</v>
      </c>
      <c r="B949" s="597" t="s">
        <v>151</v>
      </c>
      <c r="C949" s="598" t="s">
        <v>164</v>
      </c>
      <c r="D949" s="601" t="s">
        <v>981</v>
      </c>
      <c r="E949" s="602"/>
      <c r="F949" s="602"/>
      <c r="G949" s="602"/>
      <c r="H949" s="435"/>
      <c r="I949" s="435"/>
      <c r="J949" s="435"/>
      <c r="K949" s="435"/>
      <c r="L949" s="435"/>
      <c r="M949" s="435"/>
      <c r="N949" s="435"/>
      <c r="O949" s="435"/>
      <c r="P949" s="435"/>
      <c r="Q949" s="435"/>
      <c r="R949" s="602"/>
      <c r="S949" s="602"/>
      <c r="T949" s="602"/>
      <c r="U949" s="602"/>
      <c r="V949" s="603"/>
    </row>
    <row r="950" spans="1:22" s="3" customFormat="1" ht="40.5" customHeight="1">
      <c r="A950" s="647" t="s">
        <v>190</v>
      </c>
      <c r="B950" s="650" t="s">
        <v>151</v>
      </c>
      <c r="C950" s="653" t="s">
        <v>164</v>
      </c>
      <c r="D950" s="656" t="s">
        <v>150</v>
      </c>
      <c r="E950" s="617" t="s">
        <v>982</v>
      </c>
      <c r="F950" s="618"/>
      <c r="G950" s="196"/>
      <c r="H950" s="197"/>
      <c r="I950" s="197"/>
      <c r="J950" s="197"/>
      <c r="K950" s="197"/>
      <c r="L950" s="197"/>
      <c r="M950" s="197"/>
      <c r="N950" s="197"/>
      <c r="O950" s="197"/>
      <c r="P950" s="197"/>
      <c r="Q950" s="197"/>
      <c r="R950" s="198"/>
      <c r="S950" s="198"/>
      <c r="T950" s="369"/>
      <c r="U950" s="199"/>
      <c r="V950" s="199"/>
    </row>
    <row r="951" spans="1:22" s="3" customFormat="1" ht="41.25" customHeight="1">
      <c r="A951" s="648"/>
      <c r="B951" s="651"/>
      <c r="C951" s="654"/>
      <c r="D951" s="658"/>
      <c r="E951" s="182" t="s">
        <v>10</v>
      </c>
      <c r="F951" s="378" t="s">
        <v>356</v>
      </c>
      <c r="G951" s="227" t="s">
        <v>375</v>
      </c>
      <c r="H951" s="398">
        <f>I951+J951+L951+M951+N951+O951+P951+Q951</f>
        <v>9167.2289999999994</v>
      </c>
      <c r="I951" s="201">
        <v>1358.5989999999999</v>
      </c>
      <c r="J951" s="201"/>
      <c r="K951" s="201"/>
      <c r="L951" s="201">
        <v>166.5</v>
      </c>
      <c r="M951" s="201"/>
      <c r="N951" s="201"/>
      <c r="O951" s="201"/>
      <c r="P951" s="201"/>
      <c r="Q951" s="201">
        <v>7642.13</v>
      </c>
      <c r="R951" s="264" t="s">
        <v>435</v>
      </c>
      <c r="S951" s="226" t="s">
        <v>948</v>
      </c>
      <c r="T951" s="371" t="s">
        <v>983</v>
      </c>
      <c r="U951" s="266" t="s">
        <v>152</v>
      </c>
      <c r="V951" s="200">
        <v>10252</v>
      </c>
    </row>
    <row r="952" spans="1:22" s="3" customFormat="1" ht="15" customHeight="1">
      <c r="A952" s="649"/>
      <c r="B952" s="652"/>
      <c r="C952" s="655"/>
      <c r="D952" s="619" t="s">
        <v>15</v>
      </c>
      <c r="E952" s="620"/>
      <c r="F952" s="620"/>
      <c r="G952" s="621"/>
      <c r="H952" s="386">
        <f>H951</f>
        <v>9167.2289999999994</v>
      </c>
      <c r="I952" s="386">
        <v>1202.732</v>
      </c>
      <c r="J952" s="386">
        <f t="shared" ref="J952:Q952" si="296">J951</f>
        <v>0</v>
      </c>
      <c r="K952" s="386">
        <f t="shared" si="296"/>
        <v>0</v>
      </c>
      <c r="L952" s="386">
        <f t="shared" si="296"/>
        <v>166.5</v>
      </c>
      <c r="M952" s="386">
        <f t="shared" si="296"/>
        <v>0</v>
      </c>
      <c r="N952" s="386">
        <f t="shared" si="296"/>
        <v>0</v>
      </c>
      <c r="O952" s="386">
        <f t="shared" si="296"/>
        <v>0</v>
      </c>
      <c r="P952" s="386">
        <f t="shared" si="296"/>
        <v>0</v>
      </c>
      <c r="Q952" s="386">
        <f t="shared" si="296"/>
        <v>7642.13</v>
      </c>
      <c r="R952" s="667"/>
      <c r="S952" s="668"/>
      <c r="T952" s="668"/>
      <c r="U952" s="668"/>
      <c r="V952" s="669"/>
    </row>
    <row r="953" spans="1:22" s="3" customFormat="1" ht="29.25" customHeight="1">
      <c r="A953" s="647" t="s">
        <v>190</v>
      </c>
      <c r="B953" s="650" t="s">
        <v>151</v>
      </c>
      <c r="C953" s="653" t="s">
        <v>164</v>
      </c>
      <c r="D953" s="656" t="s">
        <v>151</v>
      </c>
      <c r="E953" s="617" t="s">
        <v>984</v>
      </c>
      <c r="F953" s="618"/>
      <c r="G953" s="196"/>
      <c r="H953" s="197"/>
      <c r="I953" s="197"/>
      <c r="J953" s="197"/>
      <c r="K953" s="197"/>
      <c r="L953" s="197"/>
      <c r="M953" s="197"/>
      <c r="N953" s="197"/>
      <c r="O953" s="197"/>
      <c r="P953" s="197"/>
      <c r="Q953" s="197"/>
      <c r="R953" s="198"/>
      <c r="S953" s="198"/>
      <c r="T953" s="369"/>
      <c r="U953" s="199"/>
      <c r="V953" s="199"/>
    </row>
    <row r="954" spans="1:22" s="3" customFormat="1" ht="41.25" customHeight="1">
      <c r="A954" s="648"/>
      <c r="B954" s="651"/>
      <c r="C954" s="654"/>
      <c r="D954" s="658"/>
      <c r="E954" s="182" t="s">
        <v>10</v>
      </c>
      <c r="F954" s="378" t="s">
        <v>1106</v>
      </c>
      <c r="G954" s="227" t="s">
        <v>14</v>
      </c>
      <c r="H954" s="398">
        <f>I954+J954+L954+M954+N954+O954+P954+Q954</f>
        <v>50</v>
      </c>
      <c r="I954" s="201">
        <v>50</v>
      </c>
      <c r="J954" s="201"/>
      <c r="K954" s="201"/>
      <c r="L954" s="201"/>
      <c r="M954" s="201"/>
      <c r="N954" s="201"/>
      <c r="O954" s="201"/>
      <c r="P954" s="201"/>
      <c r="Q954" s="201"/>
      <c r="R954" s="264" t="s">
        <v>435</v>
      </c>
      <c r="S954" s="226" t="s">
        <v>948</v>
      </c>
      <c r="T954" s="371" t="s">
        <v>985</v>
      </c>
      <c r="U954" s="266" t="s">
        <v>152</v>
      </c>
      <c r="V954" s="200">
        <v>280</v>
      </c>
    </row>
    <row r="955" spans="1:22" s="3" customFormat="1" ht="15" customHeight="1">
      <c r="A955" s="649"/>
      <c r="B955" s="652"/>
      <c r="C955" s="655"/>
      <c r="D955" s="619" t="s">
        <v>15</v>
      </c>
      <c r="E955" s="620"/>
      <c r="F955" s="620"/>
      <c r="G955" s="621"/>
      <c r="H955" s="386">
        <f>H954</f>
        <v>50</v>
      </c>
      <c r="I955" s="386">
        <f t="shared" ref="I955:Q955" si="297">I954</f>
        <v>50</v>
      </c>
      <c r="J955" s="386">
        <f t="shared" si="297"/>
        <v>0</v>
      </c>
      <c r="K955" s="386">
        <f t="shared" si="297"/>
        <v>0</v>
      </c>
      <c r="L955" s="386">
        <f t="shared" si="297"/>
        <v>0</v>
      </c>
      <c r="M955" s="386">
        <f t="shared" si="297"/>
        <v>0</v>
      </c>
      <c r="N955" s="386">
        <f t="shared" si="297"/>
        <v>0</v>
      </c>
      <c r="O955" s="386">
        <f t="shared" si="297"/>
        <v>0</v>
      </c>
      <c r="P955" s="386">
        <f t="shared" si="297"/>
        <v>0</v>
      </c>
      <c r="Q955" s="386">
        <f t="shared" si="297"/>
        <v>0</v>
      </c>
      <c r="R955" s="667"/>
      <c r="S955" s="668"/>
      <c r="T955" s="668"/>
      <c r="U955" s="668"/>
      <c r="V955" s="669"/>
    </row>
    <row r="956" spans="1:22" s="3" customFormat="1" ht="29.25" customHeight="1">
      <c r="A956" s="715" t="s">
        <v>190</v>
      </c>
      <c r="B956" s="851" t="s">
        <v>151</v>
      </c>
      <c r="C956" s="852" t="s">
        <v>164</v>
      </c>
      <c r="D956" s="656" t="s">
        <v>154</v>
      </c>
      <c r="E956" s="617" t="s">
        <v>986</v>
      </c>
      <c r="F956" s="618"/>
      <c r="G956" s="196"/>
      <c r="H956" s="197"/>
      <c r="I956" s="197"/>
      <c r="J956" s="197"/>
      <c r="K956" s="197"/>
      <c r="L956" s="197"/>
      <c r="M956" s="197"/>
      <c r="N956" s="197"/>
      <c r="O956" s="197"/>
      <c r="P956" s="197"/>
      <c r="Q956" s="197"/>
      <c r="R956" s="198"/>
      <c r="S956" s="198"/>
      <c r="T956" s="369"/>
      <c r="U956" s="199"/>
      <c r="V956" s="199"/>
    </row>
    <row r="957" spans="1:22" s="3" customFormat="1" ht="58.5" customHeight="1">
      <c r="A957" s="715"/>
      <c r="B957" s="851"/>
      <c r="C957" s="852"/>
      <c r="D957" s="657"/>
      <c r="E957" s="181" t="s">
        <v>10</v>
      </c>
      <c r="F957" s="370" t="s">
        <v>357</v>
      </c>
      <c r="G957" s="227" t="s">
        <v>14</v>
      </c>
      <c r="H957" s="398">
        <f>I957+J957+L957+M957+N957+O957+P957+Q957</f>
        <v>72</v>
      </c>
      <c r="I957" s="201">
        <v>72</v>
      </c>
      <c r="J957" s="201"/>
      <c r="K957" s="201"/>
      <c r="L957" s="201"/>
      <c r="M957" s="201"/>
      <c r="N957" s="201"/>
      <c r="O957" s="201"/>
      <c r="P957" s="201"/>
      <c r="Q957" s="201"/>
      <c r="R957" s="264" t="s">
        <v>752</v>
      </c>
      <c r="S957" s="226" t="s">
        <v>987</v>
      </c>
      <c r="T957" s="371" t="s">
        <v>1107</v>
      </c>
      <c r="U957" s="200" t="s">
        <v>152</v>
      </c>
      <c r="V957" s="200">
        <v>4300</v>
      </c>
    </row>
    <row r="958" spans="1:22" s="3" customFormat="1" ht="15" customHeight="1">
      <c r="A958" s="715"/>
      <c r="B958" s="851"/>
      <c r="C958" s="852"/>
      <c r="D958" s="619" t="s">
        <v>15</v>
      </c>
      <c r="E958" s="620"/>
      <c r="F958" s="620"/>
      <c r="G958" s="621"/>
      <c r="H958" s="204">
        <f>H957</f>
        <v>72</v>
      </c>
      <c r="I958" s="204">
        <f t="shared" ref="I958:Q958" si="298">I957</f>
        <v>72</v>
      </c>
      <c r="J958" s="204">
        <f t="shared" si="298"/>
        <v>0</v>
      </c>
      <c r="K958" s="204">
        <f t="shared" si="298"/>
        <v>0</v>
      </c>
      <c r="L958" s="204">
        <f t="shared" si="298"/>
        <v>0</v>
      </c>
      <c r="M958" s="204">
        <f t="shared" si="298"/>
        <v>0</v>
      </c>
      <c r="N958" s="204">
        <f t="shared" si="298"/>
        <v>0</v>
      </c>
      <c r="O958" s="204">
        <f t="shared" si="298"/>
        <v>0</v>
      </c>
      <c r="P958" s="204">
        <f t="shared" si="298"/>
        <v>0</v>
      </c>
      <c r="Q958" s="204">
        <f t="shared" si="298"/>
        <v>0</v>
      </c>
      <c r="R958" s="622"/>
      <c r="S958" s="622"/>
      <c r="T958" s="622"/>
      <c r="U958" s="622"/>
      <c r="V958" s="623"/>
    </row>
    <row r="959" spans="1:22" s="3" customFormat="1" ht="15" customHeight="1">
      <c r="A959" s="599" t="s">
        <v>190</v>
      </c>
      <c r="B959" s="597" t="s">
        <v>151</v>
      </c>
      <c r="C959" s="598" t="s">
        <v>164</v>
      </c>
      <c r="D959" s="639" t="s">
        <v>16</v>
      </c>
      <c r="E959" s="640"/>
      <c r="F959" s="640"/>
      <c r="G959" s="641"/>
      <c r="H959" s="387">
        <f>H952+H955+H958</f>
        <v>9289.2289999999994</v>
      </c>
      <c r="I959" s="387">
        <f t="shared" ref="I959:Q959" si="299">I952+I955+I958</f>
        <v>1324.732</v>
      </c>
      <c r="J959" s="387">
        <f t="shared" si="299"/>
        <v>0</v>
      </c>
      <c r="K959" s="387">
        <f t="shared" si="299"/>
        <v>0</v>
      </c>
      <c r="L959" s="387">
        <f t="shared" si="299"/>
        <v>166.5</v>
      </c>
      <c r="M959" s="387">
        <f t="shared" si="299"/>
        <v>0</v>
      </c>
      <c r="N959" s="387">
        <f t="shared" si="299"/>
        <v>0</v>
      </c>
      <c r="O959" s="387">
        <f t="shared" si="299"/>
        <v>0</v>
      </c>
      <c r="P959" s="387">
        <f t="shared" si="299"/>
        <v>0</v>
      </c>
      <c r="Q959" s="387">
        <f t="shared" si="299"/>
        <v>7642.13</v>
      </c>
      <c r="R959" s="732"/>
      <c r="S959" s="733"/>
      <c r="T959" s="733"/>
      <c r="U959" s="733"/>
      <c r="V959" s="734"/>
    </row>
    <row r="960" spans="1:22" s="3" customFormat="1" ht="15" customHeight="1">
      <c r="A960" s="599" t="s">
        <v>190</v>
      </c>
      <c r="B960" s="597" t="s">
        <v>304</v>
      </c>
      <c r="C960" s="598" t="s">
        <v>186</v>
      </c>
      <c r="D960" s="672" t="s">
        <v>988</v>
      </c>
      <c r="E960" s="673"/>
      <c r="F960" s="673"/>
      <c r="G960" s="673"/>
      <c r="H960" s="673"/>
      <c r="I960" s="673"/>
      <c r="J960" s="673"/>
      <c r="K960" s="673"/>
      <c r="L960" s="673"/>
      <c r="M960" s="673"/>
      <c r="N960" s="673"/>
      <c r="O960" s="673"/>
      <c r="P960" s="673"/>
      <c r="Q960" s="673"/>
      <c r="R960" s="673"/>
      <c r="S960" s="673"/>
      <c r="T960" s="673"/>
      <c r="U960" s="673"/>
      <c r="V960" s="674"/>
    </row>
    <row r="961" spans="1:22" s="3" customFormat="1" ht="26.25" customHeight="1">
      <c r="A961" s="715" t="s">
        <v>190</v>
      </c>
      <c r="B961" s="851" t="s">
        <v>151</v>
      </c>
      <c r="C961" s="852" t="s">
        <v>186</v>
      </c>
      <c r="D961" s="656" t="s">
        <v>150</v>
      </c>
      <c r="E961" s="617" t="s">
        <v>989</v>
      </c>
      <c r="F961" s="618"/>
      <c r="G961" s="196"/>
      <c r="H961" s="197"/>
      <c r="I961" s="197"/>
      <c r="J961" s="197"/>
      <c r="K961" s="197"/>
      <c r="L961" s="197"/>
      <c r="M961" s="197"/>
      <c r="N961" s="197"/>
      <c r="O961" s="197"/>
      <c r="P961" s="197"/>
      <c r="Q961" s="197"/>
      <c r="R961" s="198"/>
      <c r="S961" s="198"/>
      <c r="T961" s="369"/>
      <c r="U961" s="199"/>
      <c r="V961" s="199"/>
    </row>
    <row r="962" spans="1:22" s="3" customFormat="1" ht="43.5" customHeight="1">
      <c r="A962" s="715"/>
      <c r="B962" s="851"/>
      <c r="C962" s="852"/>
      <c r="D962" s="657"/>
      <c r="E962" s="181" t="s">
        <v>10</v>
      </c>
      <c r="F962" s="370" t="s">
        <v>990</v>
      </c>
      <c r="G962" s="227" t="s">
        <v>14</v>
      </c>
      <c r="H962" s="398">
        <f>I962+J962+L962+M962+N962+O962+P962+Q962</f>
        <v>1</v>
      </c>
      <c r="I962" s="201">
        <v>1</v>
      </c>
      <c r="J962" s="201"/>
      <c r="K962" s="201"/>
      <c r="L962" s="201"/>
      <c r="M962" s="201"/>
      <c r="N962" s="201"/>
      <c r="O962" s="201"/>
      <c r="P962" s="201"/>
      <c r="Q962" s="201"/>
      <c r="R962" s="264" t="s">
        <v>435</v>
      </c>
      <c r="S962" s="226" t="s">
        <v>948</v>
      </c>
      <c r="T962" s="371" t="s">
        <v>1078</v>
      </c>
      <c r="U962" s="200" t="s">
        <v>152</v>
      </c>
      <c r="V962" s="200">
        <v>1</v>
      </c>
    </row>
    <row r="963" spans="1:22" s="3" customFormat="1" ht="15" customHeight="1">
      <c r="A963" s="715"/>
      <c r="B963" s="851"/>
      <c r="C963" s="852"/>
      <c r="D963" s="619" t="s">
        <v>15</v>
      </c>
      <c r="E963" s="620"/>
      <c r="F963" s="620"/>
      <c r="G963" s="621"/>
      <c r="H963" s="204">
        <f>H962</f>
        <v>1</v>
      </c>
      <c r="I963" s="204">
        <f t="shared" ref="I963:Q964" si="300">I962</f>
        <v>1</v>
      </c>
      <c r="J963" s="204">
        <f t="shared" si="300"/>
        <v>0</v>
      </c>
      <c r="K963" s="204">
        <f t="shared" si="300"/>
        <v>0</v>
      </c>
      <c r="L963" s="204">
        <f t="shared" si="300"/>
        <v>0</v>
      </c>
      <c r="M963" s="204">
        <f t="shared" si="300"/>
        <v>0</v>
      </c>
      <c r="N963" s="204">
        <f t="shared" si="300"/>
        <v>0</v>
      </c>
      <c r="O963" s="204">
        <f t="shared" si="300"/>
        <v>0</v>
      </c>
      <c r="P963" s="204">
        <f t="shared" si="300"/>
        <v>0</v>
      </c>
      <c r="Q963" s="204">
        <f t="shared" si="300"/>
        <v>0</v>
      </c>
      <c r="R963" s="622"/>
      <c r="S963" s="622"/>
      <c r="T963" s="622"/>
      <c r="U963" s="622"/>
      <c r="V963" s="623"/>
    </row>
    <row r="964" spans="1:22" s="3" customFormat="1" ht="15" customHeight="1">
      <c r="A964" s="599" t="s">
        <v>190</v>
      </c>
      <c r="B964" s="597" t="s">
        <v>151</v>
      </c>
      <c r="C964" s="598" t="s">
        <v>186</v>
      </c>
      <c r="D964" s="639" t="s">
        <v>16</v>
      </c>
      <c r="E964" s="640"/>
      <c r="F964" s="640"/>
      <c r="G964" s="641"/>
      <c r="H964" s="387">
        <f>H963</f>
        <v>1</v>
      </c>
      <c r="I964" s="387">
        <f t="shared" si="300"/>
        <v>1</v>
      </c>
      <c r="J964" s="387">
        <f>J963</f>
        <v>0</v>
      </c>
      <c r="K964" s="387">
        <f t="shared" si="300"/>
        <v>0</v>
      </c>
      <c r="L964" s="387">
        <f t="shared" si="300"/>
        <v>0</v>
      </c>
      <c r="M964" s="387">
        <f t="shared" si="300"/>
        <v>0</v>
      </c>
      <c r="N964" s="387">
        <f t="shared" si="300"/>
        <v>0</v>
      </c>
      <c r="O964" s="387">
        <f t="shared" si="300"/>
        <v>0</v>
      </c>
      <c r="P964" s="387">
        <f t="shared" si="300"/>
        <v>0</v>
      </c>
      <c r="Q964" s="387">
        <f t="shared" si="300"/>
        <v>0</v>
      </c>
      <c r="R964" s="732"/>
      <c r="S964" s="733"/>
      <c r="T964" s="733"/>
      <c r="U964" s="733"/>
      <c r="V964" s="734"/>
    </row>
    <row r="965" spans="1:22" s="3" customFormat="1" ht="15" customHeight="1">
      <c r="A965" s="599" t="s">
        <v>190</v>
      </c>
      <c r="B965" s="597" t="s">
        <v>304</v>
      </c>
      <c r="C965" s="598" t="s">
        <v>168</v>
      </c>
      <c r="D965" s="672" t="s">
        <v>991</v>
      </c>
      <c r="E965" s="673"/>
      <c r="F965" s="673"/>
      <c r="G965" s="673"/>
      <c r="H965" s="673"/>
      <c r="I965" s="673"/>
      <c r="J965" s="673"/>
      <c r="K965" s="673"/>
      <c r="L965" s="673"/>
      <c r="M965" s="673"/>
      <c r="N965" s="673"/>
      <c r="O965" s="673"/>
      <c r="P965" s="673"/>
      <c r="Q965" s="673"/>
      <c r="R965" s="673"/>
      <c r="S965" s="673"/>
      <c r="T965" s="673"/>
      <c r="U965" s="673"/>
      <c r="V965" s="674"/>
    </row>
    <row r="966" spans="1:22" s="3" customFormat="1" ht="26.25" customHeight="1">
      <c r="A966" s="715" t="s">
        <v>190</v>
      </c>
      <c r="B966" s="851" t="s">
        <v>151</v>
      </c>
      <c r="C966" s="852" t="s">
        <v>168</v>
      </c>
      <c r="D966" s="656" t="s">
        <v>150</v>
      </c>
      <c r="E966" s="617" t="s">
        <v>992</v>
      </c>
      <c r="F966" s="618"/>
      <c r="G966" s="196"/>
      <c r="H966" s="197"/>
      <c r="I966" s="197"/>
      <c r="J966" s="197"/>
      <c r="K966" s="197"/>
      <c r="L966" s="197"/>
      <c r="M966" s="197"/>
      <c r="N966" s="197"/>
      <c r="O966" s="197"/>
      <c r="P966" s="197"/>
      <c r="Q966" s="197"/>
      <c r="R966" s="198"/>
      <c r="S966" s="198"/>
      <c r="T966" s="369"/>
      <c r="U966" s="199"/>
      <c r="V966" s="199"/>
    </row>
    <row r="967" spans="1:22" s="3" customFormat="1" ht="27.75" customHeight="1">
      <c r="A967" s="715"/>
      <c r="B967" s="851"/>
      <c r="C967" s="852"/>
      <c r="D967" s="657"/>
      <c r="E967" s="182" t="s">
        <v>10</v>
      </c>
      <c r="F967" s="378" t="s">
        <v>993</v>
      </c>
      <c r="G967" s="227" t="s">
        <v>14</v>
      </c>
      <c r="H967" s="398">
        <f>I967+J967+L967+M967+N967+O967+P967+Q967</f>
        <v>10</v>
      </c>
      <c r="I967" s="201">
        <v>10</v>
      </c>
      <c r="J967" s="201"/>
      <c r="K967" s="201"/>
      <c r="L967" s="201"/>
      <c r="M967" s="201"/>
      <c r="N967" s="201"/>
      <c r="O967" s="201"/>
      <c r="P967" s="201"/>
      <c r="Q967" s="201"/>
      <c r="R967" s="264" t="s">
        <v>435</v>
      </c>
      <c r="S967" s="226" t="s">
        <v>948</v>
      </c>
      <c r="T967" s="371" t="s">
        <v>1079</v>
      </c>
      <c r="U967" s="266" t="s">
        <v>152</v>
      </c>
      <c r="V967" s="200">
        <v>1</v>
      </c>
    </row>
    <row r="968" spans="1:22" s="3" customFormat="1" ht="15" customHeight="1">
      <c r="A968" s="715"/>
      <c r="B968" s="851"/>
      <c r="C968" s="852"/>
      <c r="D968" s="619" t="s">
        <v>15</v>
      </c>
      <c r="E968" s="620"/>
      <c r="F968" s="620"/>
      <c r="G968" s="621"/>
      <c r="H968" s="386">
        <f>H967</f>
        <v>10</v>
      </c>
      <c r="I968" s="386">
        <f t="shared" ref="I968:Q969" si="301">I967</f>
        <v>10</v>
      </c>
      <c r="J968" s="386">
        <f t="shared" si="301"/>
        <v>0</v>
      </c>
      <c r="K968" s="386">
        <f t="shared" si="301"/>
        <v>0</v>
      </c>
      <c r="L968" s="386">
        <f t="shared" si="301"/>
        <v>0</v>
      </c>
      <c r="M968" s="386">
        <f t="shared" si="301"/>
        <v>0</v>
      </c>
      <c r="N968" s="386">
        <f t="shared" si="301"/>
        <v>0</v>
      </c>
      <c r="O968" s="386">
        <f t="shared" si="301"/>
        <v>0</v>
      </c>
      <c r="P968" s="386">
        <f t="shared" si="301"/>
        <v>0</v>
      </c>
      <c r="Q968" s="386">
        <f t="shared" si="301"/>
        <v>0</v>
      </c>
      <c r="R968" s="667"/>
      <c r="S968" s="668"/>
      <c r="T968" s="668"/>
      <c r="U968" s="668"/>
      <c r="V968" s="669"/>
    </row>
    <row r="969" spans="1:22" s="3" customFormat="1" ht="15" customHeight="1">
      <c r="A969" s="599" t="s">
        <v>190</v>
      </c>
      <c r="B969" s="597" t="s">
        <v>151</v>
      </c>
      <c r="C969" s="598" t="s">
        <v>168</v>
      </c>
      <c r="D969" s="639" t="s">
        <v>16</v>
      </c>
      <c r="E969" s="640"/>
      <c r="F969" s="640"/>
      <c r="G969" s="641"/>
      <c r="H969" s="387">
        <f>H968</f>
        <v>10</v>
      </c>
      <c r="I969" s="387">
        <f t="shared" si="301"/>
        <v>10</v>
      </c>
      <c r="J969" s="387">
        <f t="shared" si="301"/>
        <v>0</v>
      </c>
      <c r="K969" s="387">
        <f t="shared" si="301"/>
        <v>0</v>
      </c>
      <c r="L969" s="387">
        <f t="shared" si="301"/>
        <v>0</v>
      </c>
      <c r="M969" s="387">
        <f t="shared" si="301"/>
        <v>0</v>
      </c>
      <c r="N969" s="387">
        <f t="shared" si="301"/>
        <v>0</v>
      </c>
      <c r="O969" s="387">
        <f t="shared" si="301"/>
        <v>0</v>
      </c>
      <c r="P969" s="387">
        <f t="shared" si="301"/>
        <v>0</v>
      </c>
      <c r="Q969" s="387">
        <f t="shared" si="301"/>
        <v>0</v>
      </c>
      <c r="R969" s="732"/>
      <c r="S969" s="733"/>
      <c r="T969" s="733"/>
      <c r="U969" s="733"/>
      <c r="V969" s="734"/>
    </row>
    <row r="970" spans="1:22" s="3" customFormat="1" ht="15" customHeight="1">
      <c r="A970" s="599" t="s">
        <v>190</v>
      </c>
      <c r="B970" s="597" t="s">
        <v>304</v>
      </c>
      <c r="C970" s="598" t="s">
        <v>172</v>
      </c>
      <c r="D970" s="672" t="s">
        <v>994</v>
      </c>
      <c r="E970" s="673"/>
      <c r="F970" s="673"/>
      <c r="G970" s="673"/>
      <c r="H970" s="673"/>
      <c r="I970" s="673"/>
      <c r="J970" s="673"/>
      <c r="K970" s="673"/>
      <c r="L970" s="673"/>
      <c r="M970" s="673"/>
      <c r="N970" s="673"/>
      <c r="O970" s="673"/>
      <c r="P970" s="673"/>
      <c r="Q970" s="673"/>
      <c r="R970" s="673"/>
      <c r="S970" s="673"/>
      <c r="T970" s="673"/>
      <c r="U970" s="673"/>
      <c r="V970" s="674"/>
    </row>
    <row r="971" spans="1:22" s="3" customFormat="1" ht="31.5" customHeight="1">
      <c r="A971" s="715" t="s">
        <v>190</v>
      </c>
      <c r="B971" s="851" t="s">
        <v>151</v>
      </c>
      <c r="C971" s="852" t="s">
        <v>172</v>
      </c>
      <c r="D971" s="656" t="s">
        <v>150</v>
      </c>
      <c r="E971" s="617" t="s">
        <v>995</v>
      </c>
      <c r="F971" s="618"/>
      <c r="G971" s="196"/>
      <c r="H971" s="197"/>
      <c r="I971" s="197"/>
      <c r="J971" s="197"/>
      <c r="K971" s="197"/>
      <c r="L971" s="197"/>
      <c r="M971" s="197"/>
      <c r="N971" s="197"/>
      <c r="O971" s="197"/>
      <c r="P971" s="197"/>
      <c r="Q971" s="197"/>
      <c r="R971" s="198"/>
      <c r="S971" s="198"/>
      <c r="T971" s="369"/>
      <c r="U971" s="199"/>
      <c r="V971" s="199"/>
    </row>
    <row r="972" spans="1:22" s="3" customFormat="1" ht="69" customHeight="1">
      <c r="A972" s="715"/>
      <c r="B972" s="851"/>
      <c r="C972" s="852"/>
      <c r="D972" s="657"/>
      <c r="E972" s="182" t="s">
        <v>10</v>
      </c>
      <c r="F972" s="370" t="s">
        <v>347</v>
      </c>
      <c r="G972" s="227" t="s">
        <v>996</v>
      </c>
      <c r="H972" s="398">
        <f>I972+J972+L972+M972+N972+O972+P972+Q972</f>
        <v>33.518999999999998</v>
      </c>
      <c r="I972" s="201">
        <v>12</v>
      </c>
      <c r="J972" s="201">
        <v>20.559000000000001</v>
      </c>
      <c r="K972" s="201"/>
      <c r="L972" s="201">
        <v>0.96</v>
      </c>
      <c r="M972" s="201"/>
      <c r="N972" s="201"/>
      <c r="O972" s="201"/>
      <c r="P972" s="201"/>
      <c r="Q972" s="201"/>
      <c r="R972" s="264" t="s">
        <v>743</v>
      </c>
      <c r="S972" s="226" t="s">
        <v>997</v>
      </c>
      <c r="T972" s="371" t="s">
        <v>998</v>
      </c>
      <c r="U972" s="266" t="s">
        <v>152</v>
      </c>
      <c r="V972" s="200">
        <v>18</v>
      </c>
    </row>
    <row r="973" spans="1:22" s="3" customFormat="1" ht="15" customHeight="1">
      <c r="A973" s="715"/>
      <c r="B973" s="851"/>
      <c r="C973" s="852"/>
      <c r="D973" s="619" t="s">
        <v>15</v>
      </c>
      <c r="E973" s="620"/>
      <c r="F973" s="620"/>
      <c r="G973" s="621"/>
      <c r="H973" s="386">
        <f>H972</f>
        <v>33.518999999999998</v>
      </c>
      <c r="I973" s="386">
        <f t="shared" ref="I973:Q973" si="302">I972</f>
        <v>12</v>
      </c>
      <c r="J973" s="386">
        <f t="shared" si="302"/>
        <v>20.559000000000001</v>
      </c>
      <c r="K973" s="386">
        <f t="shared" si="302"/>
        <v>0</v>
      </c>
      <c r="L973" s="386">
        <f t="shared" si="302"/>
        <v>0.96</v>
      </c>
      <c r="M973" s="386">
        <f t="shared" si="302"/>
        <v>0</v>
      </c>
      <c r="N973" s="386">
        <f t="shared" si="302"/>
        <v>0</v>
      </c>
      <c r="O973" s="386">
        <f t="shared" si="302"/>
        <v>0</v>
      </c>
      <c r="P973" s="386">
        <f t="shared" si="302"/>
        <v>0</v>
      </c>
      <c r="Q973" s="386">
        <f t="shared" si="302"/>
        <v>0</v>
      </c>
      <c r="R973" s="667"/>
      <c r="S973" s="668"/>
      <c r="T973" s="668"/>
      <c r="U973" s="668"/>
      <c r="V973" s="669"/>
    </row>
    <row r="974" spans="1:22" s="180" customFormat="1" ht="18" customHeight="1">
      <c r="A974" s="647" t="s">
        <v>190</v>
      </c>
      <c r="B974" s="851" t="s">
        <v>151</v>
      </c>
      <c r="C974" s="852" t="s">
        <v>172</v>
      </c>
      <c r="D974" s="656" t="s">
        <v>151</v>
      </c>
      <c r="E974" s="659" t="s">
        <v>424</v>
      </c>
      <c r="F974" s="660"/>
      <c r="G974" s="154"/>
      <c r="H974" s="197"/>
      <c r="I974" s="197"/>
      <c r="J974" s="197"/>
      <c r="K974" s="197"/>
      <c r="L974" s="197"/>
      <c r="M974" s="197"/>
      <c r="N974" s="197"/>
      <c r="O974" s="197"/>
      <c r="P974" s="197"/>
      <c r="Q974" s="197"/>
      <c r="R974" s="198"/>
      <c r="S974" s="198"/>
      <c r="T974" s="383"/>
      <c r="U974" s="199"/>
      <c r="V974" s="199"/>
    </row>
    <row r="975" spans="1:22" s="180" customFormat="1" ht="71.25" customHeight="1">
      <c r="A975" s="648"/>
      <c r="B975" s="851"/>
      <c r="C975" s="852"/>
      <c r="D975" s="657"/>
      <c r="E975" s="181" t="s">
        <v>10</v>
      </c>
      <c r="F975" s="232" t="s">
        <v>425</v>
      </c>
      <c r="G975" s="165" t="s">
        <v>423</v>
      </c>
      <c r="H975" s="398">
        <f>I975+J975+L975+M975+N975+O975+P975+Q975</f>
        <v>8</v>
      </c>
      <c r="I975" s="201">
        <v>8</v>
      </c>
      <c r="J975" s="201"/>
      <c r="K975" s="201"/>
      <c r="L975" s="201"/>
      <c r="M975" s="201"/>
      <c r="N975" s="201"/>
      <c r="O975" s="201"/>
      <c r="P975" s="201"/>
      <c r="Q975" s="201"/>
      <c r="R975" s="264" t="s">
        <v>435</v>
      </c>
      <c r="S975" s="226" t="s">
        <v>999</v>
      </c>
      <c r="T975" s="374" t="s">
        <v>1080</v>
      </c>
      <c r="U975" s="200" t="s">
        <v>152</v>
      </c>
      <c r="V975" s="200">
        <v>3</v>
      </c>
    </row>
    <row r="976" spans="1:22" ht="15" customHeight="1">
      <c r="A976" s="649"/>
      <c r="B976" s="851"/>
      <c r="C976" s="852"/>
      <c r="D976" s="853" t="s">
        <v>15</v>
      </c>
      <c r="E976" s="853"/>
      <c r="F976" s="853"/>
      <c r="G976" s="853"/>
      <c r="H976" s="386">
        <f>H975</f>
        <v>8</v>
      </c>
      <c r="I976" s="386">
        <f t="shared" ref="I976:Q976" si="303">I975</f>
        <v>8</v>
      </c>
      <c r="J976" s="386">
        <f t="shared" si="303"/>
        <v>0</v>
      </c>
      <c r="K976" s="386">
        <f t="shared" si="303"/>
        <v>0</v>
      </c>
      <c r="L976" s="386">
        <f t="shared" si="303"/>
        <v>0</v>
      </c>
      <c r="M976" s="386">
        <f t="shared" si="303"/>
        <v>0</v>
      </c>
      <c r="N976" s="386">
        <f t="shared" si="303"/>
        <v>0</v>
      </c>
      <c r="O976" s="386">
        <f t="shared" si="303"/>
        <v>0</v>
      </c>
      <c r="P976" s="386">
        <f t="shared" si="303"/>
        <v>0</v>
      </c>
      <c r="Q976" s="386">
        <f t="shared" si="303"/>
        <v>0</v>
      </c>
      <c r="R976" s="667"/>
      <c r="S976" s="668"/>
      <c r="T976" s="668"/>
      <c r="U976" s="668"/>
      <c r="V976" s="669"/>
    </row>
    <row r="977" spans="1:22" s="3" customFormat="1" ht="15" customHeight="1">
      <c r="A977" s="599" t="s">
        <v>190</v>
      </c>
      <c r="B977" s="597" t="s">
        <v>151</v>
      </c>
      <c r="C977" s="598" t="s">
        <v>172</v>
      </c>
      <c r="D977" s="989" t="s">
        <v>16</v>
      </c>
      <c r="E977" s="989"/>
      <c r="F977" s="989"/>
      <c r="G977" s="989"/>
      <c r="H977" s="387">
        <f t="shared" ref="H977:Q977" si="304">H973+H976</f>
        <v>41.518999999999998</v>
      </c>
      <c r="I977" s="387">
        <f t="shared" si="304"/>
        <v>20</v>
      </c>
      <c r="J977" s="387">
        <f t="shared" si="304"/>
        <v>20.559000000000001</v>
      </c>
      <c r="K977" s="387">
        <f t="shared" si="304"/>
        <v>0</v>
      </c>
      <c r="L977" s="387">
        <f t="shared" si="304"/>
        <v>0.96</v>
      </c>
      <c r="M977" s="387">
        <f t="shared" si="304"/>
        <v>0</v>
      </c>
      <c r="N977" s="387">
        <f t="shared" si="304"/>
        <v>0</v>
      </c>
      <c r="O977" s="387">
        <f t="shared" si="304"/>
        <v>0</v>
      </c>
      <c r="P977" s="387">
        <f t="shared" si="304"/>
        <v>0</v>
      </c>
      <c r="Q977" s="387">
        <f t="shared" si="304"/>
        <v>0</v>
      </c>
      <c r="R977" s="732"/>
      <c r="S977" s="733"/>
      <c r="T977" s="733"/>
      <c r="U977" s="733"/>
      <c r="V977" s="734"/>
    </row>
    <row r="978" spans="1:22" s="180" customFormat="1" ht="15" customHeight="1">
      <c r="A978" s="599" t="s">
        <v>190</v>
      </c>
      <c r="B978" s="597" t="s">
        <v>151</v>
      </c>
      <c r="C978" s="741" t="s">
        <v>17</v>
      </c>
      <c r="D978" s="742"/>
      <c r="E978" s="742"/>
      <c r="F978" s="742"/>
      <c r="G978" s="743"/>
      <c r="H978" s="389">
        <f t="shared" ref="H978:Q978" si="305">H943+H948+H959+H964+H969+H977</f>
        <v>9782.9349999999995</v>
      </c>
      <c r="I978" s="389">
        <f t="shared" si="305"/>
        <v>1532.8719999999998</v>
      </c>
      <c r="J978" s="389">
        <f t="shared" si="305"/>
        <v>24.059000000000001</v>
      </c>
      <c r="K978" s="389">
        <f t="shared" si="305"/>
        <v>0</v>
      </c>
      <c r="L978" s="389">
        <f t="shared" si="305"/>
        <v>365.05299999999994</v>
      </c>
      <c r="M978" s="389">
        <f t="shared" si="305"/>
        <v>0</v>
      </c>
      <c r="N978" s="389">
        <f t="shared" si="305"/>
        <v>0</v>
      </c>
      <c r="O978" s="389">
        <f t="shared" si="305"/>
        <v>0</v>
      </c>
      <c r="P978" s="389">
        <f t="shared" si="305"/>
        <v>0</v>
      </c>
      <c r="Q978" s="389">
        <f t="shared" si="305"/>
        <v>7705.0839999999998</v>
      </c>
      <c r="R978" s="223"/>
      <c r="S978" s="905"/>
      <c r="T978" s="905"/>
      <c r="U978" s="905"/>
      <c r="V978" s="906"/>
    </row>
    <row r="979" spans="1:22" s="3" customFormat="1" ht="15" customHeight="1">
      <c r="A979" s="596" t="s">
        <v>190</v>
      </c>
      <c r="B979" s="597" t="s">
        <v>153</v>
      </c>
      <c r="C979" s="986" t="s">
        <v>1000</v>
      </c>
      <c r="D979" s="986"/>
      <c r="E979" s="986"/>
      <c r="F979" s="986"/>
      <c r="G979" s="986"/>
      <c r="H979" s="986"/>
      <c r="I979" s="986"/>
      <c r="J979" s="986"/>
      <c r="K979" s="986"/>
      <c r="L979" s="986"/>
      <c r="M979" s="986"/>
      <c r="N979" s="986"/>
      <c r="O979" s="986"/>
      <c r="P979" s="986"/>
      <c r="Q979" s="986"/>
      <c r="R979" s="986"/>
      <c r="S979" s="986"/>
      <c r="T979" s="986"/>
      <c r="U979" s="986"/>
      <c r="V979" s="986"/>
    </row>
    <row r="980" spans="1:22" s="3" customFormat="1" ht="15" customHeight="1">
      <c r="A980" s="599" t="s">
        <v>190</v>
      </c>
      <c r="B980" s="597" t="s">
        <v>245</v>
      </c>
      <c r="C980" s="598" t="s">
        <v>150</v>
      </c>
      <c r="D980" s="672" t="s">
        <v>1001</v>
      </c>
      <c r="E980" s="673"/>
      <c r="F980" s="673"/>
      <c r="G980" s="673"/>
      <c r="H980" s="673"/>
      <c r="I980" s="673"/>
      <c r="J980" s="673"/>
      <c r="K980" s="673"/>
      <c r="L980" s="673"/>
      <c r="M980" s="673"/>
      <c r="N980" s="673"/>
      <c r="O980" s="673"/>
      <c r="P980" s="673"/>
      <c r="Q980" s="673"/>
      <c r="R980" s="673"/>
      <c r="S980" s="673"/>
      <c r="T980" s="673"/>
      <c r="U980" s="673"/>
      <c r="V980" s="674"/>
    </row>
    <row r="981" spans="1:22" s="3" customFormat="1" ht="29.25" customHeight="1">
      <c r="A981" s="715" t="s">
        <v>190</v>
      </c>
      <c r="B981" s="851" t="s">
        <v>153</v>
      </c>
      <c r="C981" s="852" t="s">
        <v>150</v>
      </c>
      <c r="D981" s="656" t="s">
        <v>150</v>
      </c>
      <c r="E981" s="617" t="s">
        <v>1002</v>
      </c>
      <c r="F981" s="618"/>
      <c r="G981" s="196"/>
      <c r="H981" s="197"/>
      <c r="I981" s="197"/>
      <c r="J981" s="197"/>
      <c r="K981" s="197"/>
      <c r="L981" s="197"/>
      <c r="M981" s="197"/>
      <c r="N981" s="197"/>
      <c r="O981" s="197"/>
      <c r="P981" s="197"/>
      <c r="Q981" s="197"/>
      <c r="R981" s="198"/>
      <c r="S981" s="198"/>
      <c r="T981" s="369"/>
      <c r="U981" s="199"/>
      <c r="V981" s="199"/>
    </row>
    <row r="982" spans="1:22" s="3" customFormat="1" ht="71.25" customHeight="1">
      <c r="A982" s="715"/>
      <c r="B982" s="851"/>
      <c r="C982" s="852"/>
      <c r="D982" s="657"/>
      <c r="E982" s="181" t="s">
        <v>10</v>
      </c>
      <c r="F982" s="370" t="s">
        <v>1003</v>
      </c>
      <c r="G982" s="227" t="s">
        <v>426</v>
      </c>
      <c r="H982" s="398">
        <f>I982+J982+L982+M982+N982+O982+P982+Q982</f>
        <v>656.1</v>
      </c>
      <c r="I982" s="201"/>
      <c r="J982" s="201"/>
      <c r="K982" s="201"/>
      <c r="L982" s="201">
        <v>656.1</v>
      </c>
      <c r="M982" s="201"/>
      <c r="N982" s="201"/>
      <c r="O982" s="201"/>
      <c r="P982" s="201"/>
      <c r="Q982" s="201"/>
      <c r="R982" s="264" t="s">
        <v>967</v>
      </c>
      <c r="S982" s="226" t="s">
        <v>1004</v>
      </c>
      <c r="T982" s="371" t="s">
        <v>1081</v>
      </c>
      <c r="U982" s="200" t="s">
        <v>152</v>
      </c>
      <c r="V982" s="200">
        <v>1</v>
      </c>
    </row>
    <row r="983" spans="1:22" s="3" customFormat="1" ht="15" customHeight="1">
      <c r="A983" s="715"/>
      <c r="B983" s="851"/>
      <c r="C983" s="852"/>
      <c r="D983" s="619" t="s">
        <v>15</v>
      </c>
      <c r="E983" s="620"/>
      <c r="F983" s="620"/>
      <c r="G983" s="621"/>
      <c r="H983" s="204">
        <f>H982</f>
        <v>656.1</v>
      </c>
      <c r="I983" s="204">
        <f t="shared" ref="I983:Q984" si="306">I982</f>
        <v>0</v>
      </c>
      <c r="J983" s="204">
        <f t="shared" si="306"/>
        <v>0</v>
      </c>
      <c r="K983" s="204">
        <f t="shared" si="306"/>
        <v>0</v>
      </c>
      <c r="L983" s="204">
        <f t="shared" si="306"/>
        <v>656.1</v>
      </c>
      <c r="M983" s="204">
        <f t="shared" si="306"/>
        <v>0</v>
      </c>
      <c r="N983" s="204">
        <f t="shared" si="306"/>
        <v>0</v>
      </c>
      <c r="O983" s="204">
        <f t="shared" si="306"/>
        <v>0</v>
      </c>
      <c r="P983" s="204">
        <f t="shared" si="306"/>
        <v>0</v>
      </c>
      <c r="Q983" s="204">
        <f t="shared" si="306"/>
        <v>0</v>
      </c>
      <c r="R983" s="622"/>
      <c r="S983" s="622"/>
      <c r="T983" s="622"/>
      <c r="U983" s="622"/>
      <c r="V983" s="623"/>
    </row>
    <row r="984" spans="1:22" s="3" customFormat="1" ht="15" customHeight="1">
      <c r="A984" s="599" t="s">
        <v>190</v>
      </c>
      <c r="B984" s="597" t="s">
        <v>153</v>
      </c>
      <c r="C984" s="598" t="s">
        <v>150</v>
      </c>
      <c r="D984" s="989" t="s">
        <v>16</v>
      </c>
      <c r="E984" s="989"/>
      <c r="F984" s="989"/>
      <c r="G984" s="989"/>
      <c r="H984" s="387">
        <f>H983</f>
        <v>656.1</v>
      </c>
      <c r="I984" s="387">
        <f t="shared" si="306"/>
        <v>0</v>
      </c>
      <c r="J984" s="387">
        <f t="shared" si="306"/>
        <v>0</v>
      </c>
      <c r="K984" s="387">
        <f t="shared" si="306"/>
        <v>0</v>
      </c>
      <c r="L984" s="387">
        <f t="shared" si="306"/>
        <v>656.1</v>
      </c>
      <c r="M984" s="387">
        <f t="shared" si="306"/>
        <v>0</v>
      </c>
      <c r="N984" s="387">
        <f t="shared" si="306"/>
        <v>0</v>
      </c>
      <c r="O984" s="387">
        <f t="shared" si="306"/>
        <v>0</v>
      </c>
      <c r="P984" s="387">
        <f t="shared" si="306"/>
        <v>0</v>
      </c>
      <c r="Q984" s="387">
        <f t="shared" si="306"/>
        <v>0</v>
      </c>
      <c r="R984" s="732"/>
      <c r="S984" s="733"/>
      <c r="T984" s="733"/>
      <c r="U984" s="733"/>
      <c r="V984" s="734"/>
    </row>
    <row r="985" spans="1:22" s="3" customFormat="1" ht="15" customHeight="1">
      <c r="A985" s="599" t="s">
        <v>190</v>
      </c>
      <c r="B985" s="597" t="s">
        <v>153</v>
      </c>
      <c r="C985" s="598" t="s">
        <v>151</v>
      </c>
      <c r="D985" s="672" t="s">
        <v>1005</v>
      </c>
      <c r="E985" s="673"/>
      <c r="F985" s="673"/>
      <c r="G985" s="673"/>
      <c r="H985" s="673"/>
      <c r="I985" s="673"/>
      <c r="J985" s="673"/>
      <c r="K985" s="673"/>
      <c r="L985" s="673"/>
      <c r="M985" s="673"/>
      <c r="N985" s="673"/>
      <c r="O985" s="673"/>
      <c r="P985" s="673"/>
      <c r="Q985" s="673"/>
      <c r="R985" s="673"/>
      <c r="S985" s="673"/>
      <c r="T985" s="673"/>
      <c r="U985" s="673"/>
      <c r="V985" s="674"/>
    </row>
    <row r="986" spans="1:22" s="3" customFormat="1" ht="18" customHeight="1">
      <c r="A986" s="715">
        <v>13</v>
      </c>
      <c r="B986" s="851" t="s">
        <v>153</v>
      </c>
      <c r="C986" s="852" t="s">
        <v>151</v>
      </c>
      <c r="D986" s="656" t="s">
        <v>150</v>
      </c>
      <c r="E986" s="617" t="s">
        <v>1006</v>
      </c>
      <c r="F986" s="618"/>
      <c r="G986" s="196"/>
      <c r="H986" s="197"/>
      <c r="I986" s="197"/>
      <c r="J986" s="197"/>
      <c r="K986" s="197"/>
      <c r="L986" s="197"/>
      <c r="M986" s="197"/>
      <c r="N986" s="197"/>
      <c r="O986" s="197"/>
      <c r="P986" s="197"/>
      <c r="Q986" s="197"/>
      <c r="R986" s="198"/>
      <c r="S986" s="198"/>
      <c r="T986" s="369"/>
      <c r="U986" s="199"/>
      <c r="V986" s="199"/>
    </row>
    <row r="987" spans="1:22" s="3" customFormat="1" ht="65.25" customHeight="1">
      <c r="A987" s="715"/>
      <c r="B987" s="851"/>
      <c r="C987" s="852"/>
      <c r="D987" s="657"/>
      <c r="E987" s="182" t="s">
        <v>10</v>
      </c>
      <c r="F987" s="378" t="s">
        <v>1007</v>
      </c>
      <c r="G987" s="227" t="s">
        <v>14</v>
      </c>
      <c r="H987" s="398">
        <f>I987+J987+L987+M987+N987+O987+P987+Q987</f>
        <v>1</v>
      </c>
      <c r="I987" s="201">
        <v>1</v>
      </c>
      <c r="J987" s="201"/>
      <c r="K987" s="201"/>
      <c r="L987" s="201"/>
      <c r="M987" s="201"/>
      <c r="N987" s="201"/>
      <c r="O987" s="201"/>
      <c r="P987" s="201"/>
      <c r="Q987" s="201"/>
      <c r="R987" s="264" t="s">
        <v>435</v>
      </c>
      <c r="S987" s="226" t="s">
        <v>1008</v>
      </c>
      <c r="T987" s="371" t="s">
        <v>1082</v>
      </c>
      <c r="U987" s="266" t="s">
        <v>152</v>
      </c>
      <c r="V987" s="200">
        <v>1</v>
      </c>
    </row>
    <row r="988" spans="1:22" s="3" customFormat="1" ht="15" customHeight="1">
      <c r="A988" s="715"/>
      <c r="B988" s="851"/>
      <c r="C988" s="852"/>
      <c r="D988" s="619" t="s">
        <v>15</v>
      </c>
      <c r="E988" s="620"/>
      <c r="F988" s="620"/>
      <c r="G988" s="621"/>
      <c r="H988" s="386">
        <f>H987</f>
        <v>1</v>
      </c>
      <c r="I988" s="386">
        <f t="shared" ref="I988:Q989" si="307">I987</f>
        <v>1</v>
      </c>
      <c r="J988" s="386">
        <f t="shared" si="307"/>
        <v>0</v>
      </c>
      <c r="K988" s="386"/>
      <c r="L988" s="386">
        <f t="shared" si="307"/>
        <v>0</v>
      </c>
      <c r="M988" s="386">
        <f t="shared" si="307"/>
        <v>0</v>
      </c>
      <c r="N988" s="386">
        <f t="shared" si="307"/>
        <v>0</v>
      </c>
      <c r="O988" s="386">
        <f t="shared" si="307"/>
        <v>0</v>
      </c>
      <c r="P988" s="386">
        <f t="shared" si="307"/>
        <v>0</v>
      </c>
      <c r="Q988" s="386">
        <f t="shared" si="307"/>
        <v>0</v>
      </c>
      <c r="R988" s="667"/>
      <c r="S988" s="668"/>
      <c r="T988" s="668"/>
      <c r="U988" s="668"/>
      <c r="V988" s="669"/>
    </row>
    <row r="989" spans="1:22" s="3" customFormat="1" ht="15" customHeight="1">
      <c r="A989" s="599" t="s">
        <v>190</v>
      </c>
      <c r="B989" s="597" t="s">
        <v>153</v>
      </c>
      <c r="C989" s="598" t="s">
        <v>151</v>
      </c>
      <c r="D989" s="989" t="s">
        <v>16</v>
      </c>
      <c r="E989" s="989"/>
      <c r="F989" s="989"/>
      <c r="G989" s="989"/>
      <c r="H989" s="387">
        <f>H988</f>
        <v>1</v>
      </c>
      <c r="I989" s="387">
        <f t="shared" si="307"/>
        <v>1</v>
      </c>
      <c r="J989" s="387">
        <f t="shared" si="307"/>
        <v>0</v>
      </c>
      <c r="K989" s="387">
        <f t="shared" si="307"/>
        <v>0</v>
      </c>
      <c r="L989" s="387">
        <f t="shared" si="307"/>
        <v>0</v>
      </c>
      <c r="M989" s="387">
        <f t="shared" si="307"/>
        <v>0</v>
      </c>
      <c r="N989" s="387">
        <f t="shared" si="307"/>
        <v>0</v>
      </c>
      <c r="O989" s="387">
        <f t="shared" si="307"/>
        <v>0</v>
      </c>
      <c r="P989" s="387">
        <f t="shared" si="307"/>
        <v>0</v>
      </c>
      <c r="Q989" s="387">
        <f t="shared" si="307"/>
        <v>0</v>
      </c>
      <c r="R989" s="732"/>
      <c r="S989" s="733"/>
      <c r="T989" s="733"/>
      <c r="U989" s="733"/>
      <c r="V989" s="734"/>
    </row>
    <row r="990" spans="1:22" s="3" customFormat="1" ht="15" customHeight="1">
      <c r="A990" s="599" t="s">
        <v>190</v>
      </c>
      <c r="B990" s="597" t="s">
        <v>245</v>
      </c>
      <c r="C990" s="598" t="s">
        <v>153</v>
      </c>
      <c r="D990" s="672" t="s">
        <v>1009</v>
      </c>
      <c r="E990" s="673"/>
      <c r="F990" s="673"/>
      <c r="G990" s="673"/>
      <c r="H990" s="673"/>
      <c r="I990" s="673"/>
      <c r="J990" s="673"/>
      <c r="K990" s="673"/>
      <c r="L990" s="673"/>
      <c r="M990" s="673"/>
      <c r="N990" s="673"/>
      <c r="O990" s="673"/>
      <c r="P990" s="673"/>
      <c r="Q990" s="673"/>
      <c r="R990" s="673"/>
      <c r="S990" s="673"/>
      <c r="T990" s="673"/>
      <c r="U990" s="673"/>
      <c r="V990" s="674"/>
    </row>
    <row r="991" spans="1:22" s="3" customFormat="1" ht="29.25" customHeight="1">
      <c r="A991" s="715" t="s">
        <v>190</v>
      </c>
      <c r="B991" s="851" t="s">
        <v>153</v>
      </c>
      <c r="C991" s="852" t="s">
        <v>153</v>
      </c>
      <c r="D991" s="656" t="s">
        <v>150</v>
      </c>
      <c r="E991" s="617" t="s">
        <v>1010</v>
      </c>
      <c r="F991" s="618"/>
      <c r="G991" s="196"/>
      <c r="H991" s="197"/>
      <c r="I991" s="197"/>
      <c r="J991" s="197"/>
      <c r="K991" s="197"/>
      <c r="L991" s="197"/>
      <c r="M991" s="197"/>
      <c r="N991" s="197"/>
      <c r="O991" s="197"/>
      <c r="P991" s="197"/>
      <c r="Q991" s="197"/>
      <c r="R991" s="198"/>
      <c r="S991" s="198"/>
      <c r="T991" s="369"/>
      <c r="U991" s="199"/>
      <c r="V991" s="199"/>
    </row>
    <row r="992" spans="1:22" s="3" customFormat="1" ht="66" customHeight="1">
      <c r="A992" s="715"/>
      <c r="B992" s="851"/>
      <c r="C992" s="852"/>
      <c r="D992" s="657"/>
      <c r="E992" s="181" t="s">
        <v>10</v>
      </c>
      <c r="F992" s="370" t="s">
        <v>1011</v>
      </c>
      <c r="G992" s="227" t="s">
        <v>14</v>
      </c>
      <c r="H992" s="398">
        <f>I992+J992+L992+M992+N992+O992+P992+Q992</f>
        <v>1</v>
      </c>
      <c r="I992" s="201">
        <v>1</v>
      </c>
      <c r="J992" s="201"/>
      <c r="K992" s="201"/>
      <c r="L992" s="201"/>
      <c r="M992" s="201"/>
      <c r="N992" s="201"/>
      <c r="O992" s="201"/>
      <c r="P992" s="201"/>
      <c r="Q992" s="201"/>
      <c r="R992" s="264" t="s">
        <v>752</v>
      </c>
      <c r="S992" s="226" t="s">
        <v>1012</v>
      </c>
      <c r="T992" s="371" t="s">
        <v>1083</v>
      </c>
      <c r="U992" s="200" t="s">
        <v>152</v>
      </c>
      <c r="V992" s="200">
        <v>12</v>
      </c>
    </row>
    <row r="993" spans="1:22" s="3" customFormat="1" ht="15" customHeight="1">
      <c r="A993" s="715"/>
      <c r="B993" s="851"/>
      <c r="C993" s="852"/>
      <c r="D993" s="619" t="s">
        <v>15</v>
      </c>
      <c r="E993" s="620"/>
      <c r="F993" s="620"/>
      <c r="G993" s="621"/>
      <c r="H993" s="204">
        <f>H992</f>
        <v>1</v>
      </c>
      <c r="I993" s="204">
        <f t="shared" ref="I993:Q994" si="308">I992</f>
        <v>1</v>
      </c>
      <c r="J993" s="204">
        <f t="shared" si="308"/>
        <v>0</v>
      </c>
      <c r="K993" s="204"/>
      <c r="L993" s="204">
        <f t="shared" ref="L993:Q993" si="309">L992</f>
        <v>0</v>
      </c>
      <c r="M993" s="204">
        <f t="shared" si="309"/>
        <v>0</v>
      </c>
      <c r="N993" s="204">
        <f t="shared" si="309"/>
        <v>0</v>
      </c>
      <c r="O993" s="204">
        <f t="shared" si="309"/>
        <v>0</v>
      </c>
      <c r="P993" s="204">
        <f t="shared" si="309"/>
        <v>0</v>
      </c>
      <c r="Q993" s="204">
        <f t="shared" si="309"/>
        <v>0</v>
      </c>
      <c r="R993" s="622"/>
      <c r="S993" s="622"/>
      <c r="T993" s="622"/>
      <c r="U993" s="622"/>
      <c r="V993" s="623"/>
    </row>
    <row r="994" spans="1:22" s="3" customFormat="1" ht="15" customHeight="1">
      <c r="A994" s="599" t="s">
        <v>190</v>
      </c>
      <c r="B994" s="597" t="s">
        <v>150</v>
      </c>
      <c r="C994" s="598" t="s">
        <v>153</v>
      </c>
      <c r="D994" s="989" t="s">
        <v>16</v>
      </c>
      <c r="E994" s="989"/>
      <c r="F994" s="989"/>
      <c r="G994" s="989"/>
      <c r="H994" s="387">
        <f>H993</f>
        <v>1</v>
      </c>
      <c r="I994" s="387">
        <f t="shared" si="308"/>
        <v>1</v>
      </c>
      <c r="J994" s="387">
        <f t="shared" si="308"/>
        <v>0</v>
      </c>
      <c r="K994" s="387">
        <f t="shared" si="308"/>
        <v>0</v>
      </c>
      <c r="L994" s="387">
        <f t="shared" si="308"/>
        <v>0</v>
      </c>
      <c r="M994" s="387">
        <f t="shared" si="308"/>
        <v>0</v>
      </c>
      <c r="N994" s="387">
        <f t="shared" si="308"/>
        <v>0</v>
      </c>
      <c r="O994" s="387">
        <f t="shared" si="308"/>
        <v>0</v>
      </c>
      <c r="P994" s="387">
        <f t="shared" si="308"/>
        <v>0</v>
      </c>
      <c r="Q994" s="387">
        <f t="shared" si="308"/>
        <v>0</v>
      </c>
      <c r="R994" s="732"/>
      <c r="S994" s="733"/>
      <c r="T994" s="733"/>
      <c r="U994" s="733"/>
      <c r="V994" s="734"/>
    </row>
    <row r="995" spans="1:22" s="180" customFormat="1" ht="15" customHeight="1">
      <c r="A995" s="599" t="s">
        <v>190</v>
      </c>
      <c r="B995" s="597" t="s">
        <v>150</v>
      </c>
      <c r="C995" s="741" t="s">
        <v>17</v>
      </c>
      <c r="D995" s="742"/>
      <c r="E995" s="742"/>
      <c r="F995" s="742"/>
      <c r="G995" s="743"/>
      <c r="H995" s="389">
        <f>H984+H989+H994</f>
        <v>658.1</v>
      </c>
      <c r="I995" s="389">
        <f t="shared" ref="I995:Q995" si="310">I984+I989+I994</f>
        <v>2</v>
      </c>
      <c r="J995" s="389">
        <f t="shared" si="310"/>
        <v>0</v>
      </c>
      <c r="K995" s="389">
        <f t="shared" si="310"/>
        <v>0</v>
      </c>
      <c r="L995" s="389">
        <f t="shared" si="310"/>
        <v>656.1</v>
      </c>
      <c r="M995" s="389">
        <f t="shared" si="310"/>
        <v>0</v>
      </c>
      <c r="N995" s="389">
        <f t="shared" si="310"/>
        <v>0</v>
      </c>
      <c r="O995" s="389">
        <f t="shared" si="310"/>
        <v>0</v>
      </c>
      <c r="P995" s="389">
        <f t="shared" si="310"/>
        <v>0</v>
      </c>
      <c r="Q995" s="389">
        <f t="shared" si="310"/>
        <v>0</v>
      </c>
      <c r="R995" s="223"/>
      <c r="S995" s="905"/>
      <c r="T995" s="905"/>
      <c r="U995" s="905"/>
      <c r="V995" s="906"/>
    </row>
    <row r="996" spans="1:22" s="3" customFormat="1" ht="15" customHeight="1">
      <c r="A996" s="596" t="s">
        <v>190</v>
      </c>
      <c r="B996" s="597" t="s">
        <v>154</v>
      </c>
      <c r="C996" s="986" t="s">
        <v>1013</v>
      </c>
      <c r="D996" s="986"/>
      <c r="E996" s="986"/>
      <c r="F996" s="986"/>
      <c r="G996" s="986"/>
      <c r="H996" s="986"/>
      <c r="I996" s="986"/>
      <c r="J996" s="986"/>
      <c r="K996" s="986"/>
      <c r="L996" s="986"/>
      <c r="M996" s="986"/>
      <c r="N996" s="986"/>
      <c r="O996" s="986"/>
      <c r="P996" s="986"/>
      <c r="Q996" s="986"/>
      <c r="R996" s="986"/>
      <c r="S996" s="986"/>
      <c r="T996" s="986"/>
      <c r="U996" s="986"/>
      <c r="V996" s="986"/>
    </row>
    <row r="997" spans="1:22" s="3" customFormat="1" ht="15" customHeight="1">
      <c r="A997" s="599" t="s">
        <v>190</v>
      </c>
      <c r="B997" s="597" t="s">
        <v>154</v>
      </c>
      <c r="C997" s="598" t="s">
        <v>150</v>
      </c>
      <c r="D997" s="672" t="s">
        <v>547</v>
      </c>
      <c r="E997" s="673"/>
      <c r="F997" s="673"/>
      <c r="G997" s="673"/>
      <c r="H997" s="673"/>
      <c r="I997" s="673"/>
      <c r="J997" s="673"/>
      <c r="K997" s="673"/>
      <c r="L997" s="673"/>
      <c r="M997" s="673"/>
      <c r="N997" s="673"/>
      <c r="O997" s="673"/>
      <c r="P997" s="673"/>
      <c r="Q997" s="673"/>
      <c r="R997" s="673"/>
      <c r="S997" s="673"/>
      <c r="T997" s="673"/>
      <c r="U997" s="673"/>
      <c r="V997" s="674"/>
    </row>
    <row r="998" spans="1:22" s="3" customFormat="1" ht="29.25" customHeight="1">
      <c r="A998" s="715" t="s">
        <v>190</v>
      </c>
      <c r="B998" s="851" t="s">
        <v>154</v>
      </c>
      <c r="C998" s="852" t="s">
        <v>150</v>
      </c>
      <c r="D998" s="656" t="s">
        <v>150</v>
      </c>
      <c r="E998" s="617" t="s">
        <v>1014</v>
      </c>
      <c r="F998" s="618"/>
      <c r="G998" s="196"/>
      <c r="H998" s="197"/>
      <c r="I998" s="197"/>
      <c r="J998" s="197"/>
      <c r="K998" s="197"/>
      <c r="L998" s="197"/>
      <c r="M998" s="197"/>
      <c r="N998" s="197"/>
      <c r="O998" s="197"/>
      <c r="P998" s="197"/>
      <c r="Q998" s="197"/>
      <c r="R998" s="198"/>
      <c r="S998" s="198"/>
      <c r="T998" s="369"/>
      <c r="U998" s="199"/>
      <c r="V998" s="199"/>
    </row>
    <row r="999" spans="1:22" s="3" customFormat="1" ht="105.75" customHeight="1">
      <c r="A999" s="715"/>
      <c r="B999" s="851"/>
      <c r="C999" s="852"/>
      <c r="D999" s="657"/>
      <c r="E999" s="181" t="s">
        <v>10</v>
      </c>
      <c r="F999" s="370" t="s">
        <v>1015</v>
      </c>
      <c r="G999" s="227" t="s">
        <v>14</v>
      </c>
      <c r="H999" s="398">
        <f>I999+J999+L999+M999+N999+O999+P999+Q999</f>
        <v>1.5</v>
      </c>
      <c r="I999" s="201">
        <v>1.5</v>
      </c>
      <c r="J999" s="201"/>
      <c r="K999" s="201"/>
      <c r="L999" s="201"/>
      <c r="M999" s="201"/>
      <c r="N999" s="201"/>
      <c r="O999" s="201"/>
      <c r="P999" s="201"/>
      <c r="Q999" s="201"/>
      <c r="R999" s="264" t="s">
        <v>1016</v>
      </c>
      <c r="S999" s="226" t="s">
        <v>1017</v>
      </c>
      <c r="T999" s="371" t="s">
        <v>1018</v>
      </c>
      <c r="U999" s="200" t="s">
        <v>152</v>
      </c>
      <c r="V999" s="200">
        <v>60</v>
      </c>
    </row>
    <row r="1000" spans="1:22" s="3" customFormat="1" ht="15" customHeight="1">
      <c r="A1000" s="715"/>
      <c r="B1000" s="851"/>
      <c r="C1000" s="852"/>
      <c r="D1000" s="619" t="s">
        <v>15</v>
      </c>
      <c r="E1000" s="620"/>
      <c r="F1000" s="620"/>
      <c r="G1000" s="621"/>
      <c r="H1000" s="204">
        <f>H999</f>
        <v>1.5</v>
      </c>
      <c r="I1000" s="204">
        <f t="shared" ref="I1000:Q1002" si="311">I999</f>
        <v>1.5</v>
      </c>
      <c r="J1000" s="204">
        <f t="shared" si="311"/>
        <v>0</v>
      </c>
      <c r="K1000" s="204">
        <f t="shared" si="311"/>
        <v>0</v>
      </c>
      <c r="L1000" s="204">
        <f t="shared" si="311"/>
        <v>0</v>
      </c>
      <c r="M1000" s="204">
        <f t="shared" si="311"/>
        <v>0</v>
      </c>
      <c r="N1000" s="204">
        <f t="shared" si="311"/>
        <v>0</v>
      </c>
      <c r="O1000" s="204">
        <f t="shared" si="311"/>
        <v>0</v>
      </c>
      <c r="P1000" s="204">
        <f t="shared" si="311"/>
        <v>0</v>
      </c>
      <c r="Q1000" s="204">
        <f t="shared" si="311"/>
        <v>0</v>
      </c>
      <c r="R1000" s="622"/>
      <c r="S1000" s="622"/>
      <c r="T1000" s="622"/>
      <c r="U1000" s="622"/>
      <c r="V1000" s="623"/>
    </row>
    <row r="1001" spans="1:22" s="3" customFormat="1" ht="15" customHeight="1">
      <c r="A1001" s="599" t="s">
        <v>190</v>
      </c>
      <c r="B1001" s="597" t="s">
        <v>154</v>
      </c>
      <c r="C1001" s="598" t="s">
        <v>150</v>
      </c>
      <c r="D1001" s="639" t="s">
        <v>16</v>
      </c>
      <c r="E1001" s="640"/>
      <c r="F1001" s="640"/>
      <c r="G1001" s="641"/>
      <c r="H1001" s="387">
        <f>H1000</f>
        <v>1.5</v>
      </c>
      <c r="I1001" s="387">
        <f t="shared" si="311"/>
        <v>1.5</v>
      </c>
      <c r="J1001" s="387">
        <f t="shared" si="311"/>
        <v>0</v>
      </c>
      <c r="K1001" s="387">
        <f t="shared" si="311"/>
        <v>0</v>
      </c>
      <c r="L1001" s="387">
        <f t="shared" si="311"/>
        <v>0</v>
      </c>
      <c r="M1001" s="387">
        <f t="shared" si="311"/>
        <v>0</v>
      </c>
      <c r="N1001" s="387">
        <f t="shared" si="311"/>
        <v>0</v>
      </c>
      <c r="O1001" s="387">
        <f t="shared" si="311"/>
        <v>0</v>
      </c>
      <c r="P1001" s="387">
        <f t="shared" si="311"/>
        <v>0</v>
      </c>
      <c r="Q1001" s="387">
        <f t="shared" si="311"/>
        <v>0</v>
      </c>
      <c r="R1001" s="732"/>
      <c r="S1001" s="733"/>
      <c r="T1001" s="733"/>
      <c r="U1001" s="733"/>
      <c r="V1001" s="734"/>
    </row>
    <row r="1002" spans="1:22" s="180" customFormat="1" ht="15" customHeight="1">
      <c r="A1002" s="599" t="s">
        <v>190</v>
      </c>
      <c r="B1002" s="597" t="s">
        <v>150</v>
      </c>
      <c r="C1002" s="741" t="s">
        <v>17</v>
      </c>
      <c r="D1002" s="742"/>
      <c r="E1002" s="742"/>
      <c r="F1002" s="742"/>
      <c r="G1002" s="743"/>
      <c r="H1002" s="389">
        <f>H1001</f>
        <v>1.5</v>
      </c>
      <c r="I1002" s="389">
        <f t="shared" si="311"/>
        <v>1.5</v>
      </c>
      <c r="J1002" s="389">
        <f t="shared" si="311"/>
        <v>0</v>
      </c>
      <c r="K1002" s="389">
        <f t="shared" si="311"/>
        <v>0</v>
      </c>
      <c r="L1002" s="389">
        <f t="shared" si="311"/>
        <v>0</v>
      </c>
      <c r="M1002" s="389">
        <f t="shared" si="311"/>
        <v>0</v>
      </c>
      <c r="N1002" s="389">
        <f t="shared" si="311"/>
        <v>0</v>
      </c>
      <c r="O1002" s="389">
        <f t="shared" si="311"/>
        <v>0</v>
      </c>
      <c r="P1002" s="389">
        <f t="shared" si="311"/>
        <v>0</v>
      </c>
      <c r="Q1002" s="389">
        <f t="shared" si="311"/>
        <v>0</v>
      </c>
      <c r="R1002" s="223"/>
      <c r="S1002" s="905"/>
      <c r="T1002" s="905"/>
      <c r="U1002" s="905"/>
      <c r="V1002" s="906"/>
    </row>
    <row r="1003" spans="1:22" s="3" customFormat="1" ht="15" customHeight="1">
      <c r="A1003" s="596" t="s">
        <v>190</v>
      </c>
      <c r="B1003" s="597" t="s">
        <v>158</v>
      </c>
      <c r="C1003" s="986" t="s">
        <v>1019</v>
      </c>
      <c r="D1003" s="986"/>
      <c r="E1003" s="986"/>
      <c r="F1003" s="986"/>
      <c r="G1003" s="986"/>
      <c r="H1003" s="986"/>
      <c r="I1003" s="986"/>
      <c r="J1003" s="986"/>
      <c r="K1003" s="986"/>
      <c r="L1003" s="986"/>
      <c r="M1003" s="986"/>
      <c r="N1003" s="986"/>
      <c r="O1003" s="986"/>
      <c r="P1003" s="986"/>
      <c r="Q1003" s="986"/>
      <c r="R1003" s="986"/>
      <c r="S1003" s="986"/>
      <c r="T1003" s="986"/>
      <c r="U1003" s="986"/>
      <c r="V1003" s="986"/>
    </row>
    <row r="1004" spans="1:22" s="3" customFormat="1" ht="15" customHeight="1">
      <c r="A1004" s="599" t="s">
        <v>190</v>
      </c>
      <c r="B1004" s="597" t="s">
        <v>158</v>
      </c>
      <c r="C1004" s="598" t="s">
        <v>150</v>
      </c>
      <c r="D1004" s="672" t="s">
        <v>1020</v>
      </c>
      <c r="E1004" s="673"/>
      <c r="F1004" s="673"/>
      <c r="G1004" s="673"/>
      <c r="H1004" s="673"/>
      <c r="I1004" s="673"/>
      <c r="J1004" s="673"/>
      <c r="K1004" s="673"/>
      <c r="L1004" s="673"/>
      <c r="M1004" s="673"/>
      <c r="N1004" s="673"/>
      <c r="O1004" s="673"/>
      <c r="P1004" s="673"/>
      <c r="Q1004" s="673"/>
      <c r="R1004" s="673"/>
      <c r="S1004" s="673"/>
      <c r="T1004" s="673"/>
      <c r="U1004" s="673"/>
      <c r="V1004" s="674"/>
    </row>
    <row r="1005" spans="1:22" s="3" customFormat="1" ht="73.5" customHeight="1">
      <c r="A1005" s="715" t="s">
        <v>190</v>
      </c>
      <c r="B1005" s="851" t="s">
        <v>158</v>
      </c>
      <c r="C1005" s="852" t="s">
        <v>150</v>
      </c>
      <c r="D1005" s="656" t="s">
        <v>151</v>
      </c>
      <c r="E1005" s="617" t="s">
        <v>1021</v>
      </c>
      <c r="F1005" s="618"/>
      <c r="G1005" s="196"/>
      <c r="H1005" s="197"/>
      <c r="I1005" s="197"/>
      <c r="J1005" s="197"/>
      <c r="K1005" s="197"/>
      <c r="L1005" s="197"/>
      <c r="M1005" s="197"/>
      <c r="N1005" s="197"/>
      <c r="O1005" s="197"/>
      <c r="P1005" s="197"/>
      <c r="Q1005" s="197"/>
      <c r="R1005" s="198"/>
      <c r="S1005" s="198"/>
      <c r="T1005" s="369"/>
      <c r="U1005" s="199"/>
      <c r="V1005" s="199"/>
    </row>
    <row r="1006" spans="1:22" s="3" customFormat="1" ht="99.75" customHeight="1">
      <c r="A1006" s="715"/>
      <c r="B1006" s="851"/>
      <c r="C1006" s="852"/>
      <c r="D1006" s="657"/>
      <c r="E1006" s="181" t="s">
        <v>10</v>
      </c>
      <c r="F1006" s="384" t="s">
        <v>1022</v>
      </c>
      <c r="G1006" s="227" t="s">
        <v>14</v>
      </c>
      <c r="H1006" s="398">
        <f>I1006+J1006+L1006+M1006+N1006+O1006+P1006+Q1006</f>
        <v>6.5</v>
      </c>
      <c r="I1006" s="201">
        <v>6.5</v>
      </c>
      <c r="J1006" s="201"/>
      <c r="K1006" s="201"/>
      <c r="L1006" s="201"/>
      <c r="M1006" s="201"/>
      <c r="N1006" s="201"/>
      <c r="O1006" s="201"/>
      <c r="P1006" s="201"/>
      <c r="Q1006" s="201"/>
      <c r="R1006" s="264" t="s">
        <v>967</v>
      </c>
      <c r="S1006" s="384" t="s">
        <v>1023</v>
      </c>
      <c r="T1006" s="282" t="s">
        <v>187</v>
      </c>
      <c r="U1006" s="200" t="s">
        <v>152</v>
      </c>
      <c r="V1006" s="200">
        <v>1</v>
      </c>
    </row>
    <row r="1007" spans="1:22" s="3" customFormat="1" ht="15" customHeight="1">
      <c r="A1007" s="715"/>
      <c r="B1007" s="851"/>
      <c r="C1007" s="852"/>
      <c r="D1007" s="619" t="s">
        <v>15</v>
      </c>
      <c r="E1007" s="620"/>
      <c r="F1007" s="620"/>
      <c r="G1007" s="621"/>
      <c r="H1007" s="204">
        <f>H1006</f>
        <v>6.5</v>
      </c>
      <c r="I1007" s="204">
        <f t="shared" ref="I1007:Q1007" si="312">I1006</f>
        <v>6.5</v>
      </c>
      <c r="J1007" s="204">
        <f t="shared" si="312"/>
        <v>0</v>
      </c>
      <c r="K1007" s="204">
        <f t="shared" si="312"/>
        <v>0</v>
      </c>
      <c r="L1007" s="204">
        <f t="shared" si="312"/>
        <v>0</v>
      </c>
      <c r="M1007" s="204">
        <f t="shared" si="312"/>
        <v>0</v>
      </c>
      <c r="N1007" s="204">
        <f t="shared" si="312"/>
        <v>0</v>
      </c>
      <c r="O1007" s="204">
        <f t="shared" si="312"/>
        <v>0</v>
      </c>
      <c r="P1007" s="204">
        <f t="shared" si="312"/>
        <v>0</v>
      </c>
      <c r="Q1007" s="204">
        <f t="shared" si="312"/>
        <v>0</v>
      </c>
      <c r="R1007" s="622"/>
      <c r="S1007" s="622"/>
      <c r="T1007" s="622"/>
      <c r="U1007" s="622"/>
      <c r="V1007" s="623"/>
    </row>
    <row r="1008" spans="1:22" s="3" customFormat="1" ht="40.5" customHeight="1">
      <c r="A1008" s="715">
        <v>13</v>
      </c>
      <c r="B1008" s="851" t="s">
        <v>158</v>
      </c>
      <c r="C1008" s="852" t="s">
        <v>150</v>
      </c>
      <c r="D1008" s="656" t="s">
        <v>153</v>
      </c>
      <c r="E1008" s="617" t="s">
        <v>1024</v>
      </c>
      <c r="F1008" s="618"/>
      <c r="G1008" s="196"/>
      <c r="H1008" s="197"/>
      <c r="I1008" s="197"/>
      <c r="J1008" s="197"/>
      <c r="K1008" s="197"/>
      <c r="L1008" s="197"/>
      <c r="M1008" s="197"/>
      <c r="N1008" s="197"/>
      <c r="O1008" s="197"/>
      <c r="P1008" s="197"/>
      <c r="Q1008" s="197"/>
      <c r="R1008" s="198"/>
      <c r="S1008" s="198"/>
      <c r="T1008" s="369"/>
      <c r="U1008" s="199"/>
      <c r="V1008" s="199"/>
    </row>
    <row r="1009" spans="1:22" s="3" customFormat="1" ht="90" customHeight="1">
      <c r="A1009" s="715"/>
      <c r="B1009" s="851"/>
      <c r="C1009" s="852"/>
      <c r="D1009" s="657"/>
      <c r="E1009" s="182" t="s">
        <v>10</v>
      </c>
      <c r="F1009" s="370" t="s">
        <v>1025</v>
      </c>
      <c r="G1009" s="227" t="s">
        <v>14</v>
      </c>
      <c r="H1009" s="398">
        <f>I1009+J1009+L1009+M1009+N1009+O1009+P1009+Q1009</f>
        <v>10</v>
      </c>
      <c r="I1009" s="201">
        <v>10</v>
      </c>
      <c r="J1009" s="201"/>
      <c r="K1009" s="201"/>
      <c r="L1009" s="201"/>
      <c r="M1009" s="201"/>
      <c r="N1009" s="201"/>
      <c r="O1009" s="201"/>
      <c r="P1009" s="201"/>
      <c r="Q1009" s="201"/>
      <c r="R1009" s="264" t="s">
        <v>435</v>
      </c>
      <c r="S1009" s="226" t="s">
        <v>1026</v>
      </c>
      <c r="T1009" s="371" t="s">
        <v>461</v>
      </c>
      <c r="U1009" s="266" t="s">
        <v>152</v>
      </c>
      <c r="V1009" s="200">
        <v>7</v>
      </c>
    </row>
    <row r="1010" spans="1:22" s="3" customFormat="1" ht="15" customHeight="1">
      <c r="A1010" s="715"/>
      <c r="B1010" s="851"/>
      <c r="C1010" s="852"/>
      <c r="D1010" s="619" t="s">
        <v>15</v>
      </c>
      <c r="E1010" s="620"/>
      <c r="F1010" s="620"/>
      <c r="G1010" s="621"/>
      <c r="H1010" s="386">
        <f>H1009</f>
        <v>10</v>
      </c>
      <c r="I1010" s="386">
        <f t="shared" ref="I1010:J1010" si="313">I1009</f>
        <v>10</v>
      </c>
      <c r="J1010" s="386">
        <f t="shared" si="313"/>
        <v>0</v>
      </c>
      <c r="K1010" s="386"/>
      <c r="L1010" s="386">
        <f t="shared" ref="L1010:Q1010" si="314">L1009</f>
        <v>0</v>
      </c>
      <c r="M1010" s="386">
        <f t="shared" si="314"/>
        <v>0</v>
      </c>
      <c r="N1010" s="386">
        <f t="shared" si="314"/>
        <v>0</v>
      </c>
      <c r="O1010" s="386">
        <f t="shared" si="314"/>
        <v>0</v>
      </c>
      <c r="P1010" s="386">
        <f t="shared" si="314"/>
        <v>0</v>
      </c>
      <c r="Q1010" s="386">
        <f t="shared" si="314"/>
        <v>0</v>
      </c>
      <c r="R1010" s="667"/>
      <c r="S1010" s="668"/>
      <c r="T1010" s="668"/>
      <c r="U1010" s="668"/>
      <c r="V1010" s="669"/>
    </row>
    <row r="1011" spans="1:22" s="3" customFormat="1" ht="15" customHeight="1">
      <c r="A1011" s="599" t="s">
        <v>190</v>
      </c>
      <c r="B1011" s="597" t="s">
        <v>158</v>
      </c>
      <c r="C1011" s="598" t="s">
        <v>150</v>
      </c>
      <c r="D1011" s="989" t="s">
        <v>16</v>
      </c>
      <c r="E1011" s="989"/>
      <c r="F1011" s="989"/>
      <c r="G1011" s="989"/>
      <c r="H1011" s="387">
        <f>H1007+H1010</f>
        <v>16.5</v>
      </c>
      <c r="I1011" s="387">
        <f t="shared" ref="I1011:Q1011" si="315">I1007+I1010</f>
        <v>16.5</v>
      </c>
      <c r="J1011" s="387">
        <f t="shared" si="315"/>
        <v>0</v>
      </c>
      <c r="K1011" s="387">
        <f t="shared" si="315"/>
        <v>0</v>
      </c>
      <c r="L1011" s="387">
        <f t="shared" si="315"/>
        <v>0</v>
      </c>
      <c r="M1011" s="387">
        <f t="shared" si="315"/>
        <v>0</v>
      </c>
      <c r="N1011" s="387">
        <f t="shared" si="315"/>
        <v>0</v>
      </c>
      <c r="O1011" s="387">
        <f t="shared" si="315"/>
        <v>0</v>
      </c>
      <c r="P1011" s="387">
        <f t="shared" si="315"/>
        <v>0</v>
      </c>
      <c r="Q1011" s="387">
        <f t="shared" si="315"/>
        <v>0</v>
      </c>
      <c r="R1011" s="732"/>
      <c r="S1011" s="733"/>
      <c r="T1011" s="733"/>
      <c r="U1011" s="733"/>
      <c r="V1011" s="734"/>
    </row>
    <row r="1012" spans="1:22" s="3" customFormat="1" ht="15" customHeight="1">
      <c r="A1012" s="599" t="s">
        <v>190</v>
      </c>
      <c r="B1012" s="597" t="s">
        <v>158</v>
      </c>
      <c r="C1012" s="598" t="s">
        <v>162</v>
      </c>
      <c r="D1012" s="672" t="s">
        <v>1027</v>
      </c>
      <c r="E1012" s="673"/>
      <c r="F1012" s="673"/>
      <c r="G1012" s="673"/>
      <c r="H1012" s="673"/>
      <c r="I1012" s="673"/>
      <c r="J1012" s="673"/>
      <c r="K1012" s="673"/>
      <c r="L1012" s="673"/>
      <c r="M1012" s="673"/>
      <c r="N1012" s="673"/>
      <c r="O1012" s="673"/>
      <c r="P1012" s="673"/>
      <c r="Q1012" s="673"/>
      <c r="R1012" s="673"/>
      <c r="S1012" s="673"/>
      <c r="T1012" s="673"/>
      <c r="U1012" s="673"/>
      <c r="V1012" s="674"/>
    </row>
    <row r="1013" spans="1:22" s="3" customFormat="1" ht="43.5" customHeight="1">
      <c r="A1013" s="715" t="s">
        <v>190</v>
      </c>
      <c r="B1013" s="851" t="s">
        <v>158</v>
      </c>
      <c r="C1013" s="852" t="s">
        <v>162</v>
      </c>
      <c r="D1013" s="656" t="s">
        <v>150</v>
      </c>
      <c r="E1013" s="617" t="s">
        <v>1028</v>
      </c>
      <c r="F1013" s="618"/>
      <c r="G1013" s="196"/>
      <c r="H1013" s="197"/>
      <c r="I1013" s="197"/>
      <c r="J1013" s="197"/>
      <c r="K1013" s="197"/>
      <c r="L1013" s="197"/>
      <c r="M1013" s="197"/>
      <c r="N1013" s="197"/>
      <c r="O1013" s="197"/>
      <c r="P1013" s="197"/>
      <c r="Q1013" s="197"/>
      <c r="R1013" s="198"/>
      <c r="S1013" s="198"/>
      <c r="T1013" s="369"/>
      <c r="U1013" s="199"/>
      <c r="V1013" s="199"/>
    </row>
    <row r="1014" spans="1:22" s="3" customFormat="1" ht="105.75" customHeight="1">
      <c r="A1014" s="715"/>
      <c r="B1014" s="851"/>
      <c r="C1014" s="852"/>
      <c r="D1014" s="657"/>
      <c r="E1014" s="181" t="s">
        <v>10</v>
      </c>
      <c r="F1014" s="371" t="s">
        <v>1029</v>
      </c>
      <c r="G1014" s="227" t="s">
        <v>14</v>
      </c>
      <c r="H1014" s="398">
        <f>I1014+J1014+L1014+M1014+N1014+O1014+P1014+Q1014</f>
        <v>2</v>
      </c>
      <c r="I1014" s="201">
        <v>2</v>
      </c>
      <c r="J1014" s="201"/>
      <c r="K1014" s="201"/>
      <c r="L1014" s="201"/>
      <c r="M1014" s="201"/>
      <c r="N1014" s="201"/>
      <c r="O1014" s="201"/>
      <c r="P1014" s="201"/>
      <c r="Q1014" s="201"/>
      <c r="R1014" s="264" t="s">
        <v>752</v>
      </c>
      <c r="S1014" s="226" t="s">
        <v>1023</v>
      </c>
      <c r="T1014" s="3" t="s">
        <v>1030</v>
      </c>
      <c r="U1014" s="266" t="s">
        <v>152</v>
      </c>
      <c r="V1014" s="200">
        <v>1</v>
      </c>
    </row>
    <row r="1015" spans="1:22" s="3" customFormat="1" ht="15" customHeight="1">
      <c r="A1015" s="715"/>
      <c r="B1015" s="851"/>
      <c r="C1015" s="852"/>
      <c r="D1015" s="619" t="s">
        <v>15</v>
      </c>
      <c r="E1015" s="620"/>
      <c r="F1015" s="620"/>
      <c r="G1015" s="621"/>
      <c r="H1015" s="204">
        <f>H1014</f>
        <v>2</v>
      </c>
      <c r="I1015" s="204">
        <f t="shared" ref="I1015:Q1016" si="316">I1014</f>
        <v>2</v>
      </c>
      <c r="J1015" s="204">
        <f t="shared" si="316"/>
        <v>0</v>
      </c>
      <c r="K1015" s="204"/>
      <c r="L1015" s="204">
        <f t="shared" ref="L1015:Q1015" si="317">L1014</f>
        <v>0</v>
      </c>
      <c r="M1015" s="204">
        <f t="shared" si="317"/>
        <v>0</v>
      </c>
      <c r="N1015" s="204">
        <f t="shared" si="317"/>
        <v>0</v>
      </c>
      <c r="O1015" s="204">
        <f t="shared" si="317"/>
        <v>0</v>
      </c>
      <c r="P1015" s="204">
        <f t="shared" si="317"/>
        <v>0</v>
      </c>
      <c r="Q1015" s="204">
        <f t="shared" si="317"/>
        <v>0</v>
      </c>
      <c r="R1015" s="622"/>
      <c r="S1015" s="622"/>
      <c r="T1015" s="622"/>
      <c r="U1015" s="622"/>
      <c r="V1015" s="623"/>
    </row>
    <row r="1016" spans="1:22" s="3" customFormat="1" ht="15" customHeight="1">
      <c r="A1016" s="599" t="s">
        <v>190</v>
      </c>
      <c r="B1016" s="597" t="s">
        <v>158</v>
      </c>
      <c r="C1016" s="598" t="s">
        <v>162</v>
      </c>
      <c r="D1016" s="989" t="s">
        <v>16</v>
      </c>
      <c r="E1016" s="989"/>
      <c r="F1016" s="989"/>
      <c r="G1016" s="989"/>
      <c r="H1016" s="387">
        <f>H1015</f>
        <v>2</v>
      </c>
      <c r="I1016" s="387">
        <f t="shared" si="316"/>
        <v>2</v>
      </c>
      <c r="J1016" s="387">
        <f t="shared" si="316"/>
        <v>0</v>
      </c>
      <c r="K1016" s="387">
        <f t="shared" si="316"/>
        <v>0</v>
      </c>
      <c r="L1016" s="387">
        <f t="shared" si="316"/>
        <v>0</v>
      </c>
      <c r="M1016" s="387">
        <f t="shared" si="316"/>
        <v>0</v>
      </c>
      <c r="N1016" s="387">
        <f t="shared" si="316"/>
        <v>0</v>
      </c>
      <c r="O1016" s="387">
        <f t="shared" si="316"/>
        <v>0</v>
      </c>
      <c r="P1016" s="387">
        <f t="shared" si="316"/>
        <v>0</v>
      </c>
      <c r="Q1016" s="387">
        <f t="shared" si="316"/>
        <v>0</v>
      </c>
      <c r="R1016" s="732"/>
      <c r="S1016" s="733"/>
      <c r="T1016" s="733"/>
      <c r="U1016" s="733"/>
      <c r="V1016" s="734"/>
    </row>
    <row r="1017" spans="1:22" s="180" customFormat="1" ht="15" customHeight="1">
      <c r="A1017" s="599" t="s">
        <v>190</v>
      </c>
      <c r="B1017" s="597" t="s">
        <v>158</v>
      </c>
      <c r="C1017" s="741" t="s">
        <v>17</v>
      </c>
      <c r="D1017" s="742"/>
      <c r="E1017" s="742"/>
      <c r="F1017" s="742"/>
      <c r="G1017" s="743"/>
      <c r="H1017" s="389">
        <f>H1011+H1016</f>
        <v>18.5</v>
      </c>
      <c r="I1017" s="389">
        <f t="shared" ref="I1017:Q1017" si="318">I1011+I1016</f>
        <v>18.5</v>
      </c>
      <c r="J1017" s="389">
        <f t="shared" si="318"/>
        <v>0</v>
      </c>
      <c r="K1017" s="389">
        <f t="shared" si="318"/>
        <v>0</v>
      </c>
      <c r="L1017" s="389">
        <f t="shared" si="318"/>
        <v>0</v>
      </c>
      <c r="M1017" s="389">
        <f t="shared" si="318"/>
        <v>0</v>
      </c>
      <c r="N1017" s="389">
        <f t="shared" si="318"/>
        <v>0</v>
      </c>
      <c r="O1017" s="389">
        <f t="shared" si="318"/>
        <v>0</v>
      </c>
      <c r="P1017" s="389">
        <f t="shared" si="318"/>
        <v>0</v>
      </c>
      <c r="Q1017" s="389">
        <f t="shared" si="318"/>
        <v>0</v>
      </c>
      <c r="R1017" s="223"/>
      <c r="S1017" s="905"/>
      <c r="T1017" s="905"/>
      <c r="U1017" s="905"/>
      <c r="V1017" s="906"/>
    </row>
    <row r="1018" spans="1:22" s="180" customFormat="1" ht="18.75" customHeight="1">
      <c r="A1018" s="599" t="s">
        <v>190</v>
      </c>
      <c r="B1018" s="634" t="s">
        <v>1200</v>
      </c>
      <c r="C1018" s="635"/>
      <c r="D1018" s="635"/>
      <c r="E1018" s="635"/>
      <c r="F1018" s="635"/>
      <c r="G1018" s="636"/>
      <c r="H1018" s="427">
        <f>H937+H978+H995+H1002+H1017</f>
        <v>11562.423000000001</v>
      </c>
      <c r="I1018" s="427">
        <f t="shared" ref="I1018:Q1018" si="319">I937+I978+I995+I1002+I1017</f>
        <v>2137.8329999999996</v>
      </c>
      <c r="J1018" s="427">
        <f t="shared" si="319"/>
        <v>28.059000000000001</v>
      </c>
      <c r="K1018" s="427">
        <f t="shared" si="319"/>
        <v>0</v>
      </c>
      <c r="L1018" s="427">
        <f t="shared" si="319"/>
        <v>1369.6599999999999</v>
      </c>
      <c r="M1018" s="427">
        <f t="shared" si="319"/>
        <v>0</v>
      </c>
      <c r="N1018" s="427">
        <f t="shared" si="319"/>
        <v>113</v>
      </c>
      <c r="O1018" s="427">
        <f t="shared" si="319"/>
        <v>0</v>
      </c>
      <c r="P1018" s="427">
        <f t="shared" si="319"/>
        <v>0</v>
      </c>
      <c r="Q1018" s="427">
        <f t="shared" si="319"/>
        <v>7758.0039999999999</v>
      </c>
      <c r="R1018" s="681"/>
      <c r="S1018" s="637"/>
      <c r="T1018" s="637"/>
      <c r="U1018" s="637"/>
      <c r="V1018" s="638"/>
    </row>
    <row r="1019" spans="1:22" s="179" customFormat="1" ht="9.75" customHeight="1">
      <c r="A1019" s="470"/>
      <c r="B1019" s="776"/>
      <c r="C1019" s="776"/>
      <c r="D1019" s="776"/>
      <c r="E1019" s="776"/>
      <c r="F1019" s="776"/>
      <c r="G1019" s="776"/>
      <c r="H1019" s="776"/>
      <c r="I1019" s="776"/>
      <c r="J1019" s="776"/>
      <c r="K1019" s="776"/>
      <c r="L1019" s="776"/>
      <c r="M1019" s="776"/>
      <c r="N1019" s="776"/>
      <c r="O1019" s="776"/>
      <c r="P1019" s="776"/>
      <c r="Q1019" s="776"/>
      <c r="R1019" s="776"/>
      <c r="S1019" s="776"/>
      <c r="T1019" s="514"/>
      <c r="U1019" s="160"/>
      <c r="V1019" s="160"/>
    </row>
    <row r="1020" spans="1:22" s="179" customFormat="1" ht="9.75" customHeight="1">
      <c r="A1020" s="470"/>
      <c r="B1020" s="471"/>
      <c r="C1020" s="471"/>
      <c r="D1020" s="247"/>
      <c r="E1020" s="247"/>
      <c r="F1020" s="195"/>
      <c r="G1020" s="195"/>
      <c r="H1020" s="494"/>
      <c r="I1020" s="494"/>
      <c r="J1020" s="494"/>
      <c r="K1020" s="494"/>
      <c r="L1020" s="494"/>
      <c r="M1020" s="494"/>
      <c r="N1020" s="494"/>
      <c r="O1020" s="494"/>
      <c r="P1020" s="494"/>
      <c r="Q1020" s="494"/>
      <c r="R1020" s="461"/>
      <c r="S1020" s="461"/>
      <c r="T1020" s="514"/>
      <c r="U1020" s="160"/>
      <c r="V1020" s="160"/>
    </row>
    <row r="1021" spans="1:22" s="159" customFormat="1" ht="18" customHeight="1">
      <c r="A1021" s="462"/>
      <c r="B1021" s="794" t="s">
        <v>377</v>
      </c>
      <c r="C1021" s="794"/>
      <c r="D1021" s="794"/>
      <c r="E1021" s="794"/>
      <c r="F1021" s="794"/>
      <c r="G1021" s="794"/>
      <c r="H1021" s="794"/>
      <c r="I1021" s="794"/>
      <c r="J1021" s="794"/>
      <c r="K1021" s="794"/>
      <c r="L1021" s="794"/>
      <c r="M1021" s="794"/>
      <c r="N1021" s="794"/>
      <c r="O1021" s="794"/>
      <c r="P1021" s="794"/>
      <c r="Q1021" s="794"/>
      <c r="R1021" s="794"/>
      <c r="S1021" s="794"/>
      <c r="T1021" s="794"/>
      <c r="U1021" s="794"/>
      <c r="V1021" s="794"/>
    </row>
    <row r="1022" spans="1:22" s="159" customFormat="1" ht="155.25" customHeight="1">
      <c r="A1022" s="462"/>
      <c r="B1022" s="781" t="s">
        <v>428</v>
      </c>
      <c r="C1022" s="782"/>
      <c r="D1022" s="782"/>
      <c r="E1022" s="782"/>
      <c r="F1022" s="782"/>
      <c r="G1022" s="782"/>
      <c r="H1022" s="782"/>
      <c r="I1022" s="782"/>
      <c r="J1022" s="782"/>
      <c r="K1022" s="782"/>
      <c r="L1022" s="782"/>
      <c r="M1022" s="782"/>
      <c r="N1022" s="782"/>
      <c r="O1022" s="782"/>
      <c r="P1022" s="782"/>
      <c r="Q1022" s="782"/>
      <c r="R1022" s="782"/>
      <c r="S1022" s="782"/>
      <c r="T1022" s="782"/>
      <c r="U1022" s="782"/>
      <c r="V1022" s="782"/>
    </row>
    <row r="1023" spans="1:22" s="159" customFormat="1" ht="54" customHeight="1">
      <c r="A1023" s="462"/>
      <c r="B1023" s="783" t="s">
        <v>429</v>
      </c>
      <c r="C1023" s="784"/>
      <c r="D1023" s="784"/>
      <c r="E1023" s="784"/>
      <c r="F1023" s="784"/>
      <c r="G1023" s="784"/>
      <c r="H1023" s="784"/>
      <c r="I1023" s="784"/>
      <c r="J1023" s="784"/>
      <c r="K1023" s="784"/>
      <c r="L1023" s="784"/>
      <c r="M1023" s="784"/>
      <c r="N1023" s="784"/>
      <c r="O1023" s="784"/>
      <c r="P1023" s="784"/>
      <c r="Q1023" s="784"/>
      <c r="R1023" s="784"/>
      <c r="S1023" s="784"/>
      <c r="T1023" s="784"/>
      <c r="U1023" s="784"/>
      <c r="V1023" s="784"/>
    </row>
  </sheetData>
  <mergeCells count="1825">
    <mergeCell ref="D1011:G1011"/>
    <mergeCell ref="R1011:V1011"/>
    <mergeCell ref="D1012:V1012"/>
    <mergeCell ref="A1013:A1015"/>
    <mergeCell ref="B1013:B1015"/>
    <mergeCell ref="C1013:C1015"/>
    <mergeCell ref="D1013:D1014"/>
    <mergeCell ref="E1013:F1013"/>
    <mergeCell ref="D1015:G1015"/>
    <mergeCell ref="R1015:V1015"/>
    <mergeCell ref="D1016:G1016"/>
    <mergeCell ref="R1016:V1016"/>
    <mergeCell ref="C1017:G1017"/>
    <mergeCell ref="S1017:V1017"/>
    <mergeCell ref="B1018:G1018"/>
    <mergeCell ref="R1018:V1018"/>
    <mergeCell ref="D1001:G1001"/>
    <mergeCell ref="R1001:V1001"/>
    <mergeCell ref="C1002:G1002"/>
    <mergeCell ref="S1002:V1002"/>
    <mergeCell ref="C1003:V1003"/>
    <mergeCell ref="D1004:V1004"/>
    <mergeCell ref="A1005:A1007"/>
    <mergeCell ref="B1005:B1007"/>
    <mergeCell ref="C1005:C1007"/>
    <mergeCell ref="D1005:D1006"/>
    <mergeCell ref="E1005:F1005"/>
    <mergeCell ref="D1007:G1007"/>
    <mergeCell ref="R1007:V1007"/>
    <mergeCell ref="A1008:A1010"/>
    <mergeCell ref="B1008:B1010"/>
    <mergeCell ref="C1008:C1010"/>
    <mergeCell ref="D1008:D1009"/>
    <mergeCell ref="E1008:F1008"/>
    <mergeCell ref="D1010:G1010"/>
    <mergeCell ref="R1010:V1010"/>
    <mergeCell ref="D989:G989"/>
    <mergeCell ref="R989:V989"/>
    <mergeCell ref="D990:V990"/>
    <mergeCell ref="A991:A993"/>
    <mergeCell ref="B991:B993"/>
    <mergeCell ref="C991:C993"/>
    <mergeCell ref="D991:D992"/>
    <mergeCell ref="E991:F991"/>
    <mergeCell ref="D993:G993"/>
    <mergeCell ref="R993:V993"/>
    <mergeCell ref="D994:G994"/>
    <mergeCell ref="R994:V994"/>
    <mergeCell ref="C995:G995"/>
    <mergeCell ref="S995:V995"/>
    <mergeCell ref="C996:V996"/>
    <mergeCell ref="D997:V997"/>
    <mergeCell ref="A998:A1000"/>
    <mergeCell ref="B998:B1000"/>
    <mergeCell ref="C998:C1000"/>
    <mergeCell ref="D998:D999"/>
    <mergeCell ref="E998:F998"/>
    <mergeCell ref="D1000:G1000"/>
    <mergeCell ref="R1000:V1000"/>
    <mergeCell ref="D977:G977"/>
    <mergeCell ref="R977:V977"/>
    <mergeCell ref="C978:G978"/>
    <mergeCell ref="S978:V978"/>
    <mergeCell ref="C979:V979"/>
    <mergeCell ref="D980:V980"/>
    <mergeCell ref="A981:A983"/>
    <mergeCell ref="B981:B983"/>
    <mergeCell ref="C981:C983"/>
    <mergeCell ref="D981:D982"/>
    <mergeCell ref="E981:F981"/>
    <mergeCell ref="D983:G983"/>
    <mergeCell ref="R983:V983"/>
    <mergeCell ref="D984:G984"/>
    <mergeCell ref="R984:V984"/>
    <mergeCell ref="D985:V985"/>
    <mergeCell ref="A986:A988"/>
    <mergeCell ref="B986:B988"/>
    <mergeCell ref="C986:C988"/>
    <mergeCell ref="D986:D987"/>
    <mergeCell ref="E986:F986"/>
    <mergeCell ref="D988:G988"/>
    <mergeCell ref="R988:V988"/>
    <mergeCell ref="D969:G969"/>
    <mergeCell ref="R969:V969"/>
    <mergeCell ref="D970:V970"/>
    <mergeCell ref="A971:A973"/>
    <mergeCell ref="B971:B973"/>
    <mergeCell ref="C971:C973"/>
    <mergeCell ref="D971:D972"/>
    <mergeCell ref="E971:F971"/>
    <mergeCell ref="D973:G973"/>
    <mergeCell ref="R973:V973"/>
    <mergeCell ref="A974:A976"/>
    <mergeCell ref="B974:B976"/>
    <mergeCell ref="C974:C976"/>
    <mergeCell ref="D974:D975"/>
    <mergeCell ref="E974:F974"/>
    <mergeCell ref="D976:G976"/>
    <mergeCell ref="R976:V976"/>
    <mergeCell ref="D959:G959"/>
    <mergeCell ref="R959:V959"/>
    <mergeCell ref="D960:V960"/>
    <mergeCell ref="A961:A963"/>
    <mergeCell ref="B961:B963"/>
    <mergeCell ref="C961:C963"/>
    <mergeCell ref="D961:D962"/>
    <mergeCell ref="E961:F961"/>
    <mergeCell ref="D963:G963"/>
    <mergeCell ref="R963:V963"/>
    <mergeCell ref="D964:G964"/>
    <mergeCell ref="R964:V964"/>
    <mergeCell ref="D965:V965"/>
    <mergeCell ref="A966:A968"/>
    <mergeCell ref="B966:B968"/>
    <mergeCell ref="C966:C968"/>
    <mergeCell ref="D966:D967"/>
    <mergeCell ref="E966:F966"/>
    <mergeCell ref="D968:G968"/>
    <mergeCell ref="R968:V968"/>
    <mergeCell ref="D948:G948"/>
    <mergeCell ref="R948:V948"/>
    <mergeCell ref="A950:A952"/>
    <mergeCell ref="B950:B952"/>
    <mergeCell ref="C950:C952"/>
    <mergeCell ref="D950:D951"/>
    <mergeCell ref="E950:F950"/>
    <mergeCell ref="D952:G952"/>
    <mergeCell ref="R952:V952"/>
    <mergeCell ref="A953:A955"/>
    <mergeCell ref="B953:B955"/>
    <mergeCell ref="C953:C955"/>
    <mergeCell ref="D953:D954"/>
    <mergeCell ref="E953:F953"/>
    <mergeCell ref="D955:G955"/>
    <mergeCell ref="R955:V955"/>
    <mergeCell ref="A956:A958"/>
    <mergeCell ref="B956:B958"/>
    <mergeCell ref="C956:C958"/>
    <mergeCell ref="D956:D957"/>
    <mergeCell ref="E956:F956"/>
    <mergeCell ref="D958:G958"/>
    <mergeCell ref="R958:V958"/>
    <mergeCell ref="D936:G936"/>
    <mergeCell ref="R936:V936"/>
    <mergeCell ref="C937:G937"/>
    <mergeCell ref="S937:V937"/>
    <mergeCell ref="C938:V938"/>
    <mergeCell ref="D939:V939"/>
    <mergeCell ref="A940:A942"/>
    <mergeCell ref="B940:B942"/>
    <mergeCell ref="C940:C942"/>
    <mergeCell ref="D940:D941"/>
    <mergeCell ref="E940:F940"/>
    <mergeCell ref="D942:G942"/>
    <mergeCell ref="R942:V942"/>
    <mergeCell ref="D943:G943"/>
    <mergeCell ref="R943:V943"/>
    <mergeCell ref="D944:V944"/>
    <mergeCell ref="A945:A947"/>
    <mergeCell ref="B945:B947"/>
    <mergeCell ref="C945:C947"/>
    <mergeCell ref="D945:D946"/>
    <mergeCell ref="E945:F945"/>
    <mergeCell ref="D947:G947"/>
    <mergeCell ref="R947:V947"/>
    <mergeCell ref="A927:A929"/>
    <mergeCell ref="B927:B929"/>
    <mergeCell ref="C927:C929"/>
    <mergeCell ref="D927:D928"/>
    <mergeCell ref="E927:F927"/>
    <mergeCell ref="D929:G929"/>
    <mergeCell ref="R929:V929"/>
    <mergeCell ref="A930:A932"/>
    <mergeCell ref="B930:B932"/>
    <mergeCell ref="C930:C932"/>
    <mergeCell ref="D930:D931"/>
    <mergeCell ref="E930:F930"/>
    <mergeCell ref="D932:G932"/>
    <mergeCell ref="R932:V932"/>
    <mergeCell ref="A933:A935"/>
    <mergeCell ref="B933:B935"/>
    <mergeCell ref="C933:C935"/>
    <mergeCell ref="D933:D934"/>
    <mergeCell ref="E933:F933"/>
    <mergeCell ref="D935:G935"/>
    <mergeCell ref="R935:V935"/>
    <mergeCell ref="D916:G916"/>
    <mergeCell ref="R916:V916"/>
    <mergeCell ref="D917:V917"/>
    <mergeCell ref="A918:A920"/>
    <mergeCell ref="B918:B920"/>
    <mergeCell ref="C918:C920"/>
    <mergeCell ref="D918:D919"/>
    <mergeCell ref="E918:F918"/>
    <mergeCell ref="D920:G920"/>
    <mergeCell ref="R920:V920"/>
    <mergeCell ref="D921:G921"/>
    <mergeCell ref="R921:V921"/>
    <mergeCell ref="D922:V922"/>
    <mergeCell ref="A923:A926"/>
    <mergeCell ref="B923:B926"/>
    <mergeCell ref="C923:C926"/>
    <mergeCell ref="D923:D925"/>
    <mergeCell ref="E923:F923"/>
    <mergeCell ref="D926:G926"/>
    <mergeCell ref="R926:V926"/>
    <mergeCell ref="A906:A908"/>
    <mergeCell ref="B906:B908"/>
    <mergeCell ref="C906:C908"/>
    <mergeCell ref="D906:D907"/>
    <mergeCell ref="E906:F906"/>
    <mergeCell ref="D908:G908"/>
    <mergeCell ref="R908:V908"/>
    <mergeCell ref="A909:A911"/>
    <mergeCell ref="B909:B911"/>
    <mergeCell ref="C909:C911"/>
    <mergeCell ref="D909:D910"/>
    <mergeCell ref="E909:F909"/>
    <mergeCell ref="D911:G911"/>
    <mergeCell ref="R911:V911"/>
    <mergeCell ref="A912:A915"/>
    <mergeCell ref="B912:B915"/>
    <mergeCell ref="C912:C915"/>
    <mergeCell ref="D912:D914"/>
    <mergeCell ref="E912:F912"/>
    <mergeCell ref="D915:G915"/>
    <mergeCell ref="R915:V915"/>
    <mergeCell ref="A895:A897"/>
    <mergeCell ref="B895:B897"/>
    <mergeCell ref="C895:C897"/>
    <mergeCell ref="D895:D896"/>
    <mergeCell ref="E895:F895"/>
    <mergeCell ref="D897:G897"/>
    <mergeCell ref="R897:V897"/>
    <mergeCell ref="A898:A900"/>
    <mergeCell ref="B898:B900"/>
    <mergeCell ref="C898:C900"/>
    <mergeCell ref="D898:D899"/>
    <mergeCell ref="E898:F898"/>
    <mergeCell ref="D900:G900"/>
    <mergeCell ref="R900:V900"/>
    <mergeCell ref="A901:A905"/>
    <mergeCell ref="B901:B905"/>
    <mergeCell ref="C901:C905"/>
    <mergeCell ref="D901:D904"/>
    <mergeCell ref="E901:F901"/>
    <mergeCell ref="D905:G905"/>
    <mergeCell ref="R905:V905"/>
    <mergeCell ref="A882:V882"/>
    <mergeCell ref="B883:V883"/>
    <mergeCell ref="C884:V884"/>
    <mergeCell ref="D885:V885"/>
    <mergeCell ref="A886:A889"/>
    <mergeCell ref="B886:B889"/>
    <mergeCell ref="C886:C889"/>
    <mergeCell ref="D886:D888"/>
    <mergeCell ref="E886:F886"/>
    <mergeCell ref="D889:G889"/>
    <mergeCell ref="R889:V889"/>
    <mergeCell ref="A890:A894"/>
    <mergeCell ref="B890:B894"/>
    <mergeCell ref="C890:C894"/>
    <mergeCell ref="D890:D893"/>
    <mergeCell ref="E890:F890"/>
    <mergeCell ref="D894:G894"/>
    <mergeCell ref="R894:V894"/>
    <mergeCell ref="D876:D877"/>
    <mergeCell ref="E876:F876"/>
    <mergeCell ref="D879:G879"/>
    <mergeCell ref="R879:V879"/>
    <mergeCell ref="C880:G880"/>
    <mergeCell ref="S880:V880"/>
    <mergeCell ref="B881:G881"/>
    <mergeCell ref="R881:V881"/>
    <mergeCell ref="D862:G862"/>
    <mergeCell ref="R862:V862"/>
    <mergeCell ref="D863:V863"/>
    <mergeCell ref="A864:A865"/>
    <mergeCell ref="B864:B865"/>
    <mergeCell ref="D864:D866"/>
    <mergeCell ref="E864:F864"/>
    <mergeCell ref="A868:A869"/>
    <mergeCell ref="B868:B869"/>
    <mergeCell ref="D868:D870"/>
    <mergeCell ref="E868:F868"/>
    <mergeCell ref="D872:G872"/>
    <mergeCell ref="R872:V872"/>
    <mergeCell ref="C873:G873"/>
    <mergeCell ref="S873:V873"/>
    <mergeCell ref="C874:V874"/>
    <mergeCell ref="D875:V875"/>
    <mergeCell ref="C847:V847"/>
    <mergeCell ref="D848:V848"/>
    <mergeCell ref="A849:A852"/>
    <mergeCell ref="B849:B852"/>
    <mergeCell ref="C849:C852"/>
    <mergeCell ref="D849:D851"/>
    <mergeCell ref="E849:F849"/>
    <mergeCell ref="A853:A855"/>
    <mergeCell ref="B853:B855"/>
    <mergeCell ref="C853:C855"/>
    <mergeCell ref="D853:D854"/>
    <mergeCell ref="E853:F853"/>
    <mergeCell ref="D856:G856"/>
    <mergeCell ref="R856:V856"/>
    <mergeCell ref="D857:V857"/>
    <mergeCell ref="A858:A859"/>
    <mergeCell ref="B858:B859"/>
    <mergeCell ref="D858:D860"/>
    <mergeCell ref="E858:F858"/>
    <mergeCell ref="D831:G831"/>
    <mergeCell ref="R831:V831"/>
    <mergeCell ref="D832:V832"/>
    <mergeCell ref="A833:A834"/>
    <mergeCell ref="B833:B834"/>
    <mergeCell ref="D833:D835"/>
    <mergeCell ref="E833:F833"/>
    <mergeCell ref="A837:A838"/>
    <mergeCell ref="B837:B838"/>
    <mergeCell ref="D837:D839"/>
    <mergeCell ref="E837:F837"/>
    <mergeCell ref="A841:A842"/>
    <mergeCell ref="B841:B842"/>
    <mergeCell ref="D841:D843"/>
    <mergeCell ref="E841:F841"/>
    <mergeCell ref="D845:G845"/>
    <mergeCell ref="C846:G846"/>
    <mergeCell ref="S846:V846"/>
    <mergeCell ref="A815:A816"/>
    <mergeCell ref="B815:B816"/>
    <mergeCell ref="D815:D817"/>
    <mergeCell ref="E815:F815"/>
    <mergeCell ref="D819:G819"/>
    <mergeCell ref="R819:V819"/>
    <mergeCell ref="C820:G820"/>
    <mergeCell ref="S820:V820"/>
    <mergeCell ref="C821:V821"/>
    <mergeCell ref="D822:V822"/>
    <mergeCell ref="A823:A826"/>
    <mergeCell ref="B823:B826"/>
    <mergeCell ref="C823:C826"/>
    <mergeCell ref="D823:D825"/>
    <mergeCell ref="E823:F823"/>
    <mergeCell ref="A827:A830"/>
    <mergeCell ref="B827:B830"/>
    <mergeCell ref="D827:D829"/>
    <mergeCell ref="E827:F827"/>
    <mergeCell ref="D830:F830"/>
    <mergeCell ref="R830:V830"/>
    <mergeCell ref="D799:G799"/>
    <mergeCell ref="R799:V799"/>
    <mergeCell ref="D800:V800"/>
    <mergeCell ref="A801:A802"/>
    <mergeCell ref="B801:B802"/>
    <mergeCell ref="D801:D803"/>
    <mergeCell ref="E801:F801"/>
    <mergeCell ref="D805:G805"/>
    <mergeCell ref="R805:V805"/>
    <mergeCell ref="D806:V806"/>
    <mergeCell ref="A807:A808"/>
    <mergeCell ref="B807:B808"/>
    <mergeCell ref="D807:D811"/>
    <mergeCell ref="E807:F807"/>
    <mergeCell ref="D813:G813"/>
    <mergeCell ref="R813:V813"/>
    <mergeCell ref="D814:V814"/>
    <mergeCell ref="D781:G781"/>
    <mergeCell ref="R781:V781"/>
    <mergeCell ref="D782:V782"/>
    <mergeCell ref="A783:A784"/>
    <mergeCell ref="B783:B784"/>
    <mergeCell ref="D783:D786"/>
    <mergeCell ref="E783:F783"/>
    <mergeCell ref="D788:G788"/>
    <mergeCell ref="R788:V788"/>
    <mergeCell ref="C789:G789"/>
    <mergeCell ref="S789:V789"/>
    <mergeCell ref="C790:V790"/>
    <mergeCell ref="D791:V791"/>
    <mergeCell ref="B792:B794"/>
    <mergeCell ref="C792:C794"/>
    <mergeCell ref="E792:F792"/>
    <mergeCell ref="A795:A798"/>
    <mergeCell ref="E795:F795"/>
    <mergeCell ref="D798:F798"/>
    <mergeCell ref="R798:V798"/>
    <mergeCell ref="A772:A774"/>
    <mergeCell ref="B772:B774"/>
    <mergeCell ref="C772:C774"/>
    <mergeCell ref="D772:D773"/>
    <mergeCell ref="E772:F772"/>
    <mergeCell ref="D774:G774"/>
    <mergeCell ref="R774:V774"/>
    <mergeCell ref="D775:G775"/>
    <mergeCell ref="R775:V775"/>
    <mergeCell ref="D776:V776"/>
    <mergeCell ref="A777:A780"/>
    <mergeCell ref="B777:B780"/>
    <mergeCell ref="C777:C780"/>
    <mergeCell ref="D777:D779"/>
    <mergeCell ref="E777:F777"/>
    <mergeCell ref="D780:F780"/>
    <mergeCell ref="R780:V780"/>
    <mergeCell ref="A762:A763"/>
    <mergeCell ref="B762:B763"/>
    <mergeCell ref="C762:C763"/>
    <mergeCell ref="D762:D763"/>
    <mergeCell ref="E762:F762"/>
    <mergeCell ref="D765:G765"/>
    <mergeCell ref="R765:V765"/>
    <mergeCell ref="C766:G766"/>
    <mergeCell ref="S766:V766"/>
    <mergeCell ref="C767:V767"/>
    <mergeCell ref="D768:V768"/>
    <mergeCell ref="A769:A771"/>
    <mergeCell ref="B769:B771"/>
    <mergeCell ref="C769:C771"/>
    <mergeCell ref="D769:D770"/>
    <mergeCell ref="E769:F769"/>
    <mergeCell ref="D771:G771"/>
    <mergeCell ref="R771:V771"/>
    <mergeCell ref="D751:M751"/>
    <mergeCell ref="D752:V752"/>
    <mergeCell ref="A753:A755"/>
    <mergeCell ref="B753:B755"/>
    <mergeCell ref="C753:C755"/>
    <mergeCell ref="D753:D754"/>
    <mergeCell ref="E753:F753"/>
    <mergeCell ref="D755:G755"/>
    <mergeCell ref="R755:V755"/>
    <mergeCell ref="D756:G756"/>
    <mergeCell ref="R756:V756"/>
    <mergeCell ref="D757:V757"/>
    <mergeCell ref="A758:A761"/>
    <mergeCell ref="B758:B761"/>
    <mergeCell ref="C758:C761"/>
    <mergeCell ref="D758:D759"/>
    <mergeCell ref="E758:F758"/>
    <mergeCell ref="A743:A745"/>
    <mergeCell ref="B743:B745"/>
    <mergeCell ref="C743:C745"/>
    <mergeCell ref="D743:D744"/>
    <mergeCell ref="E743:F743"/>
    <mergeCell ref="D745:G745"/>
    <mergeCell ref="R745:V745"/>
    <mergeCell ref="A746:A748"/>
    <mergeCell ref="B746:B748"/>
    <mergeCell ref="C746:C748"/>
    <mergeCell ref="D746:D747"/>
    <mergeCell ref="E746:F746"/>
    <mergeCell ref="D748:G748"/>
    <mergeCell ref="R748:V748"/>
    <mergeCell ref="D749:G749"/>
    <mergeCell ref="R749:V749"/>
    <mergeCell ref="C750:G750"/>
    <mergeCell ref="A727:A729"/>
    <mergeCell ref="B727:B729"/>
    <mergeCell ref="C727:C729"/>
    <mergeCell ref="D727:D728"/>
    <mergeCell ref="E727:F727"/>
    <mergeCell ref="D729:G729"/>
    <mergeCell ref="R729:V729"/>
    <mergeCell ref="A730:A739"/>
    <mergeCell ref="B730:B739"/>
    <mergeCell ref="C730:C739"/>
    <mergeCell ref="D730:D738"/>
    <mergeCell ref="E730:F730"/>
    <mergeCell ref="D739:G739"/>
    <mergeCell ref="R739:V739"/>
    <mergeCell ref="A740:A742"/>
    <mergeCell ref="B740:B742"/>
    <mergeCell ref="C740:C742"/>
    <mergeCell ref="D740:D741"/>
    <mergeCell ref="E740:F740"/>
    <mergeCell ref="D742:G742"/>
    <mergeCell ref="R742:V742"/>
    <mergeCell ref="A716:A718"/>
    <mergeCell ref="B716:B718"/>
    <mergeCell ref="C716:C718"/>
    <mergeCell ref="D716:D717"/>
    <mergeCell ref="E716:F716"/>
    <mergeCell ref="D718:G718"/>
    <mergeCell ref="R718:V718"/>
    <mergeCell ref="A719:A721"/>
    <mergeCell ref="B719:B721"/>
    <mergeCell ref="C719:C721"/>
    <mergeCell ref="D719:D720"/>
    <mergeCell ref="E719:F719"/>
    <mergeCell ref="D721:G721"/>
    <mergeCell ref="R721:V721"/>
    <mergeCell ref="A722:A726"/>
    <mergeCell ref="B722:B726"/>
    <mergeCell ref="C722:C726"/>
    <mergeCell ref="D722:D725"/>
    <mergeCell ref="E722:F722"/>
    <mergeCell ref="D726:G726"/>
    <mergeCell ref="R726:V726"/>
    <mergeCell ref="D698:G698"/>
    <mergeCell ref="C699:G699"/>
    <mergeCell ref="C700:V700"/>
    <mergeCell ref="D701:V701"/>
    <mergeCell ref="A702:A704"/>
    <mergeCell ref="B702:B704"/>
    <mergeCell ref="C702:C704"/>
    <mergeCell ref="D702:D703"/>
    <mergeCell ref="E702:F702"/>
    <mergeCell ref="D704:G704"/>
    <mergeCell ref="R704:V704"/>
    <mergeCell ref="D705:G705"/>
    <mergeCell ref="R705:V705"/>
    <mergeCell ref="C706:G706"/>
    <mergeCell ref="C707:V707"/>
    <mergeCell ref="D708:V708"/>
    <mergeCell ref="A709:A715"/>
    <mergeCell ref="D709:D714"/>
    <mergeCell ref="E709:F709"/>
    <mergeCell ref="B710:B715"/>
    <mergeCell ref="D715:G715"/>
    <mergeCell ref="R715:V715"/>
    <mergeCell ref="D690:G690"/>
    <mergeCell ref="R690:V690"/>
    <mergeCell ref="D691:V691"/>
    <mergeCell ref="A692:A694"/>
    <mergeCell ref="B692:B694"/>
    <mergeCell ref="C692:C694"/>
    <mergeCell ref="D692:D693"/>
    <mergeCell ref="E692:F692"/>
    <mergeCell ref="D694:G694"/>
    <mergeCell ref="R694:V694"/>
    <mergeCell ref="A695:A697"/>
    <mergeCell ref="B695:B697"/>
    <mergeCell ref="C695:C697"/>
    <mergeCell ref="D695:D696"/>
    <mergeCell ref="E695:F695"/>
    <mergeCell ref="D697:G697"/>
    <mergeCell ref="R697:V697"/>
    <mergeCell ref="A682:A684"/>
    <mergeCell ref="B682:B684"/>
    <mergeCell ref="C682:C684"/>
    <mergeCell ref="D682:D683"/>
    <mergeCell ref="E682:F682"/>
    <mergeCell ref="D684:G684"/>
    <mergeCell ref="R684:V684"/>
    <mergeCell ref="D685:G685"/>
    <mergeCell ref="R685:V685"/>
    <mergeCell ref="D686:V686"/>
    <mergeCell ref="A687:A688"/>
    <mergeCell ref="B687:B688"/>
    <mergeCell ref="C687:C688"/>
    <mergeCell ref="D687:D688"/>
    <mergeCell ref="E687:F687"/>
    <mergeCell ref="D689:G689"/>
    <mergeCell ref="R689:V689"/>
    <mergeCell ref="A674:A676"/>
    <mergeCell ref="B674:B676"/>
    <mergeCell ref="C674:C676"/>
    <mergeCell ref="D674:D675"/>
    <mergeCell ref="E674:F674"/>
    <mergeCell ref="D676:G676"/>
    <mergeCell ref="R676:V676"/>
    <mergeCell ref="A677:A679"/>
    <mergeCell ref="B677:B679"/>
    <mergeCell ref="C677:C679"/>
    <mergeCell ref="D677:D678"/>
    <mergeCell ref="E677:F677"/>
    <mergeCell ref="D679:G679"/>
    <mergeCell ref="R679:V679"/>
    <mergeCell ref="D680:G680"/>
    <mergeCell ref="R680:V680"/>
    <mergeCell ref="D681:V681"/>
    <mergeCell ref="A666:A668"/>
    <mergeCell ref="B666:B668"/>
    <mergeCell ref="C666:C668"/>
    <mergeCell ref="D666:D667"/>
    <mergeCell ref="E666:F666"/>
    <mergeCell ref="D668:G668"/>
    <mergeCell ref="R668:V668"/>
    <mergeCell ref="A669:A671"/>
    <mergeCell ref="B669:B671"/>
    <mergeCell ref="C669:C671"/>
    <mergeCell ref="D669:D670"/>
    <mergeCell ref="E669:F669"/>
    <mergeCell ref="D671:G671"/>
    <mergeCell ref="R671:V671"/>
    <mergeCell ref="D672:G672"/>
    <mergeCell ref="R672:V672"/>
    <mergeCell ref="D673:V673"/>
    <mergeCell ref="A656:A658"/>
    <mergeCell ref="B656:B658"/>
    <mergeCell ref="C656:C658"/>
    <mergeCell ref="D656:D657"/>
    <mergeCell ref="E656:F656"/>
    <mergeCell ref="D658:G658"/>
    <mergeCell ref="R658:V658"/>
    <mergeCell ref="D659:G659"/>
    <mergeCell ref="R659:V659"/>
    <mergeCell ref="C660:G660"/>
    <mergeCell ref="S660:V660"/>
    <mergeCell ref="C661:V661"/>
    <mergeCell ref="D662:V662"/>
    <mergeCell ref="A663:A665"/>
    <mergeCell ref="B663:B665"/>
    <mergeCell ref="C663:C665"/>
    <mergeCell ref="D663:D664"/>
    <mergeCell ref="E663:F663"/>
    <mergeCell ref="D665:G665"/>
    <mergeCell ref="R665:V665"/>
    <mergeCell ref="A647:A649"/>
    <mergeCell ref="B647:B649"/>
    <mergeCell ref="C647:C649"/>
    <mergeCell ref="D647:D648"/>
    <mergeCell ref="E647:F647"/>
    <mergeCell ref="D649:G649"/>
    <mergeCell ref="R649:V649"/>
    <mergeCell ref="A650:A652"/>
    <mergeCell ref="D650:D651"/>
    <mergeCell ref="E650:F650"/>
    <mergeCell ref="A653:A655"/>
    <mergeCell ref="B653:B655"/>
    <mergeCell ref="C653:C655"/>
    <mergeCell ref="D653:D654"/>
    <mergeCell ref="E653:F653"/>
    <mergeCell ref="D655:G655"/>
    <mergeCell ref="R655:V655"/>
    <mergeCell ref="R652:V652"/>
    <mergeCell ref="D652:G652"/>
    <mergeCell ref="A639:A641"/>
    <mergeCell ref="B639:B641"/>
    <mergeCell ref="C639:C641"/>
    <mergeCell ref="D639:D640"/>
    <mergeCell ref="E639:F639"/>
    <mergeCell ref="D641:G641"/>
    <mergeCell ref="R641:V641"/>
    <mergeCell ref="A642:A644"/>
    <mergeCell ref="B642:B644"/>
    <mergeCell ref="C642:C644"/>
    <mergeCell ref="D642:D643"/>
    <mergeCell ref="E642:F642"/>
    <mergeCell ref="D644:G644"/>
    <mergeCell ref="R644:V644"/>
    <mergeCell ref="D645:G645"/>
    <mergeCell ref="R645:V645"/>
    <mergeCell ref="D646:V646"/>
    <mergeCell ref="B610:B612"/>
    <mergeCell ref="C610:C612"/>
    <mergeCell ref="D610:D611"/>
    <mergeCell ref="E610:F610"/>
    <mergeCell ref="D612:G612"/>
    <mergeCell ref="R612:V612"/>
    <mergeCell ref="A613:A615"/>
    <mergeCell ref="B613:B615"/>
    <mergeCell ref="C613:C615"/>
    <mergeCell ref="D613:D614"/>
    <mergeCell ref="E613:F613"/>
    <mergeCell ref="D615:G615"/>
    <mergeCell ref="R615:V615"/>
    <mergeCell ref="E629:F629"/>
    <mergeCell ref="D631:G631"/>
    <mergeCell ref="R631:V631"/>
    <mergeCell ref="C633:G633"/>
    <mergeCell ref="S633:V633"/>
    <mergeCell ref="D479:V479"/>
    <mergeCell ref="A480:A483"/>
    <mergeCell ref="B480:B483"/>
    <mergeCell ref="C480:C483"/>
    <mergeCell ref="D480:D482"/>
    <mergeCell ref="E480:F480"/>
    <mergeCell ref="D483:G483"/>
    <mergeCell ref="R483:V483"/>
    <mergeCell ref="D478:G478"/>
    <mergeCell ref="R478:V478"/>
    <mergeCell ref="D586:D587"/>
    <mergeCell ref="E586:F586"/>
    <mergeCell ref="D588:G588"/>
    <mergeCell ref="R588:V588"/>
    <mergeCell ref="A589:A591"/>
    <mergeCell ref="B589:B591"/>
    <mergeCell ref="C589:C591"/>
    <mergeCell ref="D589:D590"/>
    <mergeCell ref="E589:F589"/>
    <mergeCell ref="D591:G591"/>
    <mergeCell ref="R591:V591"/>
    <mergeCell ref="A586:A588"/>
    <mergeCell ref="B586:B588"/>
    <mergeCell ref="A583:A585"/>
    <mergeCell ref="B583:B585"/>
    <mergeCell ref="C583:C585"/>
    <mergeCell ref="D583:D584"/>
    <mergeCell ref="E583:F583"/>
    <mergeCell ref="D585:G585"/>
    <mergeCell ref="R585:V585"/>
    <mergeCell ref="D577:G577"/>
    <mergeCell ref="R577:V577"/>
    <mergeCell ref="B419:B422"/>
    <mergeCell ref="C419:C422"/>
    <mergeCell ref="D419:D421"/>
    <mergeCell ref="E419:F419"/>
    <mergeCell ref="D422:G422"/>
    <mergeCell ref="R422:V422"/>
    <mergeCell ref="A423:A427"/>
    <mergeCell ref="B423:B427"/>
    <mergeCell ref="C423:C427"/>
    <mergeCell ref="D423:D426"/>
    <mergeCell ref="E423:F423"/>
    <mergeCell ref="D427:G427"/>
    <mergeCell ref="R427:V427"/>
    <mergeCell ref="A415:A418"/>
    <mergeCell ref="B415:B418"/>
    <mergeCell ref="C415:C418"/>
    <mergeCell ref="D415:D417"/>
    <mergeCell ref="E415:F415"/>
    <mergeCell ref="D418:G418"/>
    <mergeCell ref="R418:V418"/>
    <mergeCell ref="A419:A422"/>
    <mergeCell ref="D400:V400"/>
    <mergeCell ref="A401:A403"/>
    <mergeCell ref="B401:B403"/>
    <mergeCell ref="C401:C403"/>
    <mergeCell ref="D401:D402"/>
    <mergeCell ref="E401:F401"/>
    <mergeCell ref="D403:G403"/>
    <mergeCell ref="R403:V403"/>
    <mergeCell ref="C405:G405"/>
    <mergeCell ref="S405:V405"/>
    <mergeCell ref="C406:V406"/>
    <mergeCell ref="D407:V407"/>
    <mergeCell ref="A408:A411"/>
    <mergeCell ref="B408:B411"/>
    <mergeCell ref="C408:C411"/>
    <mergeCell ref="D408:D410"/>
    <mergeCell ref="E408:F408"/>
    <mergeCell ref="D411:G411"/>
    <mergeCell ref="R411:V411"/>
    <mergeCell ref="B381:B383"/>
    <mergeCell ref="C381:C383"/>
    <mergeCell ref="D381:D382"/>
    <mergeCell ref="E381:F381"/>
    <mergeCell ref="A384:A386"/>
    <mergeCell ref="B384:B386"/>
    <mergeCell ref="C384:C386"/>
    <mergeCell ref="D384:D385"/>
    <mergeCell ref="E384:F384"/>
    <mergeCell ref="D386:G386"/>
    <mergeCell ref="R386:V386"/>
    <mergeCell ref="C396:C398"/>
    <mergeCell ref="D396:D397"/>
    <mergeCell ref="E396:F396"/>
    <mergeCell ref="D398:G398"/>
    <mergeCell ref="R398:V398"/>
    <mergeCell ref="D399:G399"/>
    <mergeCell ref="R399:V399"/>
    <mergeCell ref="A342:A344"/>
    <mergeCell ref="B342:B344"/>
    <mergeCell ref="C342:C344"/>
    <mergeCell ref="D342:D343"/>
    <mergeCell ref="E342:F342"/>
    <mergeCell ref="D344:G344"/>
    <mergeCell ref="R344:V344"/>
    <mergeCell ref="E356:F356"/>
    <mergeCell ref="D358:G358"/>
    <mergeCell ref="R358:V358"/>
    <mergeCell ref="D359:G359"/>
    <mergeCell ref="R359:V359"/>
    <mergeCell ref="D360:V360"/>
    <mergeCell ref="A361:A363"/>
    <mergeCell ref="B361:B363"/>
    <mergeCell ref="C361:C363"/>
    <mergeCell ref="D361:D362"/>
    <mergeCell ref="E361:F361"/>
    <mergeCell ref="D363:G363"/>
    <mergeCell ref="R363:V363"/>
    <mergeCell ref="E351:F351"/>
    <mergeCell ref="D353:G353"/>
    <mergeCell ref="R353:V353"/>
    <mergeCell ref="D355:V355"/>
    <mergeCell ref="A356:A358"/>
    <mergeCell ref="B356:B358"/>
    <mergeCell ref="C356:C358"/>
    <mergeCell ref="D356:D357"/>
    <mergeCell ref="B309:G309"/>
    <mergeCell ref="R309:V309"/>
    <mergeCell ref="A310:V310"/>
    <mergeCell ref="B311:V311"/>
    <mergeCell ref="C312:V312"/>
    <mergeCell ref="D313:V313"/>
    <mergeCell ref="A314:A316"/>
    <mergeCell ref="B314:B316"/>
    <mergeCell ref="C314:C316"/>
    <mergeCell ref="D314:D315"/>
    <mergeCell ref="E314:F314"/>
    <mergeCell ref="D316:G316"/>
    <mergeCell ref="R316:V316"/>
    <mergeCell ref="A317:A319"/>
    <mergeCell ref="B317:B319"/>
    <mergeCell ref="C317:C319"/>
    <mergeCell ref="D317:D318"/>
    <mergeCell ref="E317:F317"/>
    <mergeCell ref="D320:G320"/>
    <mergeCell ref="R320:V320"/>
    <mergeCell ref="D321:V321"/>
    <mergeCell ref="A322:A324"/>
    <mergeCell ref="B322:B324"/>
    <mergeCell ref="C322:C324"/>
    <mergeCell ref="D322:D323"/>
    <mergeCell ref="E322:F322"/>
    <mergeCell ref="D324:G324"/>
    <mergeCell ref="R324:V324"/>
    <mergeCell ref="A325:A327"/>
    <mergeCell ref="B325:B327"/>
    <mergeCell ref="D300:G300"/>
    <mergeCell ref="R300:V300"/>
    <mergeCell ref="C301:G301"/>
    <mergeCell ref="S301:V301"/>
    <mergeCell ref="C302:V302"/>
    <mergeCell ref="D303:V303"/>
    <mergeCell ref="A304:A306"/>
    <mergeCell ref="B304:B306"/>
    <mergeCell ref="C304:C306"/>
    <mergeCell ref="D304:D305"/>
    <mergeCell ref="E304:F304"/>
    <mergeCell ref="D306:G306"/>
    <mergeCell ref="R306:V306"/>
    <mergeCell ref="D307:G307"/>
    <mergeCell ref="R307:V307"/>
    <mergeCell ref="C308:G308"/>
    <mergeCell ref="S308:V308"/>
    <mergeCell ref="D327:G327"/>
    <mergeCell ref="C325:C327"/>
    <mergeCell ref="D325:D326"/>
    <mergeCell ref="A291:A293"/>
    <mergeCell ref="B291:B293"/>
    <mergeCell ref="C291:C293"/>
    <mergeCell ref="D291:D292"/>
    <mergeCell ref="E291:F291"/>
    <mergeCell ref="D293:G293"/>
    <mergeCell ref="R293:V293"/>
    <mergeCell ref="A294:A296"/>
    <mergeCell ref="B294:B296"/>
    <mergeCell ref="C294:C296"/>
    <mergeCell ref="D294:D295"/>
    <mergeCell ref="E294:F294"/>
    <mergeCell ref="D296:G296"/>
    <mergeCell ref="R296:V296"/>
    <mergeCell ref="A297:A299"/>
    <mergeCell ref="B297:B299"/>
    <mergeCell ref="C297:C299"/>
    <mergeCell ref="D297:D298"/>
    <mergeCell ref="E297:F297"/>
    <mergeCell ref="D299:G299"/>
    <mergeCell ref="R299:V299"/>
    <mergeCell ref="C278:V278"/>
    <mergeCell ref="D279:V279"/>
    <mergeCell ref="A280:A283"/>
    <mergeCell ref="B280:B283"/>
    <mergeCell ref="C280:C283"/>
    <mergeCell ref="D280:D282"/>
    <mergeCell ref="E280:F280"/>
    <mergeCell ref="D283:G283"/>
    <mergeCell ref="R283:V283"/>
    <mergeCell ref="A284:A286"/>
    <mergeCell ref="B284:B286"/>
    <mergeCell ref="C284:C286"/>
    <mergeCell ref="D284:D285"/>
    <mergeCell ref="E284:F284"/>
    <mergeCell ref="D286:G286"/>
    <mergeCell ref="R286:V286"/>
    <mergeCell ref="A287:A290"/>
    <mergeCell ref="B287:B290"/>
    <mergeCell ref="C287:C290"/>
    <mergeCell ref="D287:D289"/>
    <mergeCell ref="E287:F287"/>
    <mergeCell ref="D290:G290"/>
    <mergeCell ref="R290:V290"/>
    <mergeCell ref="D269:G269"/>
    <mergeCell ref="R269:V269"/>
    <mergeCell ref="C270:G270"/>
    <mergeCell ref="S270:V270"/>
    <mergeCell ref="C271:V271"/>
    <mergeCell ref="D272:V272"/>
    <mergeCell ref="A273:A275"/>
    <mergeCell ref="B273:B275"/>
    <mergeCell ref="C273:C275"/>
    <mergeCell ref="D273:D274"/>
    <mergeCell ref="E273:F273"/>
    <mergeCell ref="D275:G275"/>
    <mergeCell ref="R275:V275"/>
    <mergeCell ref="D276:G276"/>
    <mergeCell ref="R276:V276"/>
    <mergeCell ref="C277:G277"/>
    <mergeCell ref="S277:V277"/>
    <mergeCell ref="C259:V259"/>
    <mergeCell ref="D260:V260"/>
    <mergeCell ref="A261:A263"/>
    <mergeCell ref="B261:B263"/>
    <mergeCell ref="C261:C263"/>
    <mergeCell ref="D261:D262"/>
    <mergeCell ref="E261:F261"/>
    <mergeCell ref="D263:G263"/>
    <mergeCell ref="R263:V263"/>
    <mergeCell ref="D264:G264"/>
    <mergeCell ref="R264:V264"/>
    <mergeCell ref="D265:V265"/>
    <mergeCell ref="A266:A268"/>
    <mergeCell ref="B266:B268"/>
    <mergeCell ref="C266:C268"/>
    <mergeCell ref="D266:D267"/>
    <mergeCell ref="E266:F266"/>
    <mergeCell ref="D268:G268"/>
    <mergeCell ref="R268:V268"/>
    <mergeCell ref="D250:G250"/>
    <mergeCell ref="R250:V250"/>
    <mergeCell ref="C251:G251"/>
    <mergeCell ref="S251:V251"/>
    <mergeCell ref="C252:V252"/>
    <mergeCell ref="D253:V253"/>
    <mergeCell ref="A254:A256"/>
    <mergeCell ref="B254:B256"/>
    <mergeCell ref="C254:C256"/>
    <mergeCell ref="D254:D255"/>
    <mergeCell ref="E254:F254"/>
    <mergeCell ref="D256:G256"/>
    <mergeCell ref="R256:V256"/>
    <mergeCell ref="D257:G257"/>
    <mergeCell ref="R257:V257"/>
    <mergeCell ref="C258:G258"/>
    <mergeCell ref="S258:V258"/>
    <mergeCell ref="C240:V240"/>
    <mergeCell ref="D241:V241"/>
    <mergeCell ref="A242:A244"/>
    <mergeCell ref="B242:B244"/>
    <mergeCell ref="C242:C244"/>
    <mergeCell ref="D242:D243"/>
    <mergeCell ref="E242:F242"/>
    <mergeCell ref="D244:G244"/>
    <mergeCell ref="R244:V244"/>
    <mergeCell ref="D245:G245"/>
    <mergeCell ref="R245:V245"/>
    <mergeCell ref="D246:V246"/>
    <mergeCell ref="A247:A249"/>
    <mergeCell ref="B247:B249"/>
    <mergeCell ref="C247:C249"/>
    <mergeCell ref="D247:D248"/>
    <mergeCell ref="E247:F247"/>
    <mergeCell ref="D249:G249"/>
    <mergeCell ref="R249:V249"/>
    <mergeCell ref="A232:A234"/>
    <mergeCell ref="B232:B234"/>
    <mergeCell ref="C232:C234"/>
    <mergeCell ref="D232:D233"/>
    <mergeCell ref="E232:F232"/>
    <mergeCell ref="D234:G234"/>
    <mergeCell ref="R234:V234"/>
    <mergeCell ref="A235:A237"/>
    <mergeCell ref="B235:B237"/>
    <mergeCell ref="C235:C237"/>
    <mergeCell ref="D235:D236"/>
    <mergeCell ref="E235:F235"/>
    <mergeCell ref="D237:G237"/>
    <mergeCell ref="R237:V237"/>
    <mergeCell ref="D238:G238"/>
    <mergeCell ref="R238:V238"/>
    <mergeCell ref="C239:G239"/>
    <mergeCell ref="S239:V239"/>
    <mergeCell ref="A222:A224"/>
    <mergeCell ref="B222:B224"/>
    <mergeCell ref="C222:C224"/>
    <mergeCell ref="D222:D223"/>
    <mergeCell ref="E222:F222"/>
    <mergeCell ref="D224:G224"/>
    <mergeCell ref="R224:V224"/>
    <mergeCell ref="D225:G225"/>
    <mergeCell ref="R225:V225"/>
    <mergeCell ref="C226:G226"/>
    <mergeCell ref="S226:V226"/>
    <mergeCell ref="C227:V227"/>
    <mergeCell ref="D228:V228"/>
    <mergeCell ref="A229:A231"/>
    <mergeCell ref="B229:B231"/>
    <mergeCell ref="C229:C231"/>
    <mergeCell ref="D229:D230"/>
    <mergeCell ref="E229:F229"/>
    <mergeCell ref="D231:G231"/>
    <mergeCell ref="R231:V231"/>
    <mergeCell ref="C212:G212"/>
    <mergeCell ref="S212:V212"/>
    <mergeCell ref="C213:V213"/>
    <mergeCell ref="D214:V214"/>
    <mergeCell ref="A215:A217"/>
    <mergeCell ref="B215:B217"/>
    <mergeCell ref="C215:C217"/>
    <mergeCell ref="D215:D216"/>
    <mergeCell ref="E215:F215"/>
    <mergeCell ref="D217:G217"/>
    <mergeCell ref="R217:V217"/>
    <mergeCell ref="A218:A221"/>
    <mergeCell ref="B218:B221"/>
    <mergeCell ref="C218:C221"/>
    <mergeCell ref="D218:D219"/>
    <mergeCell ref="E218:F218"/>
    <mergeCell ref="D221:G221"/>
    <mergeCell ref="R221:V221"/>
    <mergeCell ref="C202:V202"/>
    <mergeCell ref="D203:V203"/>
    <mergeCell ref="A204:A206"/>
    <mergeCell ref="B204:B206"/>
    <mergeCell ref="C204:C206"/>
    <mergeCell ref="D204:D205"/>
    <mergeCell ref="E204:F204"/>
    <mergeCell ref="D206:G206"/>
    <mergeCell ref="R206:V206"/>
    <mergeCell ref="A207:A210"/>
    <mergeCell ref="B207:B210"/>
    <mergeCell ref="C207:C210"/>
    <mergeCell ref="D207:D209"/>
    <mergeCell ref="E207:F207"/>
    <mergeCell ref="D210:G210"/>
    <mergeCell ref="R210:V210"/>
    <mergeCell ref="D211:G211"/>
    <mergeCell ref="R211:V211"/>
    <mergeCell ref="A194:A196"/>
    <mergeCell ref="B194:B196"/>
    <mergeCell ref="C194:C196"/>
    <mergeCell ref="D194:D195"/>
    <mergeCell ref="E194:F194"/>
    <mergeCell ref="D196:G196"/>
    <mergeCell ref="R196:V196"/>
    <mergeCell ref="A197:A199"/>
    <mergeCell ref="B197:B199"/>
    <mergeCell ref="C197:C199"/>
    <mergeCell ref="D197:D198"/>
    <mergeCell ref="E197:F197"/>
    <mergeCell ref="D199:G199"/>
    <mergeCell ref="R199:V199"/>
    <mergeCell ref="D200:G200"/>
    <mergeCell ref="R200:V200"/>
    <mergeCell ref="C201:G201"/>
    <mergeCell ref="S201:V201"/>
    <mergeCell ref="D186:G186"/>
    <mergeCell ref="R186:V186"/>
    <mergeCell ref="D187:V187"/>
    <mergeCell ref="A188:A190"/>
    <mergeCell ref="B188:B190"/>
    <mergeCell ref="C188:C190"/>
    <mergeCell ref="D188:D189"/>
    <mergeCell ref="E188:F188"/>
    <mergeCell ref="D190:G190"/>
    <mergeCell ref="R190:V190"/>
    <mergeCell ref="A191:A193"/>
    <mergeCell ref="B191:B193"/>
    <mergeCell ref="C191:C193"/>
    <mergeCell ref="D191:D192"/>
    <mergeCell ref="E191:F191"/>
    <mergeCell ref="D193:G193"/>
    <mergeCell ref="R193:V193"/>
    <mergeCell ref="C173:V173"/>
    <mergeCell ref="D174:V174"/>
    <mergeCell ref="A175:A178"/>
    <mergeCell ref="B175:B178"/>
    <mergeCell ref="C175:C178"/>
    <mergeCell ref="D175:D176"/>
    <mergeCell ref="E175:F175"/>
    <mergeCell ref="D178:G178"/>
    <mergeCell ref="R178:V178"/>
    <mergeCell ref="A179:A181"/>
    <mergeCell ref="B179:B181"/>
    <mergeCell ref="C179:C181"/>
    <mergeCell ref="D179:D180"/>
    <mergeCell ref="E179:F179"/>
    <mergeCell ref="D181:G181"/>
    <mergeCell ref="R181:V181"/>
    <mergeCell ref="A182:A185"/>
    <mergeCell ref="B182:B185"/>
    <mergeCell ref="C182:C185"/>
    <mergeCell ref="D182:D184"/>
    <mergeCell ref="E182:F182"/>
    <mergeCell ref="D185:G185"/>
    <mergeCell ref="R185:V185"/>
    <mergeCell ref="A152:A163"/>
    <mergeCell ref="B152:B163"/>
    <mergeCell ref="C152:C163"/>
    <mergeCell ref="D152:D162"/>
    <mergeCell ref="E152:F152"/>
    <mergeCell ref="D163:G163"/>
    <mergeCell ref="R163:V163"/>
    <mergeCell ref="A164:A170"/>
    <mergeCell ref="B164:B170"/>
    <mergeCell ref="C164:C170"/>
    <mergeCell ref="D164:D170"/>
    <mergeCell ref="E164:F164"/>
    <mergeCell ref="R170:V170"/>
    <mergeCell ref="D171:G171"/>
    <mergeCell ref="R171:V171"/>
    <mergeCell ref="C172:G172"/>
    <mergeCell ref="S172:V172"/>
    <mergeCell ref="D131:G131"/>
    <mergeCell ref="R131:V131"/>
    <mergeCell ref="D132:V132"/>
    <mergeCell ref="A133:A135"/>
    <mergeCell ref="B133:B135"/>
    <mergeCell ref="C133:C135"/>
    <mergeCell ref="D133:D134"/>
    <mergeCell ref="E133:F133"/>
    <mergeCell ref="D135:G135"/>
    <mergeCell ref="R135:V135"/>
    <mergeCell ref="D136:G136"/>
    <mergeCell ref="R136:V136"/>
    <mergeCell ref="C137:G137"/>
    <mergeCell ref="S137:V137"/>
    <mergeCell ref="C138:V138"/>
    <mergeCell ref="D139:V139"/>
    <mergeCell ref="A140:A151"/>
    <mergeCell ref="B140:B151"/>
    <mergeCell ref="C140:C151"/>
    <mergeCell ref="D140:D150"/>
    <mergeCell ref="E140:F140"/>
    <mergeCell ref="D151:G151"/>
    <mergeCell ref="R151:V151"/>
    <mergeCell ref="D118:G118"/>
    <mergeCell ref="R118:V118"/>
    <mergeCell ref="D119:V119"/>
    <mergeCell ref="A120:A122"/>
    <mergeCell ref="B120:B122"/>
    <mergeCell ref="C120:C122"/>
    <mergeCell ref="D120:D121"/>
    <mergeCell ref="E120:F120"/>
    <mergeCell ref="D122:G122"/>
    <mergeCell ref="R122:V122"/>
    <mergeCell ref="D123:G123"/>
    <mergeCell ref="R123:V123"/>
    <mergeCell ref="C124:G124"/>
    <mergeCell ref="S124:V124"/>
    <mergeCell ref="C125:V125"/>
    <mergeCell ref="D126:V126"/>
    <mergeCell ref="A127:A130"/>
    <mergeCell ref="B127:B130"/>
    <mergeCell ref="C127:C130"/>
    <mergeCell ref="D127:D128"/>
    <mergeCell ref="E127:F127"/>
    <mergeCell ref="D130:G130"/>
    <mergeCell ref="R130:V130"/>
    <mergeCell ref="A109:A111"/>
    <mergeCell ref="B109:B111"/>
    <mergeCell ref="C109:C111"/>
    <mergeCell ref="D109:D110"/>
    <mergeCell ref="E109:F109"/>
    <mergeCell ref="D111:G111"/>
    <mergeCell ref="R111:V111"/>
    <mergeCell ref="A112:A114"/>
    <mergeCell ref="B112:B114"/>
    <mergeCell ref="C112:C114"/>
    <mergeCell ref="D112:D113"/>
    <mergeCell ref="E112:F112"/>
    <mergeCell ref="D114:G114"/>
    <mergeCell ref="R114:V114"/>
    <mergeCell ref="A115:A117"/>
    <mergeCell ref="B115:B117"/>
    <mergeCell ref="C115:C117"/>
    <mergeCell ref="D115:D116"/>
    <mergeCell ref="E115:F115"/>
    <mergeCell ref="D117:G117"/>
    <mergeCell ref="R117:V117"/>
    <mergeCell ref="A99:A101"/>
    <mergeCell ref="B99:B101"/>
    <mergeCell ref="C99:C101"/>
    <mergeCell ref="D99:D100"/>
    <mergeCell ref="E99:F99"/>
    <mergeCell ref="D101:G101"/>
    <mergeCell ref="R101:V101"/>
    <mergeCell ref="D102:G102"/>
    <mergeCell ref="R102:V102"/>
    <mergeCell ref="C103:G103"/>
    <mergeCell ref="S103:V103"/>
    <mergeCell ref="C104:V104"/>
    <mergeCell ref="D105:V105"/>
    <mergeCell ref="A106:A108"/>
    <mergeCell ref="B106:B108"/>
    <mergeCell ref="C106:C108"/>
    <mergeCell ref="D106:D107"/>
    <mergeCell ref="E106:F106"/>
    <mergeCell ref="D108:G108"/>
    <mergeCell ref="R108:V108"/>
    <mergeCell ref="D89:G89"/>
    <mergeCell ref="R89:V89"/>
    <mergeCell ref="D90:V90"/>
    <mergeCell ref="A91:A93"/>
    <mergeCell ref="B91:B93"/>
    <mergeCell ref="C91:C93"/>
    <mergeCell ref="D91:D92"/>
    <mergeCell ref="E91:F91"/>
    <mergeCell ref="D93:G93"/>
    <mergeCell ref="R93:V93"/>
    <mergeCell ref="D94:G94"/>
    <mergeCell ref="R94:V94"/>
    <mergeCell ref="D95:V95"/>
    <mergeCell ref="A96:A98"/>
    <mergeCell ref="B96:B98"/>
    <mergeCell ref="C96:C98"/>
    <mergeCell ref="D96:D97"/>
    <mergeCell ref="E96:F96"/>
    <mergeCell ref="D98:G98"/>
    <mergeCell ref="R98:V98"/>
    <mergeCell ref="A79:A82"/>
    <mergeCell ref="B79:B82"/>
    <mergeCell ref="C79:C82"/>
    <mergeCell ref="D79:D81"/>
    <mergeCell ref="E79:F79"/>
    <mergeCell ref="D82:G82"/>
    <mergeCell ref="R82:V82"/>
    <mergeCell ref="A83:A85"/>
    <mergeCell ref="B83:B85"/>
    <mergeCell ref="C83:C85"/>
    <mergeCell ref="D83:D84"/>
    <mergeCell ref="E83:F83"/>
    <mergeCell ref="D85:G85"/>
    <mergeCell ref="R85:V85"/>
    <mergeCell ref="A86:A88"/>
    <mergeCell ref="B86:B88"/>
    <mergeCell ref="C86:C88"/>
    <mergeCell ref="D86:D87"/>
    <mergeCell ref="E86:F86"/>
    <mergeCell ref="D88:G88"/>
    <mergeCell ref="R88:V88"/>
    <mergeCell ref="A67:A70"/>
    <mergeCell ref="B67:B70"/>
    <mergeCell ref="C67:C70"/>
    <mergeCell ref="D67:D69"/>
    <mergeCell ref="E67:F67"/>
    <mergeCell ref="D70:G70"/>
    <mergeCell ref="R70:V70"/>
    <mergeCell ref="A71:A74"/>
    <mergeCell ref="B71:B74"/>
    <mergeCell ref="C71:C74"/>
    <mergeCell ref="D71:D73"/>
    <mergeCell ref="E71:F71"/>
    <mergeCell ref="D74:G74"/>
    <mergeCell ref="R74:V74"/>
    <mergeCell ref="A75:A78"/>
    <mergeCell ref="B75:B78"/>
    <mergeCell ref="C75:C78"/>
    <mergeCell ref="D75:D77"/>
    <mergeCell ref="E75:F75"/>
    <mergeCell ref="D78:G78"/>
    <mergeCell ref="R78:V78"/>
    <mergeCell ref="A57:V57"/>
    <mergeCell ref="B58:V58"/>
    <mergeCell ref="C59:V59"/>
    <mergeCell ref="D60:V60"/>
    <mergeCell ref="A61:A63"/>
    <mergeCell ref="B61:B63"/>
    <mergeCell ref="C61:C63"/>
    <mergeCell ref="D61:D62"/>
    <mergeCell ref="E61:F61"/>
    <mergeCell ref="D63:G63"/>
    <mergeCell ref="R63:V63"/>
    <mergeCell ref="A64:A66"/>
    <mergeCell ref="B64:B66"/>
    <mergeCell ref="C64:C66"/>
    <mergeCell ref="D64:D65"/>
    <mergeCell ref="E64:F64"/>
    <mergeCell ref="D66:G66"/>
    <mergeCell ref="R66:V66"/>
    <mergeCell ref="A636:A638"/>
    <mergeCell ref="D636:D637"/>
    <mergeCell ref="E636:F636"/>
    <mergeCell ref="D638:G638"/>
    <mergeCell ref="R638:V638"/>
    <mergeCell ref="D624:G624"/>
    <mergeCell ref="R624:V624"/>
    <mergeCell ref="D632:G632"/>
    <mergeCell ref="R632:V632"/>
    <mergeCell ref="D625:V625"/>
    <mergeCell ref="A626:A628"/>
    <mergeCell ref="B626:B628"/>
    <mergeCell ref="C626:C628"/>
    <mergeCell ref="D626:D627"/>
    <mergeCell ref="E626:F626"/>
    <mergeCell ref="D628:G628"/>
    <mergeCell ref="R628:V628"/>
    <mergeCell ref="A629:A631"/>
    <mergeCell ref="B629:B631"/>
    <mergeCell ref="C629:C631"/>
    <mergeCell ref="D629:D630"/>
    <mergeCell ref="C634:V634"/>
    <mergeCell ref="D635:V635"/>
    <mergeCell ref="A605:A609"/>
    <mergeCell ref="A595:A599"/>
    <mergeCell ref="B595:B599"/>
    <mergeCell ref="C595:C599"/>
    <mergeCell ref="D595:D598"/>
    <mergeCell ref="E595:F595"/>
    <mergeCell ref="D599:G599"/>
    <mergeCell ref="R599:V599"/>
    <mergeCell ref="A621:A623"/>
    <mergeCell ref="B621:B623"/>
    <mergeCell ref="C621:C623"/>
    <mergeCell ref="D621:D622"/>
    <mergeCell ref="E621:F621"/>
    <mergeCell ref="D623:G623"/>
    <mergeCell ref="R623:V623"/>
    <mergeCell ref="A616:A618"/>
    <mergeCell ref="B616:B618"/>
    <mergeCell ref="C616:C618"/>
    <mergeCell ref="D616:D617"/>
    <mergeCell ref="E616:F616"/>
    <mergeCell ref="D618:G618"/>
    <mergeCell ref="R618:V618"/>
    <mergeCell ref="D619:G619"/>
    <mergeCell ref="R619:V619"/>
    <mergeCell ref="D620:V620"/>
    <mergeCell ref="B605:B609"/>
    <mergeCell ref="C605:C609"/>
    <mergeCell ref="D605:D608"/>
    <mergeCell ref="E605:F605"/>
    <mergeCell ref="D609:G609"/>
    <mergeCell ref="R609:V609"/>
    <mergeCell ref="A610:A612"/>
    <mergeCell ref="A600:A602"/>
    <mergeCell ref="B600:B602"/>
    <mergeCell ref="C600:C602"/>
    <mergeCell ref="D600:D601"/>
    <mergeCell ref="E600:F600"/>
    <mergeCell ref="D602:G602"/>
    <mergeCell ref="R602:V602"/>
    <mergeCell ref="D603:G603"/>
    <mergeCell ref="R603:V603"/>
    <mergeCell ref="D604:V604"/>
    <mergeCell ref="A592:A594"/>
    <mergeCell ref="B592:B594"/>
    <mergeCell ref="C592:C594"/>
    <mergeCell ref="D592:D593"/>
    <mergeCell ref="E592:F592"/>
    <mergeCell ref="D594:G594"/>
    <mergeCell ref="R594:V594"/>
    <mergeCell ref="C569:V569"/>
    <mergeCell ref="D570:V570"/>
    <mergeCell ref="A571:A574"/>
    <mergeCell ref="B571:B574"/>
    <mergeCell ref="C571:C574"/>
    <mergeCell ref="D571:D573"/>
    <mergeCell ref="E571:F571"/>
    <mergeCell ref="A567:V567"/>
    <mergeCell ref="B568:V568"/>
    <mergeCell ref="D578:G578"/>
    <mergeCell ref="R578:V578"/>
    <mergeCell ref="D579:V579"/>
    <mergeCell ref="A580:A582"/>
    <mergeCell ref="B580:B582"/>
    <mergeCell ref="C580:C582"/>
    <mergeCell ref="D580:D581"/>
    <mergeCell ref="E580:F580"/>
    <mergeCell ref="D582:G582"/>
    <mergeCell ref="R582:V582"/>
    <mergeCell ref="D54:G54"/>
    <mergeCell ref="R54:V54"/>
    <mergeCell ref="C55:G55"/>
    <mergeCell ref="S55:V55"/>
    <mergeCell ref="B56:G56"/>
    <mergeCell ref="R56:V56"/>
    <mergeCell ref="D319:G319"/>
    <mergeCell ref="R319:V319"/>
    <mergeCell ref="R327:V327"/>
    <mergeCell ref="C43:V43"/>
    <mergeCell ref="D44:V44"/>
    <mergeCell ref="A45:A47"/>
    <mergeCell ref="B45:B47"/>
    <mergeCell ref="C45:C47"/>
    <mergeCell ref="D45:D46"/>
    <mergeCell ref="E45:F45"/>
    <mergeCell ref="D47:G47"/>
    <mergeCell ref="R47:V47"/>
    <mergeCell ref="A48:A50"/>
    <mergeCell ref="B48:B50"/>
    <mergeCell ref="C48:C50"/>
    <mergeCell ref="D48:D49"/>
    <mergeCell ref="E48:F48"/>
    <mergeCell ref="D50:G50"/>
    <mergeCell ref="R50:V50"/>
    <mergeCell ref="A51:A53"/>
    <mergeCell ref="B51:B53"/>
    <mergeCell ref="C51:C53"/>
    <mergeCell ref="D51:D52"/>
    <mergeCell ref="E51:F51"/>
    <mergeCell ref="D53:G53"/>
    <mergeCell ref="R53:V53"/>
    <mergeCell ref="A31:A36"/>
    <mergeCell ref="B31:B36"/>
    <mergeCell ref="C31:C36"/>
    <mergeCell ref="E31:F31"/>
    <mergeCell ref="D36:G36"/>
    <mergeCell ref="R36:V36"/>
    <mergeCell ref="A37:A40"/>
    <mergeCell ref="B37:B40"/>
    <mergeCell ref="C37:C40"/>
    <mergeCell ref="D37:D39"/>
    <mergeCell ref="E37:F37"/>
    <mergeCell ref="D40:G40"/>
    <mergeCell ref="R40:V40"/>
    <mergeCell ref="D31:D35"/>
    <mergeCell ref="D41:G41"/>
    <mergeCell ref="R41:V41"/>
    <mergeCell ref="C42:G42"/>
    <mergeCell ref="S42:V42"/>
    <mergeCell ref="D24:G24"/>
    <mergeCell ref="R24:V24"/>
    <mergeCell ref="A25:A27"/>
    <mergeCell ref="B25:B27"/>
    <mergeCell ref="C25:C27"/>
    <mergeCell ref="D25:D26"/>
    <mergeCell ref="E25:F25"/>
    <mergeCell ref="D27:G27"/>
    <mergeCell ref="R27:V27"/>
    <mergeCell ref="D22:D23"/>
    <mergeCell ref="A28:A30"/>
    <mergeCell ref="B28:B30"/>
    <mergeCell ref="C28:C30"/>
    <mergeCell ref="D28:D29"/>
    <mergeCell ref="E28:F28"/>
    <mergeCell ref="D30:G30"/>
    <mergeCell ref="R30:V30"/>
    <mergeCell ref="B1022:V1022"/>
    <mergeCell ref="B1023:V1023"/>
    <mergeCell ref="A6:A8"/>
    <mergeCell ref="S6:S8"/>
    <mergeCell ref="T6:V7"/>
    <mergeCell ref="F6:F8"/>
    <mergeCell ref="G6:G8"/>
    <mergeCell ref="R6:R8"/>
    <mergeCell ref="B6:B8"/>
    <mergeCell ref="C6:C8"/>
    <mergeCell ref="D6:D8"/>
    <mergeCell ref="E6:E8"/>
    <mergeCell ref="B1021:V1021"/>
    <mergeCell ref="B5:V5"/>
    <mergeCell ref="A9:V9"/>
    <mergeCell ref="B10:V10"/>
    <mergeCell ref="C11:V11"/>
    <mergeCell ref="D12:V12"/>
    <mergeCell ref="A13:A15"/>
    <mergeCell ref="B13:B15"/>
    <mergeCell ref="C13:C15"/>
    <mergeCell ref="D13:D14"/>
    <mergeCell ref="E13:F13"/>
    <mergeCell ref="D15:G15"/>
    <mergeCell ref="R15:V15"/>
    <mergeCell ref="A16:A18"/>
    <mergeCell ref="B16:B18"/>
    <mergeCell ref="C16:C18"/>
    <mergeCell ref="A351:A353"/>
    <mergeCell ref="B351:B353"/>
    <mergeCell ref="C351:C353"/>
    <mergeCell ref="D351:D352"/>
    <mergeCell ref="T1:V1"/>
    <mergeCell ref="F2:S2"/>
    <mergeCell ref="B3:V3"/>
    <mergeCell ref="I6:Q7"/>
    <mergeCell ref="H6:H8"/>
    <mergeCell ref="B1019:S1019"/>
    <mergeCell ref="D16:D17"/>
    <mergeCell ref="E16:F16"/>
    <mergeCell ref="D18:G18"/>
    <mergeCell ref="R18:V18"/>
    <mergeCell ref="A19:A21"/>
    <mergeCell ref="B19:B21"/>
    <mergeCell ref="C19:C21"/>
    <mergeCell ref="D19:D20"/>
    <mergeCell ref="E19:F19"/>
    <mergeCell ref="D21:G21"/>
    <mergeCell ref="R21:V21"/>
    <mergeCell ref="A22:A24"/>
    <mergeCell ref="B22:B24"/>
    <mergeCell ref="C22:C24"/>
    <mergeCell ref="E22:F22"/>
    <mergeCell ref="D338:G338"/>
    <mergeCell ref="R338:V338"/>
    <mergeCell ref="A348:A350"/>
    <mergeCell ref="B348:B350"/>
    <mergeCell ref="C348:C350"/>
    <mergeCell ref="D348:D349"/>
    <mergeCell ref="E348:F348"/>
    <mergeCell ref="D350:G350"/>
    <mergeCell ref="R350:V350"/>
    <mergeCell ref="D354:G354"/>
    <mergeCell ref="R354:V354"/>
    <mergeCell ref="E325:F325"/>
    <mergeCell ref="D328:G328"/>
    <mergeCell ref="R328:V328"/>
    <mergeCell ref="D329:V329"/>
    <mergeCell ref="A330:A332"/>
    <mergeCell ref="B330:B332"/>
    <mergeCell ref="C330:C332"/>
    <mergeCell ref="D330:D331"/>
    <mergeCell ref="E330:F330"/>
    <mergeCell ref="D332:G332"/>
    <mergeCell ref="D347:G347"/>
    <mergeCell ref="R347:V347"/>
    <mergeCell ref="A345:A347"/>
    <mergeCell ref="B345:B347"/>
    <mergeCell ref="C345:C347"/>
    <mergeCell ref="D345:D346"/>
    <mergeCell ref="E345:F345"/>
    <mergeCell ref="R332:V332"/>
    <mergeCell ref="D333:G333"/>
    <mergeCell ref="R333:V333"/>
    <mergeCell ref="D334:V334"/>
    <mergeCell ref="A335:A337"/>
    <mergeCell ref="B335:B337"/>
    <mergeCell ref="C335:C337"/>
    <mergeCell ref="D335:D336"/>
    <mergeCell ref="E335:F335"/>
    <mergeCell ref="D337:G337"/>
    <mergeCell ref="R337:V337"/>
    <mergeCell ref="C339:G339"/>
    <mergeCell ref="S339:V339"/>
    <mergeCell ref="C340:V340"/>
    <mergeCell ref="D341:V341"/>
    <mergeCell ref="D364:G364"/>
    <mergeCell ref="R364:V364"/>
    <mergeCell ref="D370:G370"/>
    <mergeCell ref="R370:V370"/>
    <mergeCell ref="D383:G383"/>
    <mergeCell ref="R383:V383"/>
    <mergeCell ref="C371:G371"/>
    <mergeCell ref="S371:V371"/>
    <mergeCell ref="C372:V372"/>
    <mergeCell ref="D373:V373"/>
    <mergeCell ref="A374:A377"/>
    <mergeCell ref="B374:B377"/>
    <mergeCell ref="C374:C377"/>
    <mergeCell ref="D374:D376"/>
    <mergeCell ref="E374:F374"/>
    <mergeCell ref="A366:A369"/>
    <mergeCell ref="B366:B369"/>
    <mergeCell ref="C366:C369"/>
    <mergeCell ref="D366:D367"/>
    <mergeCell ref="E366:F366"/>
    <mergeCell ref="D369:G369"/>
    <mergeCell ref="R369:V369"/>
    <mergeCell ref="D377:G377"/>
    <mergeCell ref="R377:V377"/>
    <mergeCell ref="A378:A380"/>
    <mergeCell ref="B378:B380"/>
    <mergeCell ref="C378:C380"/>
    <mergeCell ref="D378:D379"/>
    <mergeCell ref="E378:F378"/>
    <mergeCell ref="D380:G380"/>
    <mergeCell ref="R380:V380"/>
    <mergeCell ref="A381:A383"/>
    <mergeCell ref="D389:G389"/>
    <mergeCell ref="R389:V389"/>
    <mergeCell ref="E393:F393"/>
    <mergeCell ref="D404:G404"/>
    <mergeCell ref="R404:V404"/>
    <mergeCell ref="A387:A389"/>
    <mergeCell ref="B387:B389"/>
    <mergeCell ref="C387:C389"/>
    <mergeCell ref="D387:D388"/>
    <mergeCell ref="E387:F387"/>
    <mergeCell ref="A390:A392"/>
    <mergeCell ref="B390:B392"/>
    <mergeCell ref="C390:C392"/>
    <mergeCell ref="D390:D391"/>
    <mergeCell ref="A412:A414"/>
    <mergeCell ref="B412:B414"/>
    <mergeCell ref="C412:C414"/>
    <mergeCell ref="D412:D413"/>
    <mergeCell ref="E412:F412"/>
    <mergeCell ref="G413:Q413"/>
    <mergeCell ref="D414:V414"/>
    <mergeCell ref="E390:F390"/>
    <mergeCell ref="D392:G392"/>
    <mergeCell ref="R392:V392"/>
    <mergeCell ref="A393:A395"/>
    <mergeCell ref="B393:B395"/>
    <mergeCell ref="C393:C395"/>
    <mergeCell ref="D393:D394"/>
    <mergeCell ref="D395:G395"/>
    <mergeCell ref="R395:V395"/>
    <mergeCell ref="A396:A398"/>
    <mergeCell ref="B396:B398"/>
    <mergeCell ref="A428:A431"/>
    <mergeCell ref="B428:B431"/>
    <mergeCell ref="C428:C431"/>
    <mergeCell ref="E428:F428"/>
    <mergeCell ref="D431:G431"/>
    <mergeCell ref="R431:V431"/>
    <mergeCell ref="E432:F432"/>
    <mergeCell ref="D436:G436"/>
    <mergeCell ref="R436:V436"/>
    <mergeCell ref="D428:D430"/>
    <mergeCell ref="A432:A435"/>
    <mergeCell ref="B432:B435"/>
    <mergeCell ref="C432:C435"/>
    <mergeCell ref="D432:D434"/>
    <mergeCell ref="D435:G435"/>
    <mergeCell ref="R435:V435"/>
    <mergeCell ref="D437:V437"/>
    <mergeCell ref="A438:A440"/>
    <mergeCell ref="B438:B440"/>
    <mergeCell ref="C438:C440"/>
    <mergeCell ref="D438:D440"/>
    <mergeCell ref="E438:F438"/>
    <mergeCell ref="D441:G441"/>
    <mergeCell ref="R441:V441"/>
    <mergeCell ref="A442:A444"/>
    <mergeCell ref="B442:B444"/>
    <mergeCell ref="C442:C444"/>
    <mergeCell ref="D442:D443"/>
    <mergeCell ref="E442:F442"/>
    <mergeCell ref="R442:V442"/>
    <mergeCell ref="D444:G444"/>
    <mergeCell ref="R444:V444"/>
    <mergeCell ref="D445:G445"/>
    <mergeCell ref="R445:V445"/>
    <mergeCell ref="C446:G446"/>
    <mergeCell ref="S446:V446"/>
    <mergeCell ref="D453:G453"/>
    <mergeCell ref="R453:V453"/>
    <mergeCell ref="C447:V447"/>
    <mergeCell ref="D448:V448"/>
    <mergeCell ref="A449:A453"/>
    <mergeCell ref="B449:B453"/>
    <mergeCell ref="C449:C453"/>
    <mergeCell ref="D449:D452"/>
    <mergeCell ref="E449:F449"/>
    <mergeCell ref="A454:A456"/>
    <mergeCell ref="B454:B456"/>
    <mergeCell ref="C454:C456"/>
    <mergeCell ref="D454:D455"/>
    <mergeCell ref="E454:F454"/>
    <mergeCell ref="D456:G456"/>
    <mergeCell ref="R456:V456"/>
    <mergeCell ref="A457:A459"/>
    <mergeCell ref="B457:B459"/>
    <mergeCell ref="C457:C459"/>
    <mergeCell ref="D457:D458"/>
    <mergeCell ref="E457:F457"/>
    <mergeCell ref="D459:G459"/>
    <mergeCell ref="R459:V459"/>
    <mergeCell ref="D464:G464"/>
    <mergeCell ref="R464:V464"/>
    <mergeCell ref="D460:G460"/>
    <mergeCell ref="R460:V460"/>
    <mergeCell ref="D461:V461"/>
    <mergeCell ref="A462:A464"/>
    <mergeCell ref="B462:B464"/>
    <mergeCell ref="C462:C464"/>
    <mergeCell ref="D462:D463"/>
    <mergeCell ref="E462:F462"/>
    <mergeCell ref="A465:A467"/>
    <mergeCell ref="B465:B467"/>
    <mergeCell ref="C465:C467"/>
    <mergeCell ref="D465:D466"/>
    <mergeCell ref="E465:F465"/>
    <mergeCell ref="D467:G467"/>
    <mergeCell ref="R467:V467"/>
    <mergeCell ref="D468:G468"/>
    <mergeCell ref="R468:V468"/>
    <mergeCell ref="D469:V469"/>
    <mergeCell ref="A470:A472"/>
    <mergeCell ref="B470:B472"/>
    <mergeCell ref="C470:C472"/>
    <mergeCell ref="D470:D471"/>
    <mergeCell ref="D475:D476"/>
    <mergeCell ref="E475:F475"/>
    <mergeCell ref="D477:G477"/>
    <mergeCell ref="R477:V477"/>
    <mergeCell ref="E470:F470"/>
    <mergeCell ref="D472:G472"/>
    <mergeCell ref="R472:V472"/>
    <mergeCell ref="D473:G473"/>
    <mergeCell ref="R473:V473"/>
    <mergeCell ref="D474:V474"/>
    <mergeCell ref="A475:A476"/>
    <mergeCell ref="B475:B476"/>
    <mergeCell ref="C475:C476"/>
    <mergeCell ref="C586:C588"/>
    <mergeCell ref="D484:G484"/>
    <mergeCell ref="R484:V484"/>
    <mergeCell ref="C485:G485"/>
    <mergeCell ref="S485:V485"/>
    <mergeCell ref="B486:G486"/>
    <mergeCell ref="R486:V486"/>
    <mergeCell ref="A487:V487"/>
    <mergeCell ref="B488:V488"/>
    <mergeCell ref="C489:V489"/>
    <mergeCell ref="D490:V490"/>
    <mergeCell ref="A491:A493"/>
    <mergeCell ref="B491:B493"/>
    <mergeCell ref="C491:C493"/>
    <mergeCell ref="D491:D492"/>
    <mergeCell ref="E491:F491"/>
    <mergeCell ref="D493:G493"/>
    <mergeCell ref="S493:V493"/>
    <mergeCell ref="A494:A496"/>
    <mergeCell ref="B494:B496"/>
    <mergeCell ref="C494:C496"/>
    <mergeCell ref="D494:D495"/>
    <mergeCell ref="D574:G574"/>
    <mergeCell ref="R574:V574"/>
    <mergeCell ref="A575:A577"/>
    <mergeCell ref="B575:B577"/>
    <mergeCell ref="C575:C577"/>
    <mergeCell ref="D575:D576"/>
    <mergeCell ref="E575:F575"/>
    <mergeCell ref="E494:F494"/>
    <mergeCell ref="D496:G496"/>
    <mergeCell ref="S496:V496"/>
    <mergeCell ref="A497:A504"/>
    <mergeCell ref="B497:B504"/>
    <mergeCell ref="C497:C504"/>
    <mergeCell ref="D497:D500"/>
    <mergeCell ref="E497:F497"/>
    <mergeCell ref="D504:G504"/>
    <mergeCell ref="S504:V504"/>
    <mergeCell ref="A505:A508"/>
    <mergeCell ref="B505:B508"/>
    <mergeCell ref="C505:C508"/>
    <mergeCell ref="D505:D507"/>
    <mergeCell ref="E505:F505"/>
    <mergeCell ref="D508:G508"/>
    <mergeCell ref="S508:V508"/>
    <mergeCell ref="D509:G509"/>
    <mergeCell ref="S509:V509"/>
    <mergeCell ref="D510:V510"/>
    <mergeCell ref="A511:A517"/>
    <mergeCell ref="B511:B517"/>
    <mergeCell ref="C511:C517"/>
    <mergeCell ref="D511:D514"/>
    <mergeCell ref="E511:F511"/>
    <mergeCell ref="D517:G517"/>
    <mergeCell ref="S517:V517"/>
    <mergeCell ref="D518:G518"/>
    <mergeCell ref="S518:V518"/>
    <mergeCell ref="D519:V519"/>
    <mergeCell ref="A520:A522"/>
    <mergeCell ref="B520:B522"/>
    <mergeCell ref="C520:C522"/>
    <mergeCell ref="D520:D521"/>
    <mergeCell ref="E520:F520"/>
    <mergeCell ref="D522:G522"/>
    <mergeCell ref="S522:V522"/>
    <mergeCell ref="D523:G523"/>
    <mergeCell ref="S523:V523"/>
    <mergeCell ref="D524:V524"/>
    <mergeCell ref="A525:A527"/>
    <mergeCell ref="B525:B527"/>
    <mergeCell ref="C525:C527"/>
    <mergeCell ref="D525:D526"/>
    <mergeCell ref="E525:F525"/>
    <mergeCell ref="D527:G527"/>
    <mergeCell ref="S527:V527"/>
    <mergeCell ref="D531:G531"/>
    <mergeCell ref="S531:V531"/>
    <mergeCell ref="D532:V532"/>
    <mergeCell ref="A528:A530"/>
    <mergeCell ref="B528:B530"/>
    <mergeCell ref="C528:C530"/>
    <mergeCell ref="D528:D529"/>
    <mergeCell ref="E528:F528"/>
    <mergeCell ref="D530:G530"/>
    <mergeCell ref="S530:V530"/>
    <mergeCell ref="A533:A535"/>
    <mergeCell ref="B533:B535"/>
    <mergeCell ref="C533:C535"/>
    <mergeCell ref="D533:D534"/>
    <mergeCell ref="E533:F533"/>
    <mergeCell ref="D535:G535"/>
    <mergeCell ref="S535:V535"/>
    <mergeCell ref="D536:G536"/>
    <mergeCell ref="S536:V536"/>
    <mergeCell ref="D537:V537"/>
    <mergeCell ref="A538:A540"/>
    <mergeCell ref="B538:B540"/>
    <mergeCell ref="C538:C540"/>
    <mergeCell ref="D538:D539"/>
    <mergeCell ref="E538:F538"/>
    <mergeCell ref="D540:G540"/>
    <mergeCell ref="S540:V540"/>
    <mergeCell ref="D541:G541"/>
    <mergeCell ref="S541:V541"/>
    <mergeCell ref="D542:V542"/>
    <mergeCell ref="A543:A545"/>
    <mergeCell ref="B543:B545"/>
    <mergeCell ref="C543:C545"/>
    <mergeCell ref="D543:D544"/>
    <mergeCell ref="E543:F543"/>
    <mergeCell ref="D545:G545"/>
    <mergeCell ref="S545:V545"/>
    <mergeCell ref="A546:A548"/>
    <mergeCell ref="B546:B548"/>
    <mergeCell ref="C546:C548"/>
    <mergeCell ref="D546:D547"/>
    <mergeCell ref="E546:F546"/>
    <mergeCell ref="D548:G548"/>
    <mergeCell ref="S548:V548"/>
    <mergeCell ref="A560:A563"/>
    <mergeCell ref="B560:B563"/>
    <mergeCell ref="C560:C563"/>
    <mergeCell ref="D560:D562"/>
    <mergeCell ref="E560:F560"/>
    <mergeCell ref="D563:G563"/>
    <mergeCell ref="R563:V563"/>
    <mergeCell ref="D564:G564"/>
    <mergeCell ref="S564:V564"/>
    <mergeCell ref="C565:G565"/>
    <mergeCell ref="S565:V565"/>
    <mergeCell ref="B566:G566"/>
    <mergeCell ref="S566:V566"/>
    <mergeCell ref="D549:G549"/>
    <mergeCell ref="S549:V549"/>
    <mergeCell ref="D550:V550"/>
    <mergeCell ref="A551:A554"/>
    <mergeCell ref="B551:B554"/>
    <mergeCell ref="C551:C554"/>
    <mergeCell ref="D551:D553"/>
    <mergeCell ref="E551:F551"/>
    <mergeCell ref="D554:G554"/>
    <mergeCell ref="S554:V554"/>
    <mergeCell ref="A555:A559"/>
    <mergeCell ref="B555:B559"/>
    <mergeCell ref="C555:C559"/>
    <mergeCell ref="D555:D558"/>
    <mergeCell ref="E555:F555"/>
    <mergeCell ref="D559:G559"/>
    <mergeCell ref="R559:V559"/>
  </mergeCells>
  <phoneticPr fontId="21" type="noConversion"/>
  <pageMargins left="0.23622047244094491" right="0.23622047244094491" top="0.74803149606299213" bottom="0.74803149606299213" header="0.31496062992125984" footer="0.31496062992125984"/>
  <pageSetup paperSize="9" scale="62"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42"/>
  <sheetViews>
    <sheetView topLeftCell="A73" workbookViewId="0">
      <selection activeCell="D92" sqref="D92:D93"/>
    </sheetView>
  </sheetViews>
  <sheetFormatPr defaultRowHeight="12.75"/>
  <cols>
    <col min="1" max="1" width="3.140625" customWidth="1"/>
    <col min="2" max="3" width="3.7109375" customWidth="1"/>
    <col min="4" max="4" width="70.85546875" customWidth="1"/>
    <col min="5" max="5" width="4.42578125" customWidth="1"/>
    <col min="6" max="6" width="3.5703125" customWidth="1"/>
    <col min="7" max="7" width="4.140625" customWidth="1"/>
    <col min="8" max="8" width="5.85546875" customWidth="1"/>
    <col min="10" max="10" width="7.85546875" customWidth="1"/>
    <col min="11" max="11" width="7.28515625" customWidth="1"/>
    <col min="12" max="12" width="5.5703125" customWidth="1"/>
    <col min="14" max="14" width="7.28515625" customWidth="1"/>
    <col min="15" max="15" width="7" customWidth="1"/>
    <col min="16" max="16" width="5.42578125" customWidth="1"/>
  </cols>
  <sheetData>
    <row r="1" spans="1:16" ht="13.5" thickBot="1">
      <c r="A1" s="4"/>
      <c r="B1" s="4"/>
      <c r="C1" s="4"/>
      <c r="D1" s="5"/>
      <c r="E1" s="4"/>
      <c r="F1" s="4"/>
      <c r="G1" s="4"/>
      <c r="H1" s="4"/>
      <c r="I1" s="4"/>
      <c r="J1" s="4"/>
      <c r="K1" s="4"/>
      <c r="L1" s="4"/>
      <c r="M1" s="4"/>
      <c r="N1" s="4"/>
      <c r="O1" s="4"/>
      <c r="P1" s="4"/>
    </row>
    <row r="2" spans="1:16" ht="12.75" customHeight="1">
      <c r="A2" s="1100" t="s">
        <v>2</v>
      </c>
      <c r="B2" s="1102" t="s">
        <v>3</v>
      </c>
      <c r="C2" s="1102" t="s">
        <v>4</v>
      </c>
      <c r="D2" s="1105" t="s">
        <v>18</v>
      </c>
      <c r="E2" s="1087" t="s">
        <v>5</v>
      </c>
      <c r="F2" s="1089" t="s">
        <v>21</v>
      </c>
      <c r="G2" s="1107" t="s">
        <v>6</v>
      </c>
      <c r="H2" s="1080" t="s">
        <v>7</v>
      </c>
      <c r="I2" s="1082" t="s">
        <v>25</v>
      </c>
      <c r="J2" s="1083"/>
      <c r="K2" s="1083"/>
      <c r="L2" s="1084"/>
      <c r="M2" s="1082" t="s">
        <v>26</v>
      </c>
      <c r="N2" s="1083"/>
      <c r="O2" s="1083"/>
      <c r="P2" s="1084"/>
    </row>
    <row r="3" spans="1:16" ht="12.75" customHeight="1">
      <c r="A3" s="1101"/>
      <c r="B3" s="1103"/>
      <c r="C3" s="1103"/>
      <c r="D3" s="1106"/>
      <c r="E3" s="1088"/>
      <c r="F3" s="1090"/>
      <c r="G3" s="1108"/>
      <c r="H3" s="1081"/>
      <c r="I3" s="1085" t="s">
        <v>8</v>
      </c>
      <c r="J3" s="1079" t="s">
        <v>9</v>
      </c>
      <c r="K3" s="1079"/>
      <c r="L3" s="1070" t="s">
        <v>20</v>
      </c>
      <c r="M3" s="1085" t="s">
        <v>8</v>
      </c>
      <c r="N3" s="1079" t="s">
        <v>9</v>
      </c>
      <c r="O3" s="1079"/>
      <c r="P3" s="1070" t="s">
        <v>20</v>
      </c>
    </row>
    <row r="4" spans="1:16" ht="114.75" customHeight="1" thickBot="1">
      <c r="A4" s="1085"/>
      <c r="B4" s="1104"/>
      <c r="C4" s="1104"/>
      <c r="D4" s="1106"/>
      <c r="E4" s="1088"/>
      <c r="F4" s="1091"/>
      <c r="G4" s="1108"/>
      <c r="H4" s="1081"/>
      <c r="I4" s="1086"/>
      <c r="J4" s="6" t="s">
        <v>8</v>
      </c>
      <c r="K4" s="20" t="s">
        <v>19</v>
      </c>
      <c r="L4" s="1071"/>
      <c r="M4" s="1086"/>
      <c r="N4" s="6" t="s">
        <v>8</v>
      </c>
      <c r="O4" s="20" t="s">
        <v>19</v>
      </c>
      <c r="P4" s="1071"/>
    </row>
    <row r="5" spans="1:16" ht="14.25" customHeight="1" thickBot="1">
      <c r="A5" s="1073" t="s">
        <v>132</v>
      </c>
      <c r="B5" s="1074"/>
      <c r="C5" s="1074"/>
      <c r="D5" s="1074"/>
      <c r="E5" s="1074"/>
      <c r="F5" s="1074"/>
      <c r="G5" s="1074"/>
      <c r="H5" s="1074"/>
      <c r="I5" s="1074"/>
      <c r="J5" s="1074"/>
      <c r="K5" s="1074"/>
      <c r="L5" s="1074"/>
      <c r="M5" s="1074"/>
      <c r="N5" s="1074"/>
      <c r="O5" s="1074"/>
      <c r="P5" s="1075"/>
    </row>
    <row r="6" spans="1:16" ht="18" customHeight="1">
      <c r="A6" s="10" t="s">
        <v>10</v>
      </c>
      <c r="B6" s="1121" t="s">
        <v>10</v>
      </c>
      <c r="C6" s="1114" t="s">
        <v>10</v>
      </c>
      <c r="D6" s="1061" t="s">
        <v>123</v>
      </c>
      <c r="E6" s="14" t="s">
        <v>10</v>
      </c>
      <c r="F6" s="12"/>
      <c r="G6" s="39"/>
      <c r="H6" s="1094" t="s">
        <v>14</v>
      </c>
      <c r="I6" s="21">
        <v>2078</v>
      </c>
      <c r="J6" s="22">
        <v>2078</v>
      </c>
      <c r="K6" s="22">
        <v>1565.1</v>
      </c>
      <c r="L6" s="115"/>
      <c r="M6" s="21">
        <v>2335.6999999999998</v>
      </c>
      <c r="N6" s="53">
        <v>2335.6999999999998</v>
      </c>
      <c r="O6" s="53">
        <v>1761.9</v>
      </c>
      <c r="P6" s="23"/>
    </row>
    <row r="7" spans="1:16">
      <c r="A7" s="24"/>
      <c r="B7" s="1055"/>
      <c r="C7" s="1057"/>
      <c r="D7" s="1062"/>
      <c r="E7" s="59" t="s">
        <v>11</v>
      </c>
      <c r="F7" s="58"/>
      <c r="G7" s="43"/>
      <c r="H7" s="1095"/>
      <c r="I7" s="49">
        <v>1994.7</v>
      </c>
      <c r="J7" s="41">
        <v>1994.7</v>
      </c>
      <c r="K7" s="41">
        <v>1522.9</v>
      </c>
      <c r="L7" s="116"/>
      <c r="M7" s="49">
        <v>2221.5</v>
      </c>
      <c r="N7" s="54">
        <v>2221.5</v>
      </c>
      <c r="O7" s="54">
        <v>1696</v>
      </c>
      <c r="P7" s="36"/>
    </row>
    <row r="8" spans="1:16">
      <c r="A8" s="24"/>
      <c r="B8" s="1055"/>
      <c r="C8" s="1057"/>
      <c r="D8" s="1062"/>
      <c r="E8" s="59" t="s">
        <v>27</v>
      </c>
      <c r="F8" s="58"/>
      <c r="G8" s="43"/>
      <c r="H8" s="1095"/>
      <c r="I8" s="49">
        <v>985</v>
      </c>
      <c r="J8" s="41">
        <v>985</v>
      </c>
      <c r="K8" s="41">
        <v>752</v>
      </c>
      <c r="L8" s="116"/>
      <c r="M8" s="49">
        <v>1058.0999999999999</v>
      </c>
      <c r="N8" s="54">
        <v>1058.0999999999999</v>
      </c>
      <c r="O8" s="54">
        <v>807.9</v>
      </c>
      <c r="P8" s="36"/>
    </row>
    <row r="9" spans="1:16">
      <c r="A9" s="24"/>
      <c r="B9" s="1055"/>
      <c r="C9" s="1057"/>
      <c r="D9" s="1062"/>
      <c r="E9" s="59" t="s">
        <v>28</v>
      </c>
      <c r="F9" s="58"/>
      <c r="G9" s="43"/>
      <c r="H9" s="1095"/>
      <c r="I9" s="49">
        <v>66.099999999999994</v>
      </c>
      <c r="J9" s="41">
        <v>66.099999999999994</v>
      </c>
      <c r="K9" s="41">
        <v>50.5</v>
      </c>
      <c r="L9" s="116"/>
      <c r="M9" s="49">
        <v>65.8</v>
      </c>
      <c r="N9" s="54">
        <v>65.8</v>
      </c>
      <c r="O9" s="54">
        <v>50.3</v>
      </c>
      <c r="P9" s="36"/>
    </row>
    <row r="10" spans="1:16">
      <c r="A10" s="24"/>
      <c r="B10" s="1055"/>
      <c r="C10" s="1057"/>
      <c r="D10" s="1062"/>
      <c r="E10" s="59" t="s">
        <v>29</v>
      </c>
      <c r="F10" s="58"/>
      <c r="G10" s="43"/>
      <c r="H10" s="1095"/>
      <c r="I10" s="49">
        <v>17.299999999999997</v>
      </c>
      <c r="J10" s="41">
        <v>17.299999999999997</v>
      </c>
      <c r="K10" s="41">
        <v>13.2</v>
      </c>
      <c r="L10" s="116"/>
      <c r="M10" s="49">
        <v>45</v>
      </c>
      <c r="N10" s="54">
        <v>45</v>
      </c>
      <c r="O10" s="54">
        <v>34.4</v>
      </c>
      <c r="P10" s="36"/>
    </row>
    <row r="11" spans="1:16">
      <c r="A11" s="24"/>
      <c r="B11" s="1055"/>
      <c r="C11" s="1057"/>
      <c r="D11" s="1062"/>
      <c r="E11" s="59" t="s">
        <v>23</v>
      </c>
      <c r="F11" s="58"/>
      <c r="G11" s="43"/>
      <c r="H11" s="1095"/>
      <c r="I11" s="49">
        <v>185.5</v>
      </c>
      <c r="J11" s="41">
        <v>185.5</v>
      </c>
      <c r="K11" s="41">
        <v>141.6</v>
      </c>
      <c r="L11" s="116"/>
      <c r="M11" s="49">
        <v>227.7</v>
      </c>
      <c r="N11" s="54">
        <v>227.7</v>
      </c>
      <c r="O11" s="54">
        <v>173.8</v>
      </c>
      <c r="P11" s="36"/>
    </row>
    <row r="12" spans="1:16">
      <c r="A12" s="24"/>
      <c r="B12" s="1055"/>
      <c r="C12" s="1057"/>
      <c r="D12" s="1062"/>
      <c r="E12" s="59" t="s">
        <v>30</v>
      </c>
      <c r="F12" s="58"/>
      <c r="G12" s="43"/>
      <c r="H12" s="1095"/>
      <c r="I12" s="49">
        <v>221.2</v>
      </c>
      <c r="J12" s="41">
        <v>221.2</v>
      </c>
      <c r="K12" s="41">
        <v>168.9</v>
      </c>
      <c r="L12" s="116"/>
      <c r="M12" s="49">
        <v>241.8</v>
      </c>
      <c r="N12" s="54">
        <v>241.8</v>
      </c>
      <c r="O12" s="54">
        <v>184.6</v>
      </c>
      <c r="P12" s="36"/>
    </row>
    <row r="13" spans="1:16">
      <c r="A13" s="24"/>
      <c r="B13" s="1055"/>
      <c r="C13" s="1057"/>
      <c r="D13" s="1062"/>
      <c r="E13" s="59" t="s">
        <v>31</v>
      </c>
      <c r="F13" s="58"/>
      <c r="G13" s="43"/>
      <c r="H13" s="1095"/>
      <c r="I13" s="49">
        <v>1214.0999999999999</v>
      </c>
      <c r="J13" s="41">
        <v>1214.0999999999999</v>
      </c>
      <c r="K13" s="41">
        <v>926.9</v>
      </c>
      <c r="L13" s="116"/>
      <c r="M13" s="49">
        <v>1325.7</v>
      </c>
      <c r="N13" s="54">
        <v>1325.7</v>
      </c>
      <c r="O13" s="54">
        <v>1012.2</v>
      </c>
      <c r="P13" s="36"/>
    </row>
    <row r="14" spans="1:16">
      <c r="A14" s="24"/>
      <c r="B14" s="1055"/>
      <c r="C14" s="1057"/>
      <c r="D14" s="1062"/>
      <c r="E14" s="59" t="s">
        <v>32</v>
      </c>
      <c r="F14" s="58"/>
      <c r="G14" s="43"/>
      <c r="H14" s="1095"/>
      <c r="I14" s="49">
        <v>190.2</v>
      </c>
      <c r="J14" s="41">
        <v>190.2</v>
      </c>
      <c r="K14" s="41">
        <v>145.19999999999999</v>
      </c>
      <c r="L14" s="116"/>
      <c r="M14" s="49">
        <v>203.7</v>
      </c>
      <c r="N14" s="54">
        <v>203.7</v>
      </c>
      <c r="O14" s="54">
        <v>155.5</v>
      </c>
      <c r="P14" s="36"/>
    </row>
    <row r="15" spans="1:16">
      <c r="A15" s="24"/>
      <c r="B15" s="1055"/>
      <c r="C15" s="1057"/>
      <c r="D15" s="1062"/>
      <c r="E15" s="59" t="s">
        <v>33</v>
      </c>
      <c r="F15" s="58"/>
      <c r="G15" s="43"/>
      <c r="H15" s="1095"/>
      <c r="I15" s="49">
        <v>159.30000000000001</v>
      </c>
      <c r="J15" s="41">
        <v>159.30000000000001</v>
      </c>
      <c r="K15" s="41">
        <v>121.6</v>
      </c>
      <c r="L15" s="116"/>
      <c r="M15" s="49">
        <v>151.30000000000001</v>
      </c>
      <c r="N15" s="54">
        <v>151.30000000000001</v>
      </c>
      <c r="O15" s="54">
        <v>115.5</v>
      </c>
      <c r="P15" s="36"/>
    </row>
    <row r="16" spans="1:16">
      <c r="A16" s="24"/>
      <c r="B16" s="1055"/>
      <c r="C16" s="1057"/>
      <c r="D16" s="1062"/>
      <c r="E16" s="59" t="s">
        <v>34</v>
      </c>
      <c r="F16" s="58"/>
      <c r="G16" s="43"/>
      <c r="H16" s="1095"/>
      <c r="I16" s="49">
        <v>1218.4000000000001</v>
      </c>
      <c r="J16" s="41">
        <v>1218.4000000000001</v>
      </c>
      <c r="K16" s="41">
        <v>930.2</v>
      </c>
      <c r="L16" s="116"/>
      <c r="M16" s="49">
        <v>1274.8</v>
      </c>
      <c r="N16" s="54">
        <v>1274.8</v>
      </c>
      <c r="O16" s="54">
        <v>973.3</v>
      </c>
      <c r="P16" s="36"/>
    </row>
    <row r="17" spans="1:16">
      <c r="A17" s="24"/>
      <c r="B17" s="1055"/>
      <c r="C17" s="1057"/>
      <c r="D17" s="1062"/>
      <c r="E17" s="59" t="s">
        <v>35</v>
      </c>
      <c r="F17" s="58"/>
      <c r="G17" s="43"/>
      <c r="H17" s="1095"/>
      <c r="I17" s="49">
        <v>200.7</v>
      </c>
      <c r="J17" s="41">
        <v>200.7</v>
      </c>
      <c r="K17" s="41">
        <v>153.19999999999999</v>
      </c>
      <c r="L17" s="116"/>
      <c r="M17" s="49">
        <v>224.7</v>
      </c>
      <c r="N17" s="54">
        <v>224.7</v>
      </c>
      <c r="O17" s="54">
        <v>171.5</v>
      </c>
      <c r="P17" s="36"/>
    </row>
    <row r="18" spans="1:16">
      <c r="A18" s="24"/>
      <c r="B18" s="1055"/>
      <c r="C18" s="1057"/>
      <c r="D18" s="1062"/>
      <c r="E18" s="59" t="s">
        <v>36</v>
      </c>
      <c r="F18" s="58"/>
      <c r="G18" s="43"/>
      <c r="H18" s="1095"/>
      <c r="I18" s="49">
        <v>165.4</v>
      </c>
      <c r="J18" s="41">
        <v>165.4</v>
      </c>
      <c r="K18" s="41">
        <v>126.3</v>
      </c>
      <c r="L18" s="116"/>
      <c r="M18" s="49">
        <v>161.19999999999999</v>
      </c>
      <c r="N18" s="54">
        <v>161.19999999999999</v>
      </c>
      <c r="O18" s="54">
        <v>123.1</v>
      </c>
      <c r="P18" s="36"/>
    </row>
    <row r="19" spans="1:16">
      <c r="A19" s="24"/>
      <c r="B19" s="1055"/>
      <c r="C19" s="1057"/>
      <c r="D19" s="1062"/>
      <c r="E19" s="59" t="s">
        <v>37</v>
      </c>
      <c r="F19" s="58"/>
      <c r="G19" s="43"/>
      <c r="H19" s="1095"/>
      <c r="I19" s="49">
        <v>185.3</v>
      </c>
      <c r="J19" s="41">
        <v>185.3</v>
      </c>
      <c r="K19" s="41">
        <v>141.5</v>
      </c>
      <c r="L19" s="116"/>
      <c r="M19" s="49">
        <v>198.9</v>
      </c>
      <c r="N19" s="54">
        <v>198.9</v>
      </c>
      <c r="O19" s="54">
        <v>151.80000000000001</v>
      </c>
      <c r="P19" s="36"/>
    </row>
    <row r="20" spans="1:16">
      <c r="A20" s="24"/>
      <c r="B20" s="1055"/>
      <c r="C20" s="1057"/>
      <c r="D20" s="1062"/>
      <c r="E20" s="59" t="s">
        <v>38</v>
      </c>
      <c r="F20" s="58"/>
      <c r="G20" s="43"/>
      <c r="H20" s="1095"/>
      <c r="I20" s="49">
        <v>876.8</v>
      </c>
      <c r="J20" s="41">
        <v>876.8</v>
      </c>
      <c r="K20" s="41">
        <v>669.4</v>
      </c>
      <c r="L20" s="116"/>
      <c r="M20" s="49">
        <v>944.4</v>
      </c>
      <c r="N20" s="54">
        <v>944.4</v>
      </c>
      <c r="O20" s="54">
        <v>721</v>
      </c>
      <c r="P20" s="36"/>
    </row>
    <row r="21" spans="1:16">
      <c r="A21" s="24"/>
      <c r="B21" s="1055"/>
      <c r="C21" s="1057"/>
      <c r="D21" s="1062"/>
      <c r="E21" s="59" t="s">
        <v>39</v>
      </c>
      <c r="F21" s="58"/>
      <c r="G21" s="43"/>
      <c r="H21" s="1095"/>
      <c r="I21" s="49">
        <v>504.5</v>
      </c>
      <c r="J21" s="41">
        <v>504.5</v>
      </c>
      <c r="K21" s="41">
        <v>385.2</v>
      </c>
      <c r="L21" s="116"/>
      <c r="M21" s="49">
        <v>542.9</v>
      </c>
      <c r="N21" s="54">
        <v>542.9</v>
      </c>
      <c r="O21" s="54">
        <v>414.5</v>
      </c>
      <c r="P21" s="36"/>
    </row>
    <row r="22" spans="1:16">
      <c r="A22" s="24"/>
      <c r="B22" s="1055"/>
      <c r="C22" s="1057"/>
      <c r="D22" s="1062"/>
      <c r="E22" s="59" t="s">
        <v>40</v>
      </c>
      <c r="F22" s="58"/>
      <c r="G22" s="43"/>
      <c r="H22" s="1095"/>
      <c r="I22" s="49">
        <v>218.60000000000002</v>
      </c>
      <c r="J22" s="41">
        <v>218.60000000000002</v>
      </c>
      <c r="K22" s="41">
        <v>161.30000000000001</v>
      </c>
      <c r="L22" s="116"/>
      <c r="M22" s="49">
        <v>290.3</v>
      </c>
      <c r="N22" s="54">
        <v>290.3</v>
      </c>
      <c r="O22" s="54">
        <v>221.7</v>
      </c>
      <c r="P22" s="36"/>
    </row>
    <row r="23" spans="1:16">
      <c r="A23" s="24"/>
      <c r="B23" s="1055"/>
      <c r="C23" s="1057"/>
      <c r="D23" s="1062"/>
      <c r="E23" s="59" t="s">
        <v>41</v>
      </c>
      <c r="F23" s="58"/>
      <c r="G23" s="43"/>
      <c r="H23" s="1095"/>
      <c r="I23" s="49">
        <v>49.900000000000006</v>
      </c>
      <c r="J23" s="41">
        <v>49.900000000000006</v>
      </c>
      <c r="K23" s="41">
        <v>38.1</v>
      </c>
      <c r="L23" s="116"/>
      <c r="M23" s="49">
        <v>49.9</v>
      </c>
      <c r="N23" s="54">
        <v>49.9</v>
      </c>
      <c r="O23" s="54">
        <v>38.1</v>
      </c>
      <c r="P23" s="36"/>
    </row>
    <row r="24" spans="1:16" ht="13.5" thickBot="1">
      <c r="A24" s="24"/>
      <c r="B24" s="1055"/>
      <c r="C24" s="1057"/>
      <c r="D24" s="1063"/>
      <c r="E24" s="59" t="s">
        <v>42</v>
      </c>
      <c r="F24" s="58"/>
      <c r="G24" s="44"/>
      <c r="H24" s="1096"/>
      <c r="I24" s="50">
        <v>21.2</v>
      </c>
      <c r="J24" s="45">
        <v>21.2</v>
      </c>
      <c r="K24" s="45">
        <v>16.2</v>
      </c>
      <c r="L24" s="117"/>
      <c r="M24" s="50">
        <v>21.1</v>
      </c>
      <c r="N24" s="55">
        <v>21.1</v>
      </c>
      <c r="O24" s="55">
        <v>16.100000000000001</v>
      </c>
      <c r="P24" s="46"/>
    </row>
    <row r="25" spans="1:16" ht="13.5" thickBot="1">
      <c r="A25" s="24"/>
      <c r="B25" s="1055"/>
      <c r="C25" s="1057"/>
      <c r="D25" s="9"/>
      <c r="E25" s="14" t="s">
        <v>43</v>
      </c>
      <c r="F25" s="12"/>
      <c r="G25" s="48"/>
      <c r="H25" s="67" t="s">
        <v>44</v>
      </c>
      <c r="I25" s="17">
        <v>40.4</v>
      </c>
      <c r="J25" s="51">
        <v>40.4</v>
      </c>
      <c r="K25" s="51">
        <v>0</v>
      </c>
      <c r="L25" s="118">
        <v>0</v>
      </c>
      <c r="M25" s="17">
        <v>40.4</v>
      </c>
      <c r="N25" s="51">
        <v>40.4</v>
      </c>
      <c r="O25" s="51">
        <v>0</v>
      </c>
      <c r="P25" s="52">
        <v>0</v>
      </c>
    </row>
    <row r="26" spans="1:16" ht="15" customHeight="1" thickBot="1">
      <c r="A26" s="25"/>
      <c r="B26" s="1056"/>
      <c r="C26" s="1058"/>
      <c r="D26" s="47"/>
      <c r="E26" s="15"/>
      <c r="F26" s="13"/>
      <c r="G26" s="26"/>
      <c r="H26" s="19" t="s">
        <v>15</v>
      </c>
      <c r="I26" s="18">
        <v>10592.599999999999</v>
      </c>
      <c r="J26" s="18">
        <v>10592.599999999999</v>
      </c>
      <c r="K26" s="18">
        <v>8029.2999999999993</v>
      </c>
      <c r="L26" s="119">
        <v>0</v>
      </c>
      <c r="M26" s="18">
        <v>11624.899999999998</v>
      </c>
      <c r="N26" s="18">
        <v>11624.899999999998</v>
      </c>
      <c r="O26" s="18">
        <v>8823.2000000000025</v>
      </c>
      <c r="P26" s="60">
        <v>0</v>
      </c>
    </row>
    <row r="27" spans="1:16" ht="15" customHeight="1" thickBot="1">
      <c r="A27" s="1076" t="s">
        <v>128</v>
      </c>
      <c r="B27" s="1077"/>
      <c r="C27" s="1077"/>
      <c r="D27" s="1077"/>
      <c r="E27" s="1077"/>
      <c r="F27" s="1077"/>
      <c r="G27" s="1077"/>
      <c r="H27" s="1077"/>
      <c r="I27" s="1077"/>
      <c r="J27" s="1077"/>
      <c r="K27" s="1077"/>
      <c r="L27" s="1077"/>
      <c r="M27" s="1077"/>
      <c r="N27" s="1077"/>
      <c r="O27" s="1077"/>
      <c r="P27" s="1078"/>
    </row>
    <row r="28" spans="1:16" ht="12" customHeight="1">
      <c r="A28" s="1053" t="s">
        <v>10</v>
      </c>
      <c r="B28" s="1055" t="s">
        <v>10</v>
      </c>
      <c r="C28" s="1057" t="s">
        <v>11</v>
      </c>
      <c r="D28" s="1059" t="s">
        <v>45</v>
      </c>
      <c r="E28" s="1111"/>
      <c r="F28" s="1113" t="s">
        <v>10</v>
      </c>
      <c r="G28" s="1092"/>
      <c r="H28" s="40" t="s">
        <v>14</v>
      </c>
      <c r="I28" s="34" t="e">
        <f>#N/A</f>
        <v>#N/A</v>
      </c>
      <c r="J28" s="35">
        <v>60</v>
      </c>
      <c r="K28" s="35"/>
      <c r="L28" s="120"/>
      <c r="M28" s="61">
        <f>N28+P28</f>
        <v>147</v>
      </c>
      <c r="N28" s="56">
        <v>147</v>
      </c>
      <c r="O28" s="56"/>
      <c r="P28" s="42"/>
    </row>
    <row r="29" spans="1:16" ht="15.75" customHeight="1" thickBot="1">
      <c r="A29" s="1054"/>
      <c r="B29" s="1056"/>
      <c r="C29" s="1058"/>
      <c r="D29" s="1060"/>
      <c r="E29" s="1112"/>
      <c r="F29" s="1110"/>
      <c r="G29" s="1093"/>
      <c r="H29" s="30" t="s">
        <v>15</v>
      </c>
      <c r="I29" s="29" t="e">
        <f>#N/A</f>
        <v>#N/A</v>
      </c>
      <c r="J29" s="31">
        <f>J28</f>
        <v>60</v>
      </c>
      <c r="K29" s="31"/>
      <c r="L29" s="16"/>
      <c r="M29" s="29">
        <f>N29+P29</f>
        <v>147</v>
      </c>
      <c r="N29" s="31">
        <f>N28</f>
        <v>147</v>
      </c>
      <c r="O29" s="31"/>
      <c r="P29" s="32"/>
    </row>
    <row r="30" spans="1:16" ht="14.25" customHeight="1">
      <c r="A30" s="10" t="s">
        <v>10</v>
      </c>
      <c r="B30" s="7" t="s">
        <v>10</v>
      </c>
      <c r="C30" s="1114" t="s">
        <v>12</v>
      </c>
      <c r="D30" s="1115" t="s">
        <v>46</v>
      </c>
      <c r="E30" s="1116"/>
      <c r="F30" s="1109" t="s">
        <v>10</v>
      </c>
      <c r="G30" s="1097"/>
      <c r="H30" s="33" t="s">
        <v>14</v>
      </c>
      <c r="I30" s="34" t="e">
        <f>#N/A</f>
        <v>#N/A</v>
      </c>
      <c r="J30" s="35">
        <v>10.5</v>
      </c>
      <c r="K30" s="35"/>
      <c r="L30" s="120"/>
      <c r="M30" s="62">
        <f>N30+P30</f>
        <v>10.5</v>
      </c>
      <c r="N30" s="57">
        <v>10.5</v>
      </c>
      <c r="O30" s="57"/>
      <c r="P30" s="36"/>
    </row>
    <row r="31" spans="1:16" ht="15" customHeight="1" thickBot="1">
      <c r="A31" s="11"/>
      <c r="B31" s="8"/>
      <c r="C31" s="1058"/>
      <c r="D31" s="1060"/>
      <c r="E31" s="1117"/>
      <c r="F31" s="1110"/>
      <c r="G31" s="1093"/>
      <c r="H31" s="37" t="s">
        <v>15</v>
      </c>
      <c r="I31" s="28" t="e">
        <f>#N/A</f>
        <v>#N/A</v>
      </c>
      <c r="J31" s="27">
        <f>J30</f>
        <v>10.5</v>
      </c>
      <c r="K31" s="27"/>
      <c r="L31" s="121"/>
      <c r="M31" s="28">
        <f>N31+P31</f>
        <v>10.5</v>
      </c>
      <c r="N31" s="27">
        <f>N30</f>
        <v>10.5</v>
      </c>
      <c r="O31" s="27"/>
      <c r="P31" s="38"/>
    </row>
    <row r="32" spans="1:16" s="3" customFormat="1" ht="13.5" customHeight="1" thickBot="1">
      <c r="A32" s="69" t="s">
        <v>10</v>
      </c>
      <c r="B32" s="70" t="s">
        <v>10</v>
      </c>
      <c r="C32" s="1050" t="s">
        <v>16</v>
      </c>
      <c r="D32" s="1051"/>
      <c r="E32" s="1051"/>
      <c r="F32" s="1051"/>
      <c r="G32" s="1051"/>
      <c r="H32" s="1064"/>
      <c r="I32" s="73">
        <f>L32+J32</f>
        <v>70.5</v>
      </c>
      <c r="J32" s="71">
        <f>J31+J29</f>
        <v>70.5</v>
      </c>
      <c r="K32" s="71">
        <f>K27+K29+K31</f>
        <v>0</v>
      </c>
      <c r="L32" s="72">
        <f>L27+L29+L31</f>
        <v>0</v>
      </c>
      <c r="M32" s="73">
        <f>P32+N32</f>
        <v>157.5</v>
      </c>
      <c r="N32" s="71">
        <f>N27+N29+N31</f>
        <v>157.5</v>
      </c>
      <c r="O32" s="71">
        <f>O27+O29+O31</f>
        <v>0</v>
      </c>
      <c r="P32" s="72">
        <f>P27+P29+P31</f>
        <v>0</v>
      </c>
    </row>
    <row r="33" spans="1:16" ht="11.25" customHeight="1" thickBot="1">
      <c r="A33" s="1118" t="s">
        <v>129</v>
      </c>
      <c r="B33" s="1119"/>
      <c r="C33" s="1119"/>
      <c r="D33" s="1119"/>
      <c r="E33" s="1119"/>
      <c r="F33" s="1119"/>
      <c r="G33" s="1119"/>
      <c r="H33" s="1119"/>
      <c r="I33" s="1119"/>
      <c r="J33" s="1119"/>
      <c r="K33" s="1119"/>
      <c r="L33" s="1119"/>
      <c r="M33" s="1119"/>
      <c r="N33" s="1119"/>
      <c r="O33" s="1119"/>
      <c r="P33" s="1120"/>
    </row>
    <row r="34" spans="1:16" s="1" customFormat="1" ht="20.25" customHeight="1">
      <c r="A34" s="991" t="s">
        <v>11</v>
      </c>
      <c r="B34" s="1098" t="s">
        <v>10</v>
      </c>
      <c r="C34" s="997" t="s">
        <v>13</v>
      </c>
      <c r="D34" s="1068" t="s">
        <v>124</v>
      </c>
      <c r="E34" s="1006"/>
      <c r="F34" s="1018"/>
      <c r="G34" s="1072"/>
      <c r="H34" s="68" t="s">
        <v>14</v>
      </c>
      <c r="I34" s="64" t="e">
        <f>#N/A</f>
        <v>#N/A</v>
      </c>
      <c r="J34" s="81">
        <f>147.3+863.4</f>
        <v>1010.7</v>
      </c>
      <c r="K34" s="81"/>
      <c r="L34" s="66">
        <v>162.80000000000001</v>
      </c>
      <c r="M34" s="64">
        <v>160</v>
      </c>
      <c r="N34" s="81">
        <v>160</v>
      </c>
      <c r="O34" s="81"/>
      <c r="P34" s="65">
        <v>162.80000000000001</v>
      </c>
    </row>
    <row r="35" spans="1:16" s="1" customFormat="1" ht="20.25" customHeight="1" thickBot="1">
      <c r="A35" s="992"/>
      <c r="B35" s="1099"/>
      <c r="C35" s="996"/>
      <c r="D35" s="1069"/>
      <c r="E35" s="1007"/>
      <c r="F35" s="1005"/>
      <c r="G35" s="1005"/>
      <c r="H35" s="63" t="s">
        <v>15</v>
      </c>
      <c r="I35" s="108" t="e">
        <f>#N/A</f>
        <v>#N/A</v>
      </c>
      <c r="J35" s="80">
        <f>J34</f>
        <v>1010.7</v>
      </c>
      <c r="K35" s="80"/>
      <c r="L35" s="109">
        <f>L34</f>
        <v>162.80000000000001</v>
      </c>
      <c r="M35" s="108">
        <f>M34</f>
        <v>160</v>
      </c>
      <c r="N35" s="80">
        <f>N34</f>
        <v>160</v>
      </c>
      <c r="O35" s="80"/>
      <c r="P35" s="110">
        <f>P34</f>
        <v>162.80000000000001</v>
      </c>
    </row>
    <row r="36" spans="1:16" s="3" customFormat="1" ht="13.5" customHeight="1" thickBot="1">
      <c r="A36" s="69" t="s">
        <v>10</v>
      </c>
      <c r="B36" s="70" t="s">
        <v>10</v>
      </c>
      <c r="C36" s="1050" t="s">
        <v>16</v>
      </c>
      <c r="D36" s="1051"/>
      <c r="E36" s="1051"/>
      <c r="F36" s="1051"/>
      <c r="G36" s="1051"/>
      <c r="H36" s="1064"/>
      <c r="I36" s="73">
        <f>L36+J36</f>
        <v>1173.5</v>
      </c>
      <c r="J36" s="71">
        <f>J35+J33</f>
        <v>1010.7</v>
      </c>
      <c r="K36" s="71">
        <f>K31+K33+K35</f>
        <v>0</v>
      </c>
      <c r="L36" s="72">
        <f>L31+L33+L35</f>
        <v>162.80000000000001</v>
      </c>
      <c r="M36" s="73">
        <f>P36+N36</f>
        <v>333.3</v>
      </c>
      <c r="N36" s="71">
        <f>N31+N33+N35</f>
        <v>170.5</v>
      </c>
      <c r="O36" s="71">
        <f>O31+O33+O35</f>
        <v>0</v>
      </c>
      <c r="P36" s="72">
        <f>P31+P33+P35</f>
        <v>162.80000000000001</v>
      </c>
    </row>
    <row r="37" spans="1:16" s="3" customFormat="1" ht="13.5" customHeight="1" thickBot="1">
      <c r="A37" s="1065" t="s">
        <v>130</v>
      </c>
      <c r="B37" s="1066"/>
      <c r="C37" s="1066"/>
      <c r="D37" s="1066"/>
      <c r="E37" s="1066"/>
      <c r="F37" s="1066"/>
      <c r="G37" s="1066"/>
      <c r="H37" s="1066"/>
      <c r="I37" s="1066"/>
      <c r="J37" s="1066"/>
      <c r="K37" s="1066"/>
      <c r="L37" s="1066"/>
      <c r="M37" s="1066"/>
      <c r="N37" s="1066"/>
      <c r="O37" s="1066"/>
      <c r="P37" s="1067"/>
    </row>
    <row r="38" spans="1:16" s="1" customFormat="1" ht="13.5" customHeight="1">
      <c r="A38" s="991" t="s">
        <v>11</v>
      </c>
      <c r="B38" s="1098" t="s">
        <v>10</v>
      </c>
      <c r="C38" s="997" t="s">
        <v>22</v>
      </c>
      <c r="D38" s="1068" t="s">
        <v>125</v>
      </c>
      <c r="E38" s="1006"/>
      <c r="F38" s="1018"/>
      <c r="G38" s="1072"/>
      <c r="H38" s="68" t="s">
        <v>14</v>
      </c>
      <c r="I38" s="64">
        <f>J38+L38</f>
        <v>8.4</v>
      </c>
      <c r="J38" s="81">
        <v>8.4</v>
      </c>
      <c r="K38" s="81"/>
      <c r="L38" s="66"/>
      <c r="M38" s="64">
        <f>N38+P38</f>
        <v>79.900000000000006</v>
      </c>
      <c r="N38" s="81">
        <v>79.900000000000006</v>
      </c>
      <c r="O38" s="81"/>
      <c r="P38" s="65"/>
    </row>
    <row r="39" spans="1:16" s="1" customFormat="1" ht="12" customHeight="1" thickBot="1">
      <c r="A39" s="992"/>
      <c r="B39" s="1099"/>
      <c r="C39" s="996"/>
      <c r="D39" s="1069"/>
      <c r="E39" s="1007"/>
      <c r="F39" s="1005"/>
      <c r="G39" s="1005"/>
      <c r="H39" s="63" t="s">
        <v>15</v>
      </c>
      <c r="I39" s="108">
        <f>J39+L39</f>
        <v>8.4</v>
      </c>
      <c r="J39" s="80">
        <f>J38</f>
        <v>8.4</v>
      </c>
      <c r="K39" s="80"/>
      <c r="L39" s="109">
        <f>L38</f>
        <v>0</v>
      </c>
      <c r="M39" s="108">
        <f>M38</f>
        <v>79.900000000000006</v>
      </c>
      <c r="N39" s="80">
        <f>N38</f>
        <v>79.900000000000006</v>
      </c>
      <c r="O39" s="80"/>
      <c r="P39" s="110">
        <f>P38</f>
        <v>0</v>
      </c>
    </row>
    <row r="40" spans="1:16" s="1" customFormat="1" ht="13.5" customHeight="1">
      <c r="A40" s="991" t="s">
        <v>11</v>
      </c>
      <c r="B40" s="1098" t="s">
        <v>10</v>
      </c>
      <c r="C40" s="997" t="s">
        <v>24</v>
      </c>
      <c r="D40" s="1068" t="s">
        <v>127</v>
      </c>
      <c r="E40" s="1006"/>
      <c r="F40" s="1018"/>
      <c r="G40" s="1072"/>
      <c r="H40" s="68" t="s">
        <v>14</v>
      </c>
      <c r="I40" s="64">
        <f>J40+L40</f>
        <v>71.599999999999994</v>
      </c>
      <c r="J40" s="81">
        <v>71.599999999999994</v>
      </c>
      <c r="K40" s="81"/>
      <c r="L40" s="66"/>
      <c r="M40" s="64">
        <f>N40+P40</f>
        <v>71.599999999999994</v>
      </c>
      <c r="N40" s="81">
        <v>71.599999999999994</v>
      </c>
      <c r="O40" s="81"/>
      <c r="P40" s="65"/>
    </row>
    <row r="41" spans="1:16" s="1" customFormat="1" ht="16.5" customHeight="1" thickBot="1">
      <c r="A41" s="992"/>
      <c r="B41" s="1099"/>
      <c r="C41" s="996"/>
      <c r="D41" s="1069"/>
      <c r="E41" s="1007"/>
      <c r="F41" s="1005"/>
      <c r="G41" s="1005"/>
      <c r="H41" s="63" t="s">
        <v>15</v>
      </c>
      <c r="I41" s="108">
        <f>J41+L41</f>
        <v>71.599999999999994</v>
      </c>
      <c r="J41" s="80">
        <f>J40</f>
        <v>71.599999999999994</v>
      </c>
      <c r="K41" s="80"/>
      <c r="L41" s="109">
        <f>L40</f>
        <v>0</v>
      </c>
      <c r="M41" s="108">
        <f>M40</f>
        <v>71.599999999999994</v>
      </c>
      <c r="N41" s="80">
        <f>N40</f>
        <v>71.599999999999994</v>
      </c>
      <c r="O41" s="80"/>
      <c r="P41" s="110">
        <f>P40</f>
        <v>0</v>
      </c>
    </row>
    <row r="42" spans="1:16" s="3" customFormat="1" ht="13.5" customHeight="1" thickBot="1">
      <c r="A42" s="69" t="s">
        <v>10</v>
      </c>
      <c r="B42" s="70" t="s">
        <v>10</v>
      </c>
      <c r="C42" s="1050" t="s">
        <v>16</v>
      </c>
      <c r="D42" s="1051"/>
      <c r="E42" s="1051"/>
      <c r="F42" s="1051"/>
      <c r="G42" s="1051"/>
      <c r="H42" s="1064"/>
      <c r="I42" s="73">
        <f>L42+J42</f>
        <v>80</v>
      </c>
      <c r="J42" s="71">
        <f>J41+J39</f>
        <v>80</v>
      </c>
      <c r="K42" s="71">
        <f>K37+K39+K41</f>
        <v>0</v>
      </c>
      <c r="L42" s="72">
        <f>L37+L39+L41</f>
        <v>0</v>
      </c>
      <c r="M42" s="73">
        <f>P42+N42</f>
        <v>151.5</v>
      </c>
      <c r="N42" s="71">
        <f>N37+N39+N41</f>
        <v>151.5</v>
      </c>
      <c r="O42" s="71">
        <f>O37+O39+O41</f>
        <v>0</v>
      </c>
      <c r="P42" s="72">
        <f>P37+P39+P41</f>
        <v>0</v>
      </c>
    </row>
    <row r="43" spans="1:16" s="3" customFormat="1" ht="13.5" customHeight="1" thickBot="1">
      <c r="A43" s="1065" t="s">
        <v>131</v>
      </c>
      <c r="B43" s="1066"/>
      <c r="C43" s="1066"/>
      <c r="D43" s="1066"/>
      <c r="E43" s="1066"/>
      <c r="F43" s="1066"/>
      <c r="G43" s="1066"/>
      <c r="H43" s="1066"/>
      <c r="I43" s="1066"/>
      <c r="J43" s="1066"/>
      <c r="K43" s="1066"/>
      <c r="L43" s="1066"/>
      <c r="M43" s="1066"/>
      <c r="N43" s="1066"/>
      <c r="O43" s="1066"/>
      <c r="P43" s="1067"/>
    </row>
    <row r="44" spans="1:16" ht="13.5" customHeight="1">
      <c r="A44" s="993" t="s">
        <v>10</v>
      </c>
      <c r="B44" s="1014" t="s">
        <v>10</v>
      </c>
      <c r="C44" s="1016" t="s">
        <v>22</v>
      </c>
      <c r="D44" s="1032" t="s">
        <v>47</v>
      </c>
      <c r="E44" s="1010"/>
      <c r="F44" s="1023" t="s">
        <v>10</v>
      </c>
      <c r="G44" s="1025" t="s">
        <v>48</v>
      </c>
      <c r="H44" s="77" t="s">
        <v>14</v>
      </c>
      <c r="I44" s="84">
        <v>70</v>
      </c>
      <c r="J44" s="85">
        <v>70</v>
      </c>
      <c r="K44" s="85"/>
      <c r="L44" s="122"/>
      <c r="M44" s="128">
        <f>N44</f>
        <v>75</v>
      </c>
      <c r="N44" s="85">
        <v>75</v>
      </c>
      <c r="O44" s="85"/>
      <c r="P44" s="129">
        <v>0</v>
      </c>
    </row>
    <row r="45" spans="1:16" ht="12" customHeight="1" thickBot="1">
      <c r="A45" s="994"/>
      <c r="B45" s="1015"/>
      <c r="C45" s="1017"/>
      <c r="D45" s="1033"/>
      <c r="E45" s="1011"/>
      <c r="F45" s="1024"/>
      <c r="G45" s="1026"/>
      <c r="H45" s="78" t="s">
        <v>15</v>
      </c>
      <c r="I45" s="86">
        <v>70</v>
      </c>
      <c r="J45" s="87">
        <v>70</v>
      </c>
      <c r="K45" s="87"/>
      <c r="L45" s="123">
        <v>0</v>
      </c>
      <c r="M45" s="130">
        <v>75</v>
      </c>
      <c r="N45" s="87">
        <v>75</v>
      </c>
      <c r="O45" s="87"/>
      <c r="P45" s="131">
        <v>0</v>
      </c>
    </row>
    <row r="46" spans="1:16" s="1" customFormat="1" ht="14.25" customHeight="1">
      <c r="A46" s="991" t="s">
        <v>11</v>
      </c>
      <c r="B46" s="995" t="s">
        <v>10</v>
      </c>
      <c r="C46" s="997" t="s">
        <v>24</v>
      </c>
      <c r="D46" s="1008" t="s">
        <v>49</v>
      </c>
      <c r="E46" s="1006"/>
      <c r="F46" s="1018" t="s">
        <v>10</v>
      </c>
      <c r="G46" s="1019"/>
      <c r="H46" s="83" t="s">
        <v>14</v>
      </c>
      <c r="I46" s="82">
        <v>266.8</v>
      </c>
      <c r="J46" s="81">
        <v>266.8</v>
      </c>
      <c r="K46" s="81"/>
      <c r="L46" s="66"/>
      <c r="M46" s="64">
        <v>266.82499999999999</v>
      </c>
      <c r="N46" s="81">
        <v>266.8</v>
      </c>
      <c r="O46" s="81"/>
      <c r="P46" s="65"/>
    </row>
    <row r="47" spans="1:16" s="1" customFormat="1" ht="14.25" customHeight="1" thickBot="1">
      <c r="A47" s="992"/>
      <c r="B47" s="996"/>
      <c r="C47" s="996"/>
      <c r="D47" s="1009"/>
      <c r="E47" s="1007"/>
      <c r="F47" s="1005"/>
      <c r="G47" s="1020"/>
      <c r="H47" s="78" t="s">
        <v>15</v>
      </c>
      <c r="I47" s="79">
        <v>266.8</v>
      </c>
      <c r="J47" s="80">
        <v>266.8</v>
      </c>
      <c r="K47" s="80"/>
      <c r="L47" s="109">
        <v>0</v>
      </c>
      <c r="M47" s="108">
        <v>266.82499999999999</v>
      </c>
      <c r="N47" s="80">
        <v>266.8</v>
      </c>
      <c r="O47" s="80"/>
      <c r="P47" s="110">
        <v>0</v>
      </c>
    </row>
    <row r="48" spans="1:16" s="2" customFormat="1" ht="14.25" customHeight="1">
      <c r="A48" s="991" t="s">
        <v>11</v>
      </c>
      <c r="B48" s="995" t="s">
        <v>10</v>
      </c>
      <c r="C48" s="997" t="s">
        <v>27</v>
      </c>
      <c r="D48" s="1030" t="s">
        <v>50</v>
      </c>
      <c r="E48" s="1006"/>
      <c r="F48" s="1018" t="s">
        <v>10</v>
      </c>
      <c r="G48" s="1019"/>
      <c r="H48" s="83" t="s">
        <v>14</v>
      </c>
      <c r="I48" s="82">
        <v>98.53</v>
      </c>
      <c r="J48" s="81">
        <v>98.5</v>
      </c>
      <c r="K48" s="81"/>
      <c r="L48" s="66"/>
      <c r="M48" s="64">
        <v>116</v>
      </c>
      <c r="N48" s="81">
        <v>116</v>
      </c>
      <c r="O48" s="81"/>
      <c r="P48" s="65"/>
    </row>
    <row r="49" spans="1:16" ht="13.5" thickBot="1">
      <c r="A49" s="992"/>
      <c r="B49" s="996"/>
      <c r="C49" s="996"/>
      <c r="D49" s="1031"/>
      <c r="E49" s="1007"/>
      <c r="F49" s="1005"/>
      <c r="G49" s="1020"/>
      <c r="H49" s="78" t="s">
        <v>15</v>
      </c>
      <c r="I49" s="79">
        <v>98.53</v>
      </c>
      <c r="J49" s="80">
        <v>98.5</v>
      </c>
      <c r="K49" s="80"/>
      <c r="L49" s="109">
        <v>0</v>
      </c>
      <c r="M49" s="108">
        <v>116</v>
      </c>
      <c r="N49" s="80">
        <v>116</v>
      </c>
      <c r="O49" s="80"/>
      <c r="P49" s="110">
        <v>0</v>
      </c>
    </row>
    <row r="50" spans="1:16">
      <c r="A50" s="991" t="s">
        <v>11</v>
      </c>
      <c r="B50" s="995" t="s">
        <v>10</v>
      </c>
      <c r="C50" s="997" t="s">
        <v>29</v>
      </c>
      <c r="D50" s="1008" t="s">
        <v>52</v>
      </c>
      <c r="E50" s="1006"/>
      <c r="F50" s="1018" t="s">
        <v>10</v>
      </c>
      <c r="G50" s="1019"/>
      <c r="H50" s="83" t="s">
        <v>14</v>
      </c>
      <c r="I50" s="82">
        <v>1.86</v>
      </c>
      <c r="J50" s="81">
        <v>1.9</v>
      </c>
      <c r="K50" s="81"/>
      <c r="L50" s="66"/>
      <c r="M50" s="64">
        <v>2.8</v>
      </c>
      <c r="N50" s="81">
        <v>2.8</v>
      </c>
      <c r="O50" s="81"/>
      <c r="P50" s="65"/>
    </row>
    <row r="51" spans="1:16" ht="13.5" thickBot="1">
      <c r="A51" s="992"/>
      <c r="B51" s="996"/>
      <c r="C51" s="996"/>
      <c r="D51" s="1009"/>
      <c r="E51" s="1007"/>
      <c r="F51" s="1005"/>
      <c r="G51" s="1020"/>
      <c r="H51" s="78" t="s">
        <v>15</v>
      </c>
      <c r="I51" s="79">
        <v>1.86</v>
      </c>
      <c r="J51" s="80">
        <v>1.9</v>
      </c>
      <c r="K51" s="80"/>
      <c r="L51" s="109">
        <v>0</v>
      </c>
      <c r="M51" s="108">
        <v>2.8</v>
      </c>
      <c r="N51" s="80">
        <v>2.8</v>
      </c>
      <c r="O51" s="80"/>
      <c r="P51" s="110">
        <v>0</v>
      </c>
    </row>
    <row r="52" spans="1:16">
      <c r="A52" s="991" t="s">
        <v>11</v>
      </c>
      <c r="B52" s="995" t="s">
        <v>10</v>
      </c>
      <c r="C52" s="997" t="s">
        <v>23</v>
      </c>
      <c r="D52" s="1030" t="s">
        <v>53</v>
      </c>
      <c r="E52" s="1006"/>
      <c r="F52" s="1018" t="s">
        <v>10</v>
      </c>
      <c r="G52" s="1019"/>
      <c r="H52" s="83" t="s">
        <v>14</v>
      </c>
      <c r="I52" s="82">
        <v>24</v>
      </c>
      <c r="J52" s="81">
        <v>24</v>
      </c>
      <c r="K52" s="81"/>
      <c r="L52" s="66"/>
      <c r="M52" s="64">
        <v>43.9</v>
      </c>
      <c r="N52" s="81">
        <v>43.9</v>
      </c>
      <c r="O52" s="81"/>
      <c r="P52" s="65"/>
    </row>
    <row r="53" spans="1:16" ht="13.5" thickBot="1">
      <c r="A53" s="992"/>
      <c r="B53" s="996"/>
      <c r="C53" s="996"/>
      <c r="D53" s="1031"/>
      <c r="E53" s="1007"/>
      <c r="F53" s="1005"/>
      <c r="G53" s="1020"/>
      <c r="H53" s="78" t="s">
        <v>15</v>
      </c>
      <c r="I53" s="79">
        <v>24</v>
      </c>
      <c r="J53" s="80">
        <v>24</v>
      </c>
      <c r="K53" s="80"/>
      <c r="L53" s="109">
        <v>0</v>
      </c>
      <c r="M53" s="108">
        <v>43.9</v>
      </c>
      <c r="N53" s="80">
        <v>43.9</v>
      </c>
      <c r="O53" s="80"/>
      <c r="P53" s="110">
        <v>0</v>
      </c>
    </row>
    <row r="54" spans="1:16">
      <c r="A54" s="991" t="s">
        <v>11</v>
      </c>
      <c r="B54" s="995" t="s">
        <v>10</v>
      </c>
      <c r="C54" s="997" t="s">
        <v>30</v>
      </c>
      <c r="D54" s="1030" t="s">
        <v>54</v>
      </c>
      <c r="E54" s="1006"/>
      <c r="F54" s="1018" t="s">
        <v>10</v>
      </c>
      <c r="G54" s="1019"/>
      <c r="H54" s="92" t="s">
        <v>14</v>
      </c>
      <c r="I54" s="82">
        <v>49.8</v>
      </c>
      <c r="J54" s="81">
        <v>49.8</v>
      </c>
      <c r="K54" s="81"/>
      <c r="L54" s="66"/>
      <c r="M54" s="133">
        <v>57</v>
      </c>
      <c r="N54" s="104">
        <v>57</v>
      </c>
      <c r="O54" s="81"/>
      <c r="P54" s="65"/>
    </row>
    <row r="55" spans="1:16" ht="13.5" thickBot="1">
      <c r="A55" s="992"/>
      <c r="B55" s="996"/>
      <c r="C55" s="996"/>
      <c r="D55" s="1031"/>
      <c r="E55" s="1007"/>
      <c r="F55" s="1005"/>
      <c r="G55" s="1020"/>
      <c r="H55" s="78" t="s">
        <v>15</v>
      </c>
      <c r="I55" s="79">
        <v>49.8</v>
      </c>
      <c r="J55" s="80">
        <v>49.8</v>
      </c>
      <c r="K55" s="80"/>
      <c r="L55" s="109">
        <v>0</v>
      </c>
      <c r="M55" s="108">
        <v>57</v>
      </c>
      <c r="N55" s="80">
        <v>57</v>
      </c>
      <c r="O55" s="80"/>
      <c r="P55" s="110">
        <v>0</v>
      </c>
    </row>
    <row r="56" spans="1:16">
      <c r="A56" s="991" t="s">
        <v>11</v>
      </c>
      <c r="B56" s="995" t="s">
        <v>10</v>
      </c>
      <c r="C56" s="997" t="s">
        <v>31</v>
      </c>
      <c r="D56" s="1008" t="s">
        <v>55</v>
      </c>
      <c r="E56" s="1006"/>
      <c r="F56" s="1018" t="s">
        <v>10</v>
      </c>
      <c r="G56" s="1019"/>
      <c r="H56" s="83" t="s">
        <v>14</v>
      </c>
      <c r="I56" s="82">
        <v>4</v>
      </c>
      <c r="J56" s="81">
        <v>4</v>
      </c>
      <c r="K56" s="81"/>
      <c r="L56" s="66"/>
      <c r="M56" s="64">
        <v>4</v>
      </c>
      <c r="N56" s="81">
        <v>4</v>
      </c>
      <c r="O56" s="81"/>
      <c r="P56" s="65"/>
    </row>
    <row r="57" spans="1:16" ht="13.5" thickBot="1">
      <c r="A57" s="992"/>
      <c r="B57" s="996"/>
      <c r="C57" s="996"/>
      <c r="D57" s="1009"/>
      <c r="E57" s="1007"/>
      <c r="F57" s="1005"/>
      <c r="G57" s="1020"/>
      <c r="H57" s="78" t="s">
        <v>15</v>
      </c>
      <c r="I57" s="79">
        <v>4</v>
      </c>
      <c r="J57" s="80">
        <v>4</v>
      </c>
      <c r="K57" s="80"/>
      <c r="L57" s="109">
        <v>0</v>
      </c>
      <c r="M57" s="108">
        <v>4</v>
      </c>
      <c r="N57" s="80">
        <v>4</v>
      </c>
      <c r="O57" s="80"/>
      <c r="P57" s="110">
        <v>0</v>
      </c>
    </row>
    <row r="58" spans="1:16" ht="13.5" customHeight="1" thickBot="1">
      <c r="A58" s="1035" t="s">
        <v>11</v>
      </c>
      <c r="B58" s="995" t="s">
        <v>10</v>
      </c>
      <c r="C58" s="997" t="s">
        <v>32</v>
      </c>
      <c r="D58" s="146" t="s">
        <v>56</v>
      </c>
      <c r="E58" s="1004"/>
      <c r="F58" s="1018" t="s">
        <v>10</v>
      </c>
      <c r="G58" s="1036"/>
      <c r="H58" s="93"/>
      <c r="I58" s="95">
        <v>25.5</v>
      </c>
      <c r="J58" s="103">
        <v>25.5</v>
      </c>
      <c r="K58" s="94"/>
      <c r="L58" s="124"/>
      <c r="M58" s="145">
        <v>30</v>
      </c>
      <c r="N58" s="103">
        <v>30</v>
      </c>
      <c r="O58" s="94"/>
      <c r="P58" s="134"/>
    </row>
    <row r="59" spans="1:16" ht="13.5" thickBot="1">
      <c r="A59" s="1007"/>
      <c r="B59" s="1034"/>
      <c r="C59" s="1034"/>
      <c r="D59" s="147"/>
      <c r="E59" s="1005"/>
      <c r="F59" s="1005"/>
      <c r="G59" s="1020"/>
      <c r="H59" s="100" t="s">
        <v>15</v>
      </c>
      <c r="I59" s="101">
        <v>25.5</v>
      </c>
      <c r="J59" s="102">
        <v>25.5</v>
      </c>
      <c r="K59" s="102"/>
      <c r="L59" s="125">
        <v>0</v>
      </c>
      <c r="M59" s="101">
        <v>30</v>
      </c>
      <c r="N59" s="102">
        <v>30</v>
      </c>
      <c r="O59" s="102"/>
      <c r="P59" s="135"/>
    </row>
    <row r="60" spans="1:16">
      <c r="A60" s="991" t="s">
        <v>11</v>
      </c>
      <c r="B60" s="995" t="s">
        <v>10</v>
      </c>
      <c r="C60" s="997" t="s">
        <v>62</v>
      </c>
      <c r="D60" s="1030" t="s">
        <v>57</v>
      </c>
      <c r="E60" s="1006"/>
      <c r="F60" s="1018" t="s">
        <v>10</v>
      </c>
      <c r="G60" s="1019"/>
      <c r="H60" s="83" t="s">
        <v>14</v>
      </c>
      <c r="I60" s="82">
        <v>3.47</v>
      </c>
      <c r="J60" s="81">
        <v>3.5</v>
      </c>
      <c r="K60" s="81"/>
      <c r="L60" s="66"/>
      <c r="M60" s="64">
        <v>4.3</v>
      </c>
      <c r="N60" s="81">
        <v>4.32</v>
      </c>
      <c r="O60" s="81"/>
      <c r="P60" s="65"/>
    </row>
    <row r="61" spans="1:16" ht="13.5" thickBot="1">
      <c r="A61" s="992"/>
      <c r="B61" s="996"/>
      <c r="C61" s="996"/>
      <c r="D61" s="1031"/>
      <c r="E61" s="1007"/>
      <c r="F61" s="1005"/>
      <c r="G61" s="1020"/>
      <c r="H61" s="78" t="s">
        <v>15</v>
      </c>
      <c r="I61" s="79">
        <v>3.47</v>
      </c>
      <c r="J61" s="80">
        <v>3.5</v>
      </c>
      <c r="K61" s="80"/>
      <c r="L61" s="109">
        <v>0</v>
      </c>
      <c r="M61" s="108">
        <v>4.3</v>
      </c>
      <c r="N61" s="80">
        <v>4.32</v>
      </c>
      <c r="O61" s="80"/>
      <c r="P61" s="110">
        <v>0</v>
      </c>
    </row>
    <row r="62" spans="1:16">
      <c r="A62" s="991" t="s">
        <v>11</v>
      </c>
      <c r="B62" s="995" t="s">
        <v>10</v>
      </c>
      <c r="C62" s="997" t="s">
        <v>33</v>
      </c>
      <c r="D62" s="1008" t="s">
        <v>58</v>
      </c>
      <c r="E62" s="1006"/>
      <c r="F62" s="1018" t="s">
        <v>10</v>
      </c>
      <c r="G62" s="1019"/>
      <c r="H62" s="83" t="s">
        <v>14</v>
      </c>
      <c r="I62" s="82">
        <v>1.2</v>
      </c>
      <c r="J62" s="81">
        <v>1.2</v>
      </c>
      <c r="K62" s="81"/>
      <c r="L62" s="66"/>
      <c r="M62" s="64">
        <v>1.2</v>
      </c>
      <c r="N62" s="81">
        <v>1.2</v>
      </c>
      <c r="O62" s="81"/>
      <c r="P62" s="65"/>
    </row>
    <row r="63" spans="1:16" ht="13.5" thickBot="1">
      <c r="A63" s="992"/>
      <c r="B63" s="996"/>
      <c r="C63" s="996"/>
      <c r="D63" s="1009"/>
      <c r="E63" s="1007"/>
      <c r="F63" s="1005"/>
      <c r="G63" s="1020"/>
      <c r="H63" s="78" t="s">
        <v>15</v>
      </c>
      <c r="I63" s="79">
        <v>1.2</v>
      </c>
      <c r="J63" s="80">
        <v>1.2</v>
      </c>
      <c r="K63" s="80"/>
      <c r="L63" s="109">
        <v>0</v>
      </c>
      <c r="M63" s="108">
        <v>1.2</v>
      </c>
      <c r="N63" s="80">
        <v>1.2</v>
      </c>
      <c r="O63" s="80"/>
      <c r="P63" s="110">
        <v>0</v>
      </c>
    </row>
    <row r="64" spans="1:16">
      <c r="A64" s="993" t="s">
        <v>11</v>
      </c>
      <c r="B64" s="1014" t="s">
        <v>10</v>
      </c>
      <c r="C64" s="1016" t="s">
        <v>34</v>
      </c>
      <c r="D64" s="1032" t="s">
        <v>59</v>
      </c>
      <c r="E64" s="1010"/>
      <c r="F64" s="1023" t="s">
        <v>10</v>
      </c>
      <c r="G64" s="1025"/>
      <c r="H64" s="77" t="s">
        <v>14</v>
      </c>
      <c r="I64" s="84">
        <v>5.49</v>
      </c>
      <c r="J64" s="85">
        <v>5.5</v>
      </c>
      <c r="K64" s="85"/>
      <c r="L64" s="122"/>
      <c r="M64" s="132">
        <v>10.08</v>
      </c>
      <c r="N64" s="85">
        <v>10.1</v>
      </c>
      <c r="O64" s="85"/>
      <c r="P64" s="129"/>
    </row>
    <row r="65" spans="1:16" ht="13.5" thickBot="1">
      <c r="A65" s="994"/>
      <c r="B65" s="1015"/>
      <c r="C65" s="1017"/>
      <c r="D65" s="1033"/>
      <c r="E65" s="1011"/>
      <c r="F65" s="1024"/>
      <c r="G65" s="1026"/>
      <c r="H65" s="78" t="s">
        <v>15</v>
      </c>
      <c r="I65" s="86">
        <v>5.49</v>
      </c>
      <c r="J65" s="87">
        <v>5.5</v>
      </c>
      <c r="K65" s="87"/>
      <c r="L65" s="123">
        <v>0</v>
      </c>
      <c r="M65" s="130">
        <v>10.08</v>
      </c>
      <c r="N65" s="87">
        <v>10.1</v>
      </c>
      <c r="O65" s="87"/>
      <c r="P65" s="131">
        <v>0</v>
      </c>
    </row>
    <row r="66" spans="1:16">
      <c r="A66" s="991" t="s">
        <v>11</v>
      </c>
      <c r="B66" s="995" t="s">
        <v>10</v>
      </c>
      <c r="C66" s="997" t="s">
        <v>37</v>
      </c>
      <c r="D66" s="1030" t="s">
        <v>63</v>
      </c>
      <c r="E66" s="1006"/>
      <c r="F66" s="1018" t="s">
        <v>10</v>
      </c>
      <c r="G66" s="1019"/>
      <c r="H66" s="148" t="s">
        <v>14</v>
      </c>
      <c r="I66" s="82">
        <v>18</v>
      </c>
      <c r="J66" s="81">
        <v>18</v>
      </c>
      <c r="K66" s="81"/>
      <c r="L66" s="66"/>
      <c r="M66" s="133">
        <v>29.25</v>
      </c>
      <c r="N66" s="104">
        <v>29.3</v>
      </c>
      <c r="O66" s="81"/>
      <c r="P66" s="65"/>
    </row>
    <row r="67" spans="1:16" ht="13.5" thickBot="1">
      <c r="A67" s="992"/>
      <c r="B67" s="996"/>
      <c r="C67" s="996"/>
      <c r="D67" s="1031"/>
      <c r="E67" s="1007"/>
      <c r="F67" s="1005"/>
      <c r="G67" s="1020"/>
      <c r="H67" s="78" t="s">
        <v>15</v>
      </c>
      <c r="I67" s="79">
        <v>18</v>
      </c>
      <c r="J67" s="80">
        <v>18</v>
      </c>
      <c r="K67" s="80"/>
      <c r="L67" s="109">
        <v>0</v>
      </c>
      <c r="M67" s="108">
        <v>29.25</v>
      </c>
      <c r="N67" s="80">
        <v>29.3</v>
      </c>
      <c r="O67" s="80"/>
      <c r="P67" s="110">
        <v>0</v>
      </c>
    </row>
    <row r="68" spans="1:16">
      <c r="A68" s="991" t="s">
        <v>11</v>
      </c>
      <c r="B68" s="995" t="s">
        <v>10</v>
      </c>
      <c r="C68" s="997" t="s">
        <v>39</v>
      </c>
      <c r="D68" s="1008" t="s">
        <v>65</v>
      </c>
      <c r="E68" s="1006"/>
      <c r="F68" s="1018" t="s">
        <v>10</v>
      </c>
      <c r="G68" s="1019"/>
      <c r="H68" s="83" t="s">
        <v>14</v>
      </c>
      <c r="I68" s="82">
        <v>21</v>
      </c>
      <c r="J68" s="81">
        <v>21</v>
      </c>
      <c r="K68" s="81"/>
      <c r="L68" s="66"/>
      <c r="M68" s="64">
        <v>20.12</v>
      </c>
      <c r="N68" s="81">
        <v>20.100000000000001</v>
      </c>
      <c r="O68" s="81"/>
      <c r="P68" s="65"/>
    </row>
    <row r="69" spans="1:16" ht="13.5" thickBot="1">
      <c r="A69" s="992"/>
      <c r="B69" s="996"/>
      <c r="C69" s="996"/>
      <c r="D69" s="1009"/>
      <c r="E69" s="1007"/>
      <c r="F69" s="1005"/>
      <c r="G69" s="1020"/>
      <c r="H69" s="78" t="s">
        <v>15</v>
      </c>
      <c r="I69" s="79">
        <v>21</v>
      </c>
      <c r="J69" s="80">
        <v>21</v>
      </c>
      <c r="K69" s="80"/>
      <c r="L69" s="109">
        <v>0</v>
      </c>
      <c r="M69" s="108">
        <v>20.12</v>
      </c>
      <c r="N69" s="80">
        <v>20.100000000000001</v>
      </c>
      <c r="O69" s="80"/>
      <c r="P69" s="110">
        <v>0</v>
      </c>
    </row>
    <row r="70" spans="1:16">
      <c r="A70" s="991" t="s">
        <v>11</v>
      </c>
      <c r="B70" s="995" t="s">
        <v>10</v>
      </c>
      <c r="C70" s="997" t="s">
        <v>71</v>
      </c>
      <c r="D70" s="1008" t="s">
        <v>66</v>
      </c>
      <c r="E70" s="1006"/>
      <c r="F70" s="1018" t="s">
        <v>10</v>
      </c>
      <c r="G70" s="1019"/>
      <c r="H70" s="83" t="s">
        <v>14</v>
      </c>
      <c r="I70" s="82">
        <v>10.1</v>
      </c>
      <c r="J70" s="81">
        <v>10.1</v>
      </c>
      <c r="K70" s="81"/>
      <c r="L70" s="66"/>
      <c r="M70" s="64">
        <v>5.8</v>
      </c>
      <c r="N70" s="81">
        <v>5.8</v>
      </c>
      <c r="O70" s="81"/>
      <c r="P70" s="65"/>
    </row>
    <row r="71" spans="1:16" ht="13.5" thickBot="1">
      <c r="A71" s="992"/>
      <c r="B71" s="996"/>
      <c r="C71" s="996"/>
      <c r="D71" s="1009"/>
      <c r="E71" s="1007"/>
      <c r="F71" s="1005"/>
      <c r="G71" s="1020"/>
      <c r="H71" s="78" t="s">
        <v>15</v>
      </c>
      <c r="I71" s="79">
        <v>10.1</v>
      </c>
      <c r="J71" s="80">
        <v>10.1</v>
      </c>
      <c r="K71" s="80"/>
      <c r="L71" s="109">
        <v>0</v>
      </c>
      <c r="M71" s="108">
        <v>5.8</v>
      </c>
      <c r="N71" s="80">
        <v>5.8</v>
      </c>
      <c r="O71" s="80"/>
      <c r="P71" s="110">
        <v>0</v>
      </c>
    </row>
    <row r="72" spans="1:16">
      <c r="A72" s="991" t="s">
        <v>11</v>
      </c>
      <c r="B72" s="995" t="s">
        <v>10</v>
      </c>
      <c r="C72" s="997" t="s">
        <v>40</v>
      </c>
      <c r="D72" s="1008" t="s">
        <v>69</v>
      </c>
      <c r="E72" s="1006"/>
      <c r="F72" s="1018" t="s">
        <v>10</v>
      </c>
      <c r="G72" s="1019"/>
      <c r="H72" s="83" t="s">
        <v>14</v>
      </c>
      <c r="I72" s="82">
        <v>4.3559999999999999</v>
      </c>
      <c r="J72" s="81">
        <v>4.4000000000000004</v>
      </c>
      <c r="K72" s="81"/>
      <c r="L72" s="66"/>
      <c r="M72" s="64">
        <v>4.74</v>
      </c>
      <c r="N72" s="81">
        <v>4.7</v>
      </c>
      <c r="O72" s="81"/>
      <c r="P72" s="65"/>
    </row>
    <row r="73" spans="1:16" ht="13.5" thickBot="1">
      <c r="A73" s="992"/>
      <c r="B73" s="996"/>
      <c r="C73" s="996"/>
      <c r="D73" s="1009"/>
      <c r="E73" s="1007"/>
      <c r="F73" s="1005"/>
      <c r="G73" s="1020"/>
      <c r="H73" s="78" t="s">
        <v>15</v>
      </c>
      <c r="I73" s="79">
        <v>4.3559999999999999</v>
      </c>
      <c r="J73" s="80">
        <v>4.4000000000000004</v>
      </c>
      <c r="K73" s="80"/>
      <c r="L73" s="109">
        <v>0</v>
      </c>
      <c r="M73" s="108">
        <v>4.74</v>
      </c>
      <c r="N73" s="80">
        <v>4.7</v>
      </c>
      <c r="O73" s="80"/>
      <c r="P73" s="110">
        <v>0</v>
      </c>
    </row>
    <row r="74" spans="1:16">
      <c r="A74" s="991" t="s">
        <v>11</v>
      </c>
      <c r="B74" s="995" t="s">
        <v>10</v>
      </c>
      <c r="C74" s="997" t="s">
        <v>41</v>
      </c>
      <c r="D74" s="1008" t="s">
        <v>70</v>
      </c>
      <c r="E74" s="1006"/>
      <c r="F74" s="1018" t="s">
        <v>10</v>
      </c>
      <c r="G74" s="1019"/>
      <c r="H74" s="92" t="s">
        <v>14</v>
      </c>
      <c r="I74" s="82">
        <v>142.6</v>
      </c>
      <c r="J74" s="81">
        <v>142.6</v>
      </c>
      <c r="K74" s="81"/>
      <c r="L74" s="66"/>
      <c r="M74" s="133">
        <v>74.355000000000004</v>
      </c>
      <c r="N74" s="104">
        <v>74.400000000000006</v>
      </c>
      <c r="O74" s="81"/>
      <c r="P74" s="65"/>
    </row>
    <row r="75" spans="1:16" ht="13.5" thickBot="1">
      <c r="A75" s="992"/>
      <c r="B75" s="996"/>
      <c r="C75" s="996"/>
      <c r="D75" s="1009"/>
      <c r="E75" s="1007"/>
      <c r="F75" s="1005"/>
      <c r="G75" s="1020"/>
      <c r="H75" s="78" t="s">
        <v>15</v>
      </c>
      <c r="I75" s="79">
        <v>142.6</v>
      </c>
      <c r="J75" s="80">
        <v>142.6</v>
      </c>
      <c r="K75" s="80"/>
      <c r="L75" s="109">
        <v>0</v>
      </c>
      <c r="M75" s="108">
        <v>74.355000000000004</v>
      </c>
      <c r="N75" s="80">
        <v>74.400000000000006</v>
      </c>
      <c r="O75" s="80"/>
      <c r="P75" s="110">
        <v>0</v>
      </c>
    </row>
    <row r="76" spans="1:16">
      <c r="A76" s="991" t="s">
        <v>11</v>
      </c>
      <c r="B76" s="995" t="s">
        <v>10</v>
      </c>
      <c r="C76" s="997" t="s">
        <v>42</v>
      </c>
      <c r="D76" s="1008" t="s">
        <v>72</v>
      </c>
      <c r="E76" s="1006"/>
      <c r="F76" s="1018" t="s">
        <v>10</v>
      </c>
      <c r="G76" s="1019"/>
      <c r="H76" s="83" t="s">
        <v>14</v>
      </c>
      <c r="I76" s="82">
        <v>40.700000000000003</v>
      </c>
      <c r="J76" s="81">
        <v>40.700000000000003</v>
      </c>
      <c r="K76" s="81"/>
      <c r="L76" s="66"/>
      <c r="M76" s="64">
        <v>40.700000000000003</v>
      </c>
      <c r="N76" s="81">
        <v>40.700000000000003</v>
      </c>
      <c r="O76" s="81"/>
      <c r="P76" s="65"/>
    </row>
    <row r="77" spans="1:16" ht="13.5" thickBot="1">
      <c r="A77" s="992"/>
      <c r="B77" s="996"/>
      <c r="C77" s="996"/>
      <c r="D77" s="1009"/>
      <c r="E77" s="1007"/>
      <c r="F77" s="1005"/>
      <c r="G77" s="1020"/>
      <c r="H77" s="78" t="s">
        <v>15</v>
      </c>
      <c r="I77" s="79">
        <v>40.700000000000003</v>
      </c>
      <c r="J77" s="80">
        <v>40.700000000000003</v>
      </c>
      <c r="K77" s="80"/>
      <c r="L77" s="109">
        <v>0</v>
      </c>
      <c r="M77" s="108">
        <v>40.700000000000003</v>
      </c>
      <c r="N77" s="80">
        <v>40.700000000000003</v>
      </c>
      <c r="O77" s="80"/>
      <c r="P77" s="110">
        <v>0</v>
      </c>
    </row>
    <row r="78" spans="1:16">
      <c r="A78" s="991" t="s">
        <v>11</v>
      </c>
      <c r="B78" s="995" t="s">
        <v>10</v>
      </c>
      <c r="C78" s="997" t="s">
        <v>43</v>
      </c>
      <c r="D78" s="1008" t="s">
        <v>74</v>
      </c>
      <c r="E78" s="1006"/>
      <c r="F78" s="1018" t="s">
        <v>10</v>
      </c>
      <c r="G78" s="1019"/>
      <c r="H78" s="83" t="s">
        <v>14</v>
      </c>
      <c r="I78" s="82">
        <v>6.95</v>
      </c>
      <c r="J78" s="81">
        <v>7</v>
      </c>
      <c r="K78" s="81"/>
      <c r="L78" s="66"/>
      <c r="M78" s="64">
        <v>7</v>
      </c>
      <c r="N78" s="81">
        <v>7</v>
      </c>
      <c r="O78" s="81"/>
      <c r="P78" s="65"/>
    </row>
    <row r="79" spans="1:16" ht="13.5" thickBot="1">
      <c r="A79" s="992"/>
      <c r="B79" s="996"/>
      <c r="C79" s="996"/>
      <c r="D79" s="1009"/>
      <c r="E79" s="1007"/>
      <c r="F79" s="1005"/>
      <c r="G79" s="1020"/>
      <c r="H79" s="78" t="s">
        <v>15</v>
      </c>
      <c r="I79" s="79">
        <v>6.95</v>
      </c>
      <c r="J79" s="80">
        <v>7</v>
      </c>
      <c r="K79" s="80"/>
      <c r="L79" s="109">
        <v>0</v>
      </c>
      <c r="M79" s="108">
        <v>7</v>
      </c>
      <c r="N79" s="80">
        <v>7</v>
      </c>
      <c r="O79" s="80"/>
      <c r="P79" s="110">
        <v>0</v>
      </c>
    </row>
    <row r="80" spans="1:16">
      <c r="A80" s="991" t="s">
        <v>11</v>
      </c>
      <c r="B80" s="995" t="s">
        <v>10</v>
      </c>
      <c r="C80" s="997" t="s">
        <v>82</v>
      </c>
      <c r="D80" s="1030" t="s">
        <v>77</v>
      </c>
      <c r="E80" s="1006"/>
      <c r="F80" s="1018" t="s">
        <v>10</v>
      </c>
      <c r="G80" s="1019"/>
      <c r="H80" s="83" t="s">
        <v>14</v>
      </c>
      <c r="I80" s="82">
        <v>176</v>
      </c>
      <c r="J80" s="81">
        <v>176</v>
      </c>
      <c r="K80" s="81"/>
      <c r="L80" s="66"/>
      <c r="M80" s="64">
        <v>200</v>
      </c>
      <c r="N80" s="81">
        <v>200</v>
      </c>
      <c r="O80" s="81"/>
      <c r="P80" s="65"/>
    </row>
    <row r="81" spans="1:31" ht="13.5" thickBot="1">
      <c r="A81" s="992"/>
      <c r="B81" s="996"/>
      <c r="C81" s="996"/>
      <c r="D81" s="1031"/>
      <c r="E81" s="1007"/>
      <c r="F81" s="1005"/>
      <c r="G81" s="1020"/>
      <c r="H81" s="78" t="s">
        <v>15</v>
      </c>
      <c r="I81" s="79">
        <v>176</v>
      </c>
      <c r="J81" s="80">
        <v>176</v>
      </c>
      <c r="K81" s="80"/>
      <c r="L81" s="109">
        <v>0</v>
      </c>
      <c r="M81" s="108">
        <v>200</v>
      </c>
      <c r="N81" s="80">
        <v>200</v>
      </c>
      <c r="O81" s="80"/>
      <c r="P81" s="110">
        <v>0</v>
      </c>
    </row>
    <row r="82" spans="1:31">
      <c r="A82" s="991" t="s">
        <v>11</v>
      </c>
      <c r="B82" s="995" t="s">
        <v>10</v>
      </c>
      <c r="C82" s="997" t="s">
        <v>84</v>
      </c>
      <c r="D82" s="1030" t="s">
        <v>78</v>
      </c>
      <c r="E82" s="1006"/>
      <c r="F82" s="1018" t="s">
        <v>10</v>
      </c>
      <c r="G82" s="1019"/>
      <c r="H82" s="83" t="s">
        <v>14</v>
      </c>
      <c r="I82" s="82">
        <v>173</v>
      </c>
      <c r="J82" s="81">
        <v>173</v>
      </c>
      <c r="K82" s="81"/>
      <c r="L82" s="66"/>
      <c r="M82" s="64">
        <v>200</v>
      </c>
      <c r="N82" s="81">
        <v>200</v>
      </c>
      <c r="O82" s="81"/>
      <c r="P82" s="65"/>
    </row>
    <row r="83" spans="1:31" ht="13.5" thickBot="1">
      <c r="A83" s="992"/>
      <c r="B83" s="996"/>
      <c r="C83" s="996"/>
      <c r="D83" s="1031"/>
      <c r="E83" s="1007"/>
      <c r="F83" s="1005"/>
      <c r="G83" s="1020"/>
      <c r="H83" s="78" t="s">
        <v>15</v>
      </c>
      <c r="I83" s="79">
        <v>173</v>
      </c>
      <c r="J83" s="80">
        <v>173</v>
      </c>
      <c r="K83" s="80"/>
      <c r="L83" s="109">
        <v>0</v>
      </c>
      <c r="M83" s="108">
        <v>200</v>
      </c>
      <c r="N83" s="80">
        <v>200</v>
      </c>
      <c r="O83" s="80"/>
      <c r="P83" s="110">
        <v>0</v>
      </c>
    </row>
    <row r="84" spans="1:31">
      <c r="A84" s="991" t="s">
        <v>11</v>
      </c>
      <c r="B84" s="995" t="s">
        <v>10</v>
      </c>
      <c r="C84" s="997" t="s">
        <v>86</v>
      </c>
      <c r="D84" s="1030" t="s">
        <v>79</v>
      </c>
      <c r="E84" s="1006"/>
      <c r="F84" s="1018" t="s">
        <v>10</v>
      </c>
      <c r="G84" s="1019"/>
      <c r="H84" s="83" t="s">
        <v>14</v>
      </c>
      <c r="I84" s="82">
        <v>25.65</v>
      </c>
      <c r="J84" s="81">
        <v>25.65</v>
      </c>
      <c r="K84" s="81"/>
      <c r="L84" s="66"/>
      <c r="M84" s="64">
        <v>30</v>
      </c>
      <c r="N84" s="81">
        <v>30</v>
      </c>
      <c r="O84" s="81"/>
      <c r="P84" s="65"/>
    </row>
    <row r="85" spans="1:31" ht="13.5" thickBot="1">
      <c r="A85" s="992"/>
      <c r="B85" s="996"/>
      <c r="C85" s="996"/>
      <c r="D85" s="1031"/>
      <c r="E85" s="1007"/>
      <c r="F85" s="1005"/>
      <c r="G85" s="1020"/>
      <c r="H85" s="78" t="s">
        <v>15</v>
      </c>
      <c r="I85" s="79">
        <v>25.65</v>
      </c>
      <c r="J85" s="80">
        <v>25.65</v>
      </c>
      <c r="K85" s="80"/>
      <c r="L85" s="109">
        <v>0</v>
      </c>
      <c r="M85" s="108">
        <v>30</v>
      </c>
      <c r="N85" s="80">
        <v>30</v>
      </c>
      <c r="O85" s="80"/>
      <c r="P85" s="110">
        <v>0</v>
      </c>
    </row>
    <row r="86" spans="1:31">
      <c r="A86" s="993" t="s">
        <v>11</v>
      </c>
      <c r="B86" s="1014" t="s">
        <v>10</v>
      </c>
      <c r="C86" s="1016" t="s">
        <v>88</v>
      </c>
      <c r="D86" s="1032" t="s">
        <v>81</v>
      </c>
      <c r="E86" s="1010"/>
      <c r="F86" s="1023" t="s">
        <v>10</v>
      </c>
      <c r="G86" s="1025"/>
      <c r="H86" s="77" t="s">
        <v>14</v>
      </c>
      <c r="I86" s="84">
        <v>5.09</v>
      </c>
      <c r="J86" s="85">
        <v>5.0999999999999996</v>
      </c>
      <c r="K86" s="85"/>
      <c r="L86" s="122"/>
      <c r="M86" s="132">
        <v>6</v>
      </c>
      <c r="N86" s="85">
        <v>6</v>
      </c>
      <c r="O86" s="85"/>
      <c r="P86" s="129"/>
    </row>
    <row r="87" spans="1:31" ht="13.5" thickBot="1">
      <c r="A87" s="994"/>
      <c r="B87" s="1015"/>
      <c r="C87" s="1017"/>
      <c r="D87" s="1033"/>
      <c r="E87" s="1011"/>
      <c r="F87" s="1024"/>
      <c r="G87" s="1026"/>
      <c r="H87" s="78" t="s">
        <v>15</v>
      </c>
      <c r="I87" s="86">
        <v>5.09</v>
      </c>
      <c r="J87" s="87">
        <v>5.0999999999999996</v>
      </c>
      <c r="K87" s="87"/>
      <c r="L87" s="123">
        <v>0</v>
      </c>
      <c r="M87" s="130">
        <v>6</v>
      </c>
      <c r="N87" s="87">
        <v>6</v>
      </c>
      <c r="O87" s="87"/>
      <c r="P87" s="131">
        <v>0</v>
      </c>
    </row>
    <row r="88" spans="1:31">
      <c r="A88" s="991" t="s">
        <v>11</v>
      </c>
      <c r="B88" s="995" t="s">
        <v>10</v>
      </c>
      <c r="C88" s="997" t="s">
        <v>90</v>
      </c>
      <c r="D88" s="1021" t="s">
        <v>83</v>
      </c>
      <c r="E88" s="1006"/>
      <c r="F88" s="1018" t="s">
        <v>10</v>
      </c>
      <c r="G88" s="1019"/>
      <c r="H88" s="83" t="s">
        <v>14</v>
      </c>
      <c r="I88" s="82">
        <v>36</v>
      </c>
      <c r="J88" s="81">
        <v>36</v>
      </c>
      <c r="K88" s="81"/>
      <c r="L88" s="66"/>
      <c r="M88" s="64">
        <v>36.6</v>
      </c>
      <c r="N88" s="81">
        <v>36.6</v>
      </c>
      <c r="O88" s="81"/>
      <c r="P88" s="65"/>
    </row>
    <row r="89" spans="1:31" ht="13.5" thickBot="1">
      <c r="A89" s="992"/>
      <c r="B89" s="996"/>
      <c r="C89" s="996"/>
      <c r="D89" s="1022"/>
      <c r="E89" s="1007"/>
      <c r="F89" s="1005"/>
      <c r="G89" s="1020"/>
      <c r="H89" s="78" t="s">
        <v>15</v>
      </c>
      <c r="I89" s="79">
        <v>36</v>
      </c>
      <c r="J89" s="80">
        <v>36</v>
      </c>
      <c r="K89" s="80"/>
      <c r="L89" s="109">
        <v>0</v>
      </c>
      <c r="M89" s="108">
        <v>36.6</v>
      </c>
      <c r="N89" s="80">
        <v>36.6</v>
      </c>
      <c r="O89" s="80"/>
      <c r="P89" s="110">
        <v>0</v>
      </c>
    </row>
    <row r="90" spans="1:31">
      <c r="A90" s="991" t="s">
        <v>11</v>
      </c>
      <c r="B90" s="995" t="s">
        <v>10</v>
      </c>
      <c r="C90" s="997" t="s">
        <v>92</v>
      </c>
      <c r="D90" s="1008" t="s">
        <v>85</v>
      </c>
      <c r="E90" s="1006"/>
      <c r="F90" s="1018" t="s">
        <v>10</v>
      </c>
      <c r="G90" s="1019"/>
      <c r="H90" s="83" t="s">
        <v>14</v>
      </c>
      <c r="I90" s="82">
        <v>0.5</v>
      </c>
      <c r="J90" s="81">
        <v>0.5</v>
      </c>
      <c r="K90" s="81"/>
      <c r="L90" s="66"/>
      <c r="M90" s="64">
        <v>1</v>
      </c>
      <c r="N90" s="81">
        <v>1</v>
      </c>
      <c r="O90" s="81"/>
      <c r="P90" s="65"/>
    </row>
    <row r="91" spans="1:31" ht="13.5" thickBot="1">
      <c r="A91" s="992"/>
      <c r="B91" s="996"/>
      <c r="C91" s="996"/>
      <c r="D91" s="1009"/>
      <c r="E91" s="1007"/>
      <c r="F91" s="1005"/>
      <c r="G91" s="1020"/>
      <c r="H91" s="78" t="s">
        <v>15</v>
      </c>
      <c r="I91" s="79">
        <v>0.5</v>
      </c>
      <c r="J91" s="80">
        <v>0.5</v>
      </c>
      <c r="K91" s="80"/>
      <c r="L91" s="109">
        <v>0</v>
      </c>
      <c r="M91" s="108">
        <v>1</v>
      </c>
      <c r="N91" s="80">
        <v>1</v>
      </c>
      <c r="O91" s="80"/>
      <c r="P91" s="110">
        <v>0</v>
      </c>
    </row>
    <row r="92" spans="1:31">
      <c r="A92" s="991" t="s">
        <v>11</v>
      </c>
      <c r="B92" s="995" t="s">
        <v>10</v>
      </c>
      <c r="C92" s="997" t="s">
        <v>94</v>
      </c>
      <c r="D92" s="1008" t="s">
        <v>87</v>
      </c>
      <c r="E92" s="1006"/>
      <c r="F92" s="1018" t="s">
        <v>10</v>
      </c>
      <c r="G92" s="1019"/>
      <c r="H92" s="92" t="s">
        <v>14</v>
      </c>
      <c r="I92" s="82">
        <v>9.6</v>
      </c>
      <c r="J92" s="81">
        <v>9.6</v>
      </c>
      <c r="K92" s="81"/>
      <c r="L92" s="66"/>
      <c r="M92" s="133">
        <v>9.6</v>
      </c>
      <c r="N92" s="104">
        <v>9.6</v>
      </c>
      <c r="O92" s="81"/>
      <c r="P92" s="65"/>
    </row>
    <row r="93" spans="1:31" ht="13.5" thickBot="1">
      <c r="A93" s="992"/>
      <c r="B93" s="996"/>
      <c r="C93" s="996"/>
      <c r="D93" s="1009"/>
      <c r="E93" s="1007"/>
      <c r="F93" s="1005"/>
      <c r="G93" s="1020"/>
      <c r="H93" s="78" t="s">
        <v>15</v>
      </c>
      <c r="I93" s="79">
        <v>9.6</v>
      </c>
      <c r="J93" s="80">
        <v>9.6</v>
      </c>
      <c r="K93" s="80"/>
      <c r="L93" s="109">
        <v>0</v>
      </c>
      <c r="M93" s="108">
        <v>9.6</v>
      </c>
      <c r="N93" s="80">
        <v>9.6</v>
      </c>
      <c r="O93" s="80"/>
      <c r="P93" s="110">
        <v>0</v>
      </c>
    </row>
    <row r="94" spans="1:31">
      <c r="A94" s="991" t="s">
        <v>11</v>
      </c>
      <c r="B94" s="995" t="s">
        <v>10</v>
      </c>
      <c r="C94" s="997" t="s">
        <v>96</v>
      </c>
      <c r="D94" s="1008" t="s">
        <v>89</v>
      </c>
      <c r="E94" s="1006"/>
      <c r="F94" s="1018" t="s">
        <v>10</v>
      </c>
      <c r="G94" s="1019"/>
      <c r="H94" s="83" t="s">
        <v>14</v>
      </c>
      <c r="I94" s="82">
        <v>1.8</v>
      </c>
      <c r="J94" s="81">
        <v>1.8</v>
      </c>
      <c r="K94" s="81"/>
      <c r="L94" s="66"/>
      <c r="M94" s="64">
        <v>2.4</v>
      </c>
      <c r="N94" s="81">
        <v>2.4</v>
      </c>
      <c r="O94" s="81"/>
      <c r="P94" s="65"/>
    </row>
    <row r="95" spans="1:31" ht="13.5" thickBot="1">
      <c r="A95" s="992"/>
      <c r="B95" s="996"/>
      <c r="C95" s="996"/>
      <c r="D95" s="1009"/>
      <c r="E95" s="1007"/>
      <c r="F95" s="1005"/>
      <c r="G95" s="1020"/>
      <c r="H95" s="78" t="s">
        <v>15</v>
      </c>
      <c r="I95" s="79">
        <v>1.8</v>
      </c>
      <c r="J95" s="80">
        <v>1.8</v>
      </c>
      <c r="K95" s="80"/>
      <c r="L95" s="109">
        <v>0</v>
      </c>
      <c r="M95" s="108">
        <v>2.4</v>
      </c>
      <c r="N95" s="80">
        <v>2.4</v>
      </c>
      <c r="O95" s="80"/>
      <c r="P95" s="110">
        <v>0</v>
      </c>
    </row>
    <row r="96" spans="1:31">
      <c r="A96" s="991" t="s">
        <v>11</v>
      </c>
      <c r="B96" s="995" t="s">
        <v>10</v>
      </c>
      <c r="C96" s="997" t="s">
        <v>98</v>
      </c>
      <c r="D96" s="1008" t="s">
        <v>91</v>
      </c>
      <c r="E96" s="1006"/>
      <c r="F96" s="1018" t="s">
        <v>10</v>
      </c>
      <c r="G96" s="1019"/>
      <c r="H96" s="96" t="s">
        <v>14</v>
      </c>
      <c r="I96" s="97">
        <v>0.34799999999999998</v>
      </c>
      <c r="J96" s="98">
        <v>0.3</v>
      </c>
      <c r="K96" s="98"/>
      <c r="L96" s="126">
        <v>0</v>
      </c>
      <c r="M96" s="149">
        <v>0.3</v>
      </c>
      <c r="N96" s="150">
        <v>0.3</v>
      </c>
      <c r="O96" s="98"/>
      <c r="P96" s="137"/>
      <c r="Q96" s="91"/>
      <c r="R96" s="91"/>
      <c r="S96" s="91"/>
      <c r="T96" s="91"/>
      <c r="U96" s="91"/>
      <c r="V96" s="91"/>
      <c r="W96" s="91"/>
      <c r="X96" s="91"/>
      <c r="Y96" s="91"/>
      <c r="Z96" s="91"/>
      <c r="AA96" s="91"/>
      <c r="AB96" s="91"/>
      <c r="AC96" s="91"/>
      <c r="AD96" s="91"/>
      <c r="AE96" s="91"/>
    </row>
    <row r="97" spans="1:31" ht="13.5" thickBot="1">
      <c r="A97" s="992"/>
      <c r="B97" s="996"/>
      <c r="C97" s="996"/>
      <c r="D97" s="1009"/>
      <c r="E97" s="1007"/>
      <c r="F97" s="1005"/>
      <c r="G97" s="1020"/>
      <c r="H97" s="78" t="s">
        <v>15</v>
      </c>
      <c r="I97" s="79">
        <v>0.34799999999999998</v>
      </c>
      <c r="J97" s="80">
        <v>0.3</v>
      </c>
      <c r="K97" s="80"/>
      <c r="L97" s="109">
        <v>0</v>
      </c>
      <c r="M97" s="108">
        <v>0.3</v>
      </c>
      <c r="N97" s="80">
        <v>0.3</v>
      </c>
      <c r="O97" s="80"/>
      <c r="P97" s="110">
        <v>0</v>
      </c>
      <c r="Q97" s="91"/>
      <c r="R97" s="91"/>
      <c r="S97" s="91"/>
      <c r="T97" s="91"/>
      <c r="U97" s="91"/>
      <c r="V97" s="91"/>
      <c r="W97" s="91"/>
      <c r="X97" s="91"/>
      <c r="Y97" s="91"/>
      <c r="Z97" s="91"/>
      <c r="AA97" s="91"/>
      <c r="AB97" s="91"/>
      <c r="AC97" s="91"/>
      <c r="AD97" s="91"/>
      <c r="AE97" s="91"/>
    </row>
    <row r="98" spans="1:31">
      <c r="A98" s="991" t="s">
        <v>11</v>
      </c>
      <c r="B98" s="995" t="s">
        <v>10</v>
      </c>
      <c r="C98" s="997" t="s">
        <v>100</v>
      </c>
      <c r="D98" s="1008" t="s">
        <v>93</v>
      </c>
      <c r="E98" s="1006"/>
      <c r="F98" s="1018" t="s">
        <v>10</v>
      </c>
      <c r="G98" s="1019"/>
      <c r="H98" s="83" t="s">
        <v>14</v>
      </c>
      <c r="I98" s="82">
        <v>2</v>
      </c>
      <c r="J98" s="81">
        <v>2</v>
      </c>
      <c r="K98" s="81"/>
      <c r="L98" s="66"/>
      <c r="M98" s="64">
        <v>2</v>
      </c>
      <c r="N98" s="81">
        <v>2</v>
      </c>
      <c r="O98" s="81"/>
      <c r="P98" s="65"/>
    </row>
    <row r="99" spans="1:31" ht="13.5" thickBot="1">
      <c r="A99" s="992"/>
      <c r="B99" s="996"/>
      <c r="C99" s="996"/>
      <c r="D99" s="1009"/>
      <c r="E99" s="1007"/>
      <c r="F99" s="1005"/>
      <c r="G99" s="1020"/>
      <c r="H99" s="78" t="s">
        <v>15</v>
      </c>
      <c r="I99" s="79">
        <v>2</v>
      </c>
      <c r="J99" s="80">
        <v>2</v>
      </c>
      <c r="K99" s="80"/>
      <c r="L99" s="109">
        <v>0</v>
      </c>
      <c r="M99" s="108">
        <v>2</v>
      </c>
      <c r="N99" s="80">
        <v>2</v>
      </c>
      <c r="O99" s="80"/>
      <c r="P99" s="110">
        <v>0</v>
      </c>
    </row>
    <row r="100" spans="1:31">
      <c r="A100" s="991" t="s">
        <v>11</v>
      </c>
      <c r="B100" s="995" t="s">
        <v>10</v>
      </c>
      <c r="C100" s="997" t="s">
        <v>102</v>
      </c>
      <c r="D100" s="1008" t="s">
        <v>95</v>
      </c>
      <c r="E100" s="1006"/>
      <c r="F100" s="1018" t="s">
        <v>10</v>
      </c>
      <c r="G100" s="1019"/>
      <c r="H100" s="83" t="s">
        <v>14</v>
      </c>
      <c r="I100" s="82">
        <v>109.771</v>
      </c>
      <c r="J100" s="81">
        <v>109.8</v>
      </c>
      <c r="K100" s="81"/>
      <c r="L100" s="66"/>
      <c r="M100" s="64">
        <v>135.738</v>
      </c>
      <c r="N100" s="81">
        <v>135.69999999999999</v>
      </c>
      <c r="O100" s="81"/>
      <c r="P100" s="65"/>
    </row>
    <row r="101" spans="1:31" ht="13.5" thickBot="1">
      <c r="A101" s="992"/>
      <c r="B101" s="996"/>
      <c r="C101" s="996"/>
      <c r="D101" s="1009"/>
      <c r="E101" s="1007"/>
      <c r="F101" s="1005"/>
      <c r="G101" s="1020"/>
      <c r="H101" s="78" t="s">
        <v>15</v>
      </c>
      <c r="I101" s="79">
        <v>109.771</v>
      </c>
      <c r="J101" s="80">
        <v>109.8</v>
      </c>
      <c r="K101" s="80"/>
      <c r="L101" s="109">
        <v>0</v>
      </c>
      <c r="M101" s="108">
        <v>135.738</v>
      </c>
      <c r="N101" s="80">
        <v>135.69999999999999</v>
      </c>
      <c r="O101" s="80"/>
      <c r="P101" s="110">
        <v>0</v>
      </c>
    </row>
    <row r="102" spans="1:31">
      <c r="A102" s="991" t="s">
        <v>11</v>
      </c>
      <c r="B102" s="995" t="s">
        <v>10</v>
      </c>
      <c r="C102" s="997" t="s">
        <v>104</v>
      </c>
      <c r="D102" s="1008" t="s">
        <v>97</v>
      </c>
      <c r="E102" s="1006"/>
      <c r="F102" s="1018" t="s">
        <v>10</v>
      </c>
      <c r="G102" s="1019"/>
      <c r="H102" s="83" t="s">
        <v>14</v>
      </c>
      <c r="I102" s="82">
        <v>3.3</v>
      </c>
      <c r="J102" s="81">
        <v>3.3</v>
      </c>
      <c r="K102" s="81"/>
      <c r="L102" s="66"/>
      <c r="M102" s="64">
        <v>3.3</v>
      </c>
      <c r="N102" s="81">
        <v>3.3</v>
      </c>
      <c r="O102" s="81"/>
      <c r="P102" s="65"/>
    </row>
    <row r="103" spans="1:31" ht="13.5" thickBot="1">
      <c r="A103" s="992"/>
      <c r="B103" s="996"/>
      <c r="C103" s="996"/>
      <c r="D103" s="1009"/>
      <c r="E103" s="1007"/>
      <c r="F103" s="1005"/>
      <c r="G103" s="1020"/>
      <c r="H103" s="78" t="s">
        <v>15</v>
      </c>
      <c r="I103" s="79">
        <v>3.3</v>
      </c>
      <c r="J103" s="80">
        <v>3.3</v>
      </c>
      <c r="K103" s="80"/>
      <c r="L103" s="109">
        <v>0</v>
      </c>
      <c r="M103" s="108">
        <v>3.3</v>
      </c>
      <c r="N103" s="80">
        <v>3.3</v>
      </c>
      <c r="O103" s="80"/>
      <c r="P103" s="110">
        <v>0</v>
      </c>
    </row>
    <row r="104" spans="1:31">
      <c r="A104" s="993" t="s">
        <v>11</v>
      </c>
      <c r="B104" s="1014" t="s">
        <v>10</v>
      </c>
      <c r="C104" s="1016" t="s">
        <v>106</v>
      </c>
      <c r="D104" s="1047" t="s">
        <v>99</v>
      </c>
      <c r="E104" s="1010"/>
      <c r="F104" s="1023" t="s">
        <v>10</v>
      </c>
      <c r="G104" s="1025"/>
      <c r="H104" s="77" t="s">
        <v>14</v>
      </c>
      <c r="I104" s="84">
        <v>29.058</v>
      </c>
      <c r="J104" s="85">
        <v>29.1</v>
      </c>
      <c r="K104" s="85"/>
      <c r="L104" s="122"/>
      <c r="M104" s="132">
        <v>27.8</v>
      </c>
      <c r="N104" s="85">
        <v>27.8</v>
      </c>
      <c r="O104" s="85"/>
      <c r="P104" s="129"/>
    </row>
    <row r="105" spans="1:31">
      <c r="A105" s="1041"/>
      <c r="B105" s="1042"/>
      <c r="C105" s="1043"/>
      <c r="D105" s="1048"/>
      <c r="E105" s="1028"/>
      <c r="F105" s="1029"/>
      <c r="G105" s="1027"/>
      <c r="H105" s="88"/>
      <c r="I105" s="89"/>
      <c r="J105" s="90"/>
      <c r="K105" s="90"/>
      <c r="L105" s="127"/>
      <c r="M105" s="138"/>
      <c r="N105" s="90"/>
      <c r="O105" s="90"/>
      <c r="P105" s="139"/>
    </row>
    <row r="106" spans="1:31" ht="13.5" thickBot="1">
      <c r="A106" s="994"/>
      <c r="B106" s="1015"/>
      <c r="C106" s="1017"/>
      <c r="D106" s="1049"/>
      <c r="E106" s="1011"/>
      <c r="F106" s="1024"/>
      <c r="G106" s="1026"/>
      <c r="H106" s="78" t="s">
        <v>15</v>
      </c>
      <c r="I106" s="86">
        <v>29.058</v>
      </c>
      <c r="J106" s="87">
        <v>29.1</v>
      </c>
      <c r="K106" s="87"/>
      <c r="L106" s="123">
        <v>0</v>
      </c>
      <c r="M106" s="130">
        <v>27.8</v>
      </c>
      <c r="N106" s="87">
        <v>27.8</v>
      </c>
      <c r="O106" s="87"/>
      <c r="P106" s="131">
        <v>0</v>
      </c>
    </row>
    <row r="107" spans="1:31">
      <c r="A107" s="991" t="s">
        <v>11</v>
      </c>
      <c r="B107" s="995" t="s">
        <v>10</v>
      </c>
      <c r="C107" s="997" t="s">
        <v>108</v>
      </c>
      <c r="D107" s="1008" t="s">
        <v>101</v>
      </c>
      <c r="E107" s="1006"/>
      <c r="F107" s="1018" t="s">
        <v>10</v>
      </c>
      <c r="G107" s="1019"/>
      <c r="H107" s="83" t="s">
        <v>14</v>
      </c>
      <c r="I107" s="82">
        <v>7.99</v>
      </c>
      <c r="J107" s="81">
        <v>8</v>
      </c>
      <c r="K107" s="81"/>
      <c r="L107" s="66"/>
      <c r="M107" s="64">
        <v>8</v>
      </c>
      <c r="N107" s="81">
        <v>8</v>
      </c>
      <c r="O107" s="81"/>
      <c r="P107" s="65"/>
    </row>
    <row r="108" spans="1:31" ht="13.5" thickBot="1">
      <c r="A108" s="992"/>
      <c r="B108" s="996"/>
      <c r="C108" s="996"/>
      <c r="D108" s="1009"/>
      <c r="E108" s="1007"/>
      <c r="F108" s="1005"/>
      <c r="G108" s="1020"/>
      <c r="H108" s="78" t="s">
        <v>15</v>
      </c>
      <c r="I108" s="79">
        <v>7.99</v>
      </c>
      <c r="J108" s="80">
        <v>8</v>
      </c>
      <c r="K108" s="80"/>
      <c r="L108" s="109">
        <v>0</v>
      </c>
      <c r="M108" s="108">
        <v>8</v>
      </c>
      <c r="N108" s="80">
        <v>8</v>
      </c>
      <c r="O108" s="80"/>
      <c r="P108" s="110">
        <v>0</v>
      </c>
    </row>
    <row r="109" spans="1:31">
      <c r="A109" s="991" t="s">
        <v>11</v>
      </c>
      <c r="B109" s="995" t="s">
        <v>10</v>
      </c>
      <c r="C109" s="997" t="s">
        <v>114</v>
      </c>
      <c r="D109" s="1008" t="s">
        <v>107</v>
      </c>
      <c r="E109" s="1006"/>
      <c r="F109" s="1018" t="s">
        <v>10</v>
      </c>
      <c r="G109" s="1019"/>
      <c r="H109" s="83" t="s">
        <v>14</v>
      </c>
      <c r="I109" s="82">
        <v>49.5</v>
      </c>
      <c r="J109" s="81">
        <v>49.5</v>
      </c>
      <c r="K109" s="81"/>
      <c r="L109" s="66"/>
      <c r="M109" s="64">
        <v>50</v>
      </c>
      <c r="N109" s="81">
        <v>50</v>
      </c>
      <c r="O109" s="81"/>
      <c r="P109" s="65"/>
    </row>
    <row r="110" spans="1:31" ht="13.5" thickBot="1">
      <c r="A110" s="992"/>
      <c r="B110" s="996"/>
      <c r="C110" s="996"/>
      <c r="D110" s="1009"/>
      <c r="E110" s="1007"/>
      <c r="F110" s="1005"/>
      <c r="G110" s="1020"/>
      <c r="H110" s="78" t="s">
        <v>15</v>
      </c>
      <c r="I110" s="79">
        <v>49.5</v>
      </c>
      <c r="J110" s="80">
        <v>49.5</v>
      </c>
      <c r="K110" s="80"/>
      <c r="L110" s="109">
        <v>0</v>
      </c>
      <c r="M110" s="108">
        <v>50</v>
      </c>
      <c r="N110" s="80">
        <v>50</v>
      </c>
      <c r="O110" s="80"/>
      <c r="P110" s="110">
        <v>0</v>
      </c>
    </row>
    <row r="111" spans="1:31">
      <c r="A111" s="991" t="s">
        <v>11</v>
      </c>
      <c r="B111" s="995" t="s">
        <v>10</v>
      </c>
      <c r="C111" s="997" t="s">
        <v>116</v>
      </c>
      <c r="D111" s="1021" t="s">
        <v>109</v>
      </c>
      <c r="E111" s="1006"/>
      <c r="F111" s="1018" t="s">
        <v>10</v>
      </c>
      <c r="G111" s="1019"/>
      <c r="H111" s="96" t="s">
        <v>14</v>
      </c>
      <c r="I111" s="97">
        <v>8.86</v>
      </c>
      <c r="J111" s="98">
        <v>8.9</v>
      </c>
      <c r="K111" s="98"/>
      <c r="L111" s="126">
        <v>0</v>
      </c>
      <c r="M111" s="136">
        <v>8.9</v>
      </c>
      <c r="N111" s="99">
        <v>8.9</v>
      </c>
      <c r="O111" s="98"/>
      <c r="P111" s="137"/>
      <c r="Q111" s="91"/>
      <c r="R111" s="91"/>
      <c r="S111" s="91"/>
      <c r="T111" s="91"/>
      <c r="U111" s="91"/>
      <c r="V111" s="91"/>
      <c r="W111" s="91"/>
      <c r="X111" s="91"/>
      <c r="Y111" s="91"/>
      <c r="Z111" s="91"/>
      <c r="AA111" s="91"/>
      <c r="AB111" s="91"/>
      <c r="AC111" s="91"/>
      <c r="AD111" s="91"/>
      <c r="AE111" s="91"/>
    </row>
    <row r="112" spans="1:31" ht="13.5" thickBot="1">
      <c r="A112" s="992"/>
      <c r="B112" s="996"/>
      <c r="C112" s="996"/>
      <c r="D112" s="1022"/>
      <c r="E112" s="1007"/>
      <c r="F112" s="1005"/>
      <c r="G112" s="1020"/>
      <c r="H112" s="78" t="s">
        <v>15</v>
      </c>
      <c r="I112" s="79">
        <v>8.86</v>
      </c>
      <c r="J112" s="80">
        <v>8.9</v>
      </c>
      <c r="K112" s="80"/>
      <c r="L112" s="109">
        <v>0</v>
      </c>
      <c r="M112" s="108">
        <v>8.9</v>
      </c>
      <c r="N112" s="80">
        <v>8.9</v>
      </c>
      <c r="O112" s="80"/>
      <c r="P112" s="110">
        <v>0</v>
      </c>
      <c r="Q112" s="91"/>
      <c r="R112" s="91"/>
      <c r="S112" s="91"/>
      <c r="T112" s="91"/>
      <c r="U112" s="91"/>
      <c r="V112" s="91"/>
      <c r="W112" s="91"/>
      <c r="X112" s="91"/>
      <c r="Y112" s="91"/>
      <c r="Z112" s="91"/>
      <c r="AA112" s="91"/>
      <c r="AB112" s="91"/>
      <c r="AC112" s="91"/>
      <c r="AD112" s="91"/>
      <c r="AE112" s="91"/>
    </row>
    <row r="113" spans="1:31">
      <c r="A113" s="991" t="s">
        <v>11</v>
      </c>
      <c r="B113" s="995" t="s">
        <v>10</v>
      </c>
      <c r="C113" s="997" t="s">
        <v>119</v>
      </c>
      <c r="D113" s="1008" t="s">
        <v>113</v>
      </c>
      <c r="E113" s="1006"/>
      <c r="F113" s="1018" t="s">
        <v>10</v>
      </c>
      <c r="G113" s="1019"/>
      <c r="H113" s="83" t="s">
        <v>14</v>
      </c>
      <c r="I113" s="82">
        <v>5.89</v>
      </c>
      <c r="J113" s="81">
        <v>5.9</v>
      </c>
      <c r="K113" s="81"/>
      <c r="L113" s="66"/>
      <c r="M113" s="64">
        <v>5.13</v>
      </c>
      <c r="N113" s="81">
        <v>5.0999999999999996</v>
      </c>
      <c r="O113" s="81"/>
      <c r="P113" s="65"/>
    </row>
    <row r="114" spans="1:31" ht="13.5" thickBot="1">
      <c r="A114" s="992"/>
      <c r="B114" s="996"/>
      <c r="C114" s="996"/>
      <c r="D114" s="1009"/>
      <c r="E114" s="1007"/>
      <c r="F114" s="1005"/>
      <c r="G114" s="1020"/>
      <c r="H114" s="78" t="s">
        <v>15</v>
      </c>
      <c r="I114" s="79">
        <v>5.89</v>
      </c>
      <c r="J114" s="80">
        <v>5.9</v>
      </c>
      <c r="K114" s="80"/>
      <c r="L114" s="109">
        <v>0</v>
      </c>
      <c r="M114" s="108">
        <v>5.13</v>
      </c>
      <c r="N114" s="80">
        <v>5.0999999999999996</v>
      </c>
      <c r="O114" s="80"/>
      <c r="P114" s="110">
        <v>0</v>
      </c>
    </row>
    <row r="115" spans="1:31">
      <c r="A115" s="991" t="s">
        <v>11</v>
      </c>
      <c r="B115" s="995" t="s">
        <v>10</v>
      </c>
      <c r="C115" s="997" t="s">
        <v>120</v>
      </c>
      <c r="D115" s="1008" t="s">
        <v>115</v>
      </c>
      <c r="E115" s="1006"/>
      <c r="F115" s="1018" t="s">
        <v>10</v>
      </c>
      <c r="G115" s="1019"/>
      <c r="H115" s="96" t="s">
        <v>14</v>
      </c>
      <c r="I115" s="97">
        <v>16.29</v>
      </c>
      <c r="J115" s="98">
        <v>16.3</v>
      </c>
      <c r="K115" s="98"/>
      <c r="L115" s="126">
        <v>0</v>
      </c>
      <c r="M115" s="149">
        <v>17</v>
      </c>
      <c r="N115" s="150">
        <v>17</v>
      </c>
      <c r="O115" s="98"/>
      <c r="P115" s="137"/>
      <c r="Q115" s="91"/>
      <c r="R115" s="91"/>
      <c r="S115" s="91"/>
      <c r="T115" s="91"/>
      <c r="U115" s="91"/>
      <c r="V115" s="91"/>
      <c r="W115" s="91"/>
      <c r="X115" s="91"/>
      <c r="Y115" s="91"/>
      <c r="Z115" s="91"/>
      <c r="AA115" s="91"/>
      <c r="AB115" s="91"/>
      <c r="AC115" s="91"/>
      <c r="AD115" s="91"/>
      <c r="AE115" s="91"/>
    </row>
    <row r="116" spans="1:31" ht="13.5" thickBot="1">
      <c r="A116" s="992"/>
      <c r="B116" s="996"/>
      <c r="C116" s="996"/>
      <c r="D116" s="1009"/>
      <c r="E116" s="1007"/>
      <c r="F116" s="1005"/>
      <c r="G116" s="1020"/>
      <c r="H116" s="78" t="s">
        <v>15</v>
      </c>
      <c r="I116" s="79">
        <v>16.29</v>
      </c>
      <c r="J116" s="80">
        <v>16.3</v>
      </c>
      <c r="K116" s="80"/>
      <c r="L116" s="109">
        <v>0</v>
      </c>
      <c r="M116" s="101">
        <v>17</v>
      </c>
      <c r="N116" s="102">
        <v>17</v>
      </c>
      <c r="O116" s="102"/>
      <c r="P116" s="135">
        <v>0</v>
      </c>
      <c r="Q116" s="91"/>
      <c r="R116" s="91"/>
      <c r="S116" s="91"/>
      <c r="T116" s="91"/>
      <c r="U116" s="91"/>
      <c r="V116" s="91"/>
      <c r="W116" s="91"/>
      <c r="X116" s="91"/>
      <c r="Y116" s="91"/>
      <c r="Z116" s="91"/>
      <c r="AA116" s="91"/>
      <c r="AB116" s="91"/>
      <c r="AC116" s="91"/>
      <c r="AD116" s="91"/>
      <c r="AE116" s="91"/>
    </row>
    <row r="117" spans="1:31">
      <c r="A117" s="993" t="s">
        <v>11</v>
      </c>
      <c r="B117" s="1014" t="s">
        <v>10</v>
      </c>
      <c r="C117" s="1016" t="s">
        <v>28</v>
      </c>
      <c r="D117" s="1012" t="s">
        <v>51</v>
      </c>
      <c r="E117" s="1010"/>
      <c r="F117" s="1023" t="s">
        <v>10</v>
      </c>
      <c r="G117" s="1025"/>
      <c r="H117" s="77" t="s">
        <v>14</v>
      </c>
      <c r="I117" s="84"/>
      <c r="J117" s="85"/>
      <c r="K117" s="85"/>
      <c r="L117" s="122"/>
      <c r="M117" s="132">
        <v>42.9</v>
      </c>
      <c r="N117" s="85">
        <v>42.9</v>
      </c>
      <c r="O117" s="85"/>
      <c r="P117" s="129"/>
    </row>
    <row r="118" spans="1:31" ht="13.5" thickBot="1">
      <c r="A118" s="994"/>
      <c r="B118" s="1015"/>
      <c r="C118" s="1017"/>
      <c r="D118" s="1013"/>
      <c r="E118" s="1011"/>
      <c r="F118" s="1024"/>
      <c r="G118" s="1026"/>
      <c r="H118" s="78" t="s">
        <v>15</v>
      </c>
      <c r="I118" s="86">
        <v>0</v>
      </c>
      <c r="J118" s="87">
        <v>0</v>
      </c>
      <c r="K118" s="87"/>
      <c r="L118" s="123">
        <v>0</v>
      </c>
      <c r="M118" s="130">
        <v>42.9</v>
      </c>
      <c r="N118" s="87">
        <v>42.9</v>
      </c>
      <c r="O118" s="87"/>
      <c r="P118" s="131">
        <v>0</v>
      </c>
    </row>
    <row r="119" spans="1:31">
      <c r="A119" s="991" t="s">
        <v>11</v>
      </c>
      <c r="B119" s="995" t="s">
        <v>10</v>
      </c>
      <c r="C119" s="997" t="s">
        <v>35</v>
      </c>
      <c r="D119" s="1001" t="s">
        <v>60</v>
      </c>
      <c r="E119" s="1006"/>
      <c r="F119" s="1018" t="s">
        <v>10</v>
      </c>
      <c r="G119" s="1019"/>
      <c r="H119" s="83" t="s">
        <v>14</v>
      </c>
      <c r="I119" s="82"/>
      <c r="J119" s="81"/>
      <c r="K119" s="81"/>
      <c r="L119" s="66"/>
      <c r="M119" s="64">
        <v>2.5</v>
      </c>
      <c r="N119" s="81">
        <v>2.5</v>
      </c>
      <c r="O119" s="81"/>
      <c r="P119" s="65"/>
    </row>
    <row r="120" spans="1:31" ht="13.5" thickBot="1">
      <c r="A120" s="992"/>
      <c r="B120" s="996"/>
      <c r="C120" s="996"/>
      <c r="D120" s="1003"/>
      <c r="E120" s="1007"/>
      <c r="F120" s="1005"/>
      <c r="G120" s="1020"/>
      <c r="H120" s="78" t="s">
        <v>15</v>
      </c>
      <c r="I120" s="79">
        <v>0</v>
      </c>
      <c r="J120" s="80">
        <v>0</v>
      </c>
      <c r="K120" s="80"/>
      <c r="L120" s="109">
        <v>0</v>
      </c>
      <c r="M120" s="108">
        <v>2.5</v>
      </c>
      <c r="N120" s="80">
        <v>2.5</v>
      </c>
      <c r="O120" s="80"/>
      <c r="P120" s="110">
        <v>0</v>
      </c>
    </row>
    <row r="121" spans="1:31">
      <c r="A121" s="991" t="s">
        <v>11</v>
      </c>
      <c r="B121" s="995" t="s">
        <v>10</v>
      </c>
      <c r="C121" s="997" t="s">
        <v>36</v>
      </c>
      <c r="D121" s="1001" t="s">
        <v>61</v>
      </c>
      <c r="E121" s="1006"/>
      <c r="F121" s="1018" t="s">
        <v>10</v>
      </c>
      <c r="G121" s="1019"/>
      <c r="H121" s="83" t="s">
        <v>14</v>
      </c>
      <c r="I121" s="82"/>
      <c r="J121" s="81"/>
      <c r="K121" s="81"/>
      <c r="L121" s="66"/>
      <c r="M121" s="64">
        <v>79.2</v>
      </c>
      <c r="N121" s="81">
        <v>79.2</v>
      </c>
      <c r="O121" s="81"/>
      <c r="P121" s="65"/>
    </row>
    <row r="122" spans="1:31" ht="13.5" thickBot="1">
      <c r="A122" s="992"/>
      <c r="B122" s="996"/>
      <c r="C122" s="996"/>
      <c r="D122" s="1003"/>
      <c r="E122" s="1007"/>
      <c r="F122" s="1005"/>
      <c r="G122" s="1020"/>
      <c r="H122" s="78" t="s">
        <v>15</v>
      </c>
      <c r="I122" s="79">
        <v>0</v>
      </c>
      <c r="J122" s="80">
        <v>0</v>
      </c>
      <c r="K122" s="80"/>
      <c r="L122" s="109">
        <v>0</v>
      </c>
      <c r="M122" s="108">
        <v>79.2</v>
      </c>
      <c r="N122" s="80">
        <v>79.2</v>
      </c>
      <c r="O122" s="80"/>
      <c r="P122" s="110">
        <v>0</v>
      </c>
    </row>
    <row r="123" spans="1:31">
      <c r="A123" s="991" t="s">
        <v>11</v>
      </c>
      <c r="B123" s="995" t="s">
        <v>10</v>
      </c>
      <c r="C123" s="997" t="s">
        <v>38</v>
      </c>
      <c r="D123" s="1001" t="s">
        <v>64</v>
      </c>
      <c r="E123" s="1006"/>
      <c r="F123" s="1018" t="s">
        <v>10</v>
      </c>
      <c r="G123" s="1019"/>
      <c r="H123" s="83" t="s">
        <v>14</v>
      </c>
      <c r="I123" s="82"/>
      <c r="J123" s="81"/>
      <c r="K123" s="81"/>
      <c r="L123" s="66"/>
      <c r="M123" s="64">
        <v>1.1200000000000001</v>
      </c>
      <c r="N123" s="81">
        <v>1.1000000000000001</v>
      </c>
      <c r="O123" s="81"/>
      <c r="P123" s="65"/>
    </row>
    <row r="124" spans="1:31" ht="13.5" thickBot="1">
      <c r="A124" s="992"/>
      <c r="B124" s="996"/>
      <c r="C124" s="996"/>
      <c r="D124" s="1003"/>
      <c r="E124" s="1007"/>
      <c r="F124" s="1005"/>
      <c r="G124" s="1020"/>
      <c r="H124" s="78" t="s">
        <v>15</v>
      </c>
      <c r="I124" s="79">
        <v>0</v>
      </c>
      <c r="J124" s="80">
        <v>0</v>
      </c>
      <c r="K124" s="80"/>
      <c r="L124" s="109">
        <v>0</v>
      </c>
      <c r="M124" s="108">
        <v>1.1200000000000001</v>
      </c>
      <c r="N124" s="80">
        <v>1.1000000000000001</v>
      </c>
      <c r="O124" s="80"/>
      <c r="P124" s="110">
        <v>0</v>
      </c>
    </row>
    <row r="125" spans="1:31">
      <c r="A125" s="993" t="s">
        <v>11</v>
      </c>
      <c r="B125" s="1014" t="s">
        <v>10</v>
      </c>
      <c r="C125" s="1016" t="s">
        <v>73</v>
      </c>
      <c r="D125" s="1012" t="s">
        <v>67</v>
      </c>
      <c r="E125" s="1010"/>
      <c r="F125" s="1023" t="s">
        <v>10</v>
      </c>
      <c r="G125" s="1025"/>
      <c r="H125" s="77" t="s">
        <v>14</v>
      </c>
      <c r="I125" s="84"/>
      <c r="J125" s="85"/>
      <c r="K125" s="85"/>
      <c r="L125" s="122"/>
      <c r="M125" s="132">
        <v>26</v>
      </c>
      <c r="N125" s="85">
        <v>26</v>
      </c>
      <c r="O125" s="85"/>
      <c r="P125" s="129"/>
    </row>
    <row r="126" spans="1:31" ht="13.5" thickBot="1">
      <c r="A126" s="994"/>
      <c r="B126" s="1015"/>
      <c r="C126" s="1017"/>
      <c r="D126" s="1013"/>
      <c r="E126" s="1011"/>
      <c r="F126" s="1024"/>
      <c r="G126" s="1026"/>
      <c r="H126" s="78" t="s">
        <v>15</v>
      </c>
      <c r="I126" s="86">
        <v>0</v>
      </c>
      <c r="J126" s="87">
        <v>0</v>
      </c>
      <c r="K126" s="87"/>
      <c r="L126" s="123">
        <v>0</v>
      </c>
      <c r="M126" s="130">
        <v>26</v>
      </c>
      <c r="N126" s="87">
        <v>26</v>
      </c>
      <c r="O126" s="87"/>
      <c r="P126" s="131">
        <v>0</v>
      </c>
    </row>
    <row r="127" spans="1:31">
      <c r="A127" s="991" t="s">
        <v>11</v>
      </c>
      <c r="B127" s="995" t="s">
        <v>10</v>
      </c>
      <c r="C127" s="997" t="s">
        <v>80</v>
      </c>
      <c r="D127" s="1001" t="s">
        <v>76</v>
      </c>
      <c r="E127" s="1006"/>
      <c r="F127" s="1018" t="s">
        <v>10</v>
      </c>
      <c r="G127" s="1019"/>
      <c r="H127" s="148" t="s">
        <v>14</v>
      </c>
      <c r="I127" s="82"/>
      <c r="J127" s="81"/>
      <c r="K127" s="81"/>
      <c r="L127" s="66"/>
      <c r="M127" s="133">
        <v>168</v>
      </c>
      <c r="N127" s="104">
        <v>168</v>
      </c>
      <c r="O127" s="81"/>
      <c r="P127" s="65"/>
    </row>
    <row r="128" spans="1:31" ht="13.5" thickBot="1">
      <c r="A128" s="992"/>
      <c r="B128" s="996"/>
      <c r="C128" s="996"/>
      <c r="D128" s="1003"/>
      <c r="E128" s="1007"/>
      <c r="F128" s="1005"/>
      <c r="G128" s="1020"/>
      <c r="H128" s="78" t="s">
        <v>15</v>
      </c>
      <c r="I128" s="79">
        <v>0</v>
      </c>
      <c r="J128" s="80">
        <v>0</v>
      </c>
      <c r="K128" s="80"/>
      <c r="L128" s="109">
        <v>0</v>
      </c>
      <c r="M128" s="108">
        <v>168</v>
      </c>
      <c r="N128" s="80">
        <v>168</v>
      </c>
      <c r="O128" s="80"/>
      <c r="P128" s="110">
        <v>0</v>
      </c>
    </row>
    <row r="129" spans="1:31">
      <c r="A129" s="991" t="s">
        <v>11</v>
      </c>
      <c r="B129" s="995" t="s">
        <v>10</v>
      </c>
      <c r="C129" s="997" t="s">
        <v>110</v>
      </c>
      <c r="D129" s="1001" t="s">
        <v>103</v>
      </c>
      <c r="E129" s="1006"/>
      <c r="F129" s="1018" t="s">
        <v>10</v>
      </c>
      <c r="G129" s="1019"/>
      <c r="H129" s="83" t="s">
        <v>14</v>
      </c>
      <c r="I129" s="82"/>
      <c r="J129" s="81"/>
      <c r="K129" s="81"/>
      <c r="L129" s="66"/>
      <c r="M129" s="64">
        <v>9.1999999999999993</v>
      </c>
      <c r="N129" s="81">
        <v>9.1999999999999993</v>
      </c>
      <c r="O129" s="81"/>
      <c r="P129" s="65"/>
    </row>
    <row r="130" spans="1:31" ht="13.5" thickBot="1">
      <c r="A130" s="992"/>
      <c r="B130" s="996"/>
      <c r="C130" s="996"/>
      <c r="D130" s="1003"/>
      <c r="E130" s="1007"/>
      <c r="F130" s="1005"/>
      <c r="G130" s="1020"/>
      <c r="H130" s="78" t="s">
        <v>15</v>
      </c>
      <c r="I130" s="79">
        <v>0</v>
      </c>
      <c r="J130" s="80">
        <v>0</v>
      </c>
      <c r="K130" s="80"/>
      <c r="L130" s="109">
        <v>0</v>
      </c>
      <c r="M130" s="108">
        <v>9.1999999999999993</v>
      </c>
      <c r="N130" s="80">
        <v>9.1999999999999993</v>
      </c>
      <c r="O130" s="80"/>
      <c r="P130" s="110">
        <v>0</v>
      </c>
    </row>
    <row r="131" spans="1:31">
      <c r="A131" s="991" t="s">
        <v>11</v>
      </c>
      <c r="B131" s="995" t="s">
        <v>10</v>
      </c>
      <c r="C131" s="997" t="s">
        <v>112</v>
      </c>
      <c r="D131" s="1001" t="s">
        <v>105</v>
      </c>
      <c r="E131" s="1006"/>
      <c r="F131" s="1018" t="s">
        <v>10</v>
      </c>
      <c r="G131" s="1019"/>
      <c r="H131" s="148" t="s">
        <v>14</v>
      </c>
      <c r="I131" s="82"/>
      <c r="J131" s="81"/>
      <c r="K131" s="81"/>
      <c r="L131" s="66"/>
      <c r="M131" s="133">
        <v>2</v>
      </c>
      <c r="N131" s="104">
        <v>2</v>
      </c>
      <c r="O131" s="81"/>
      <c r="P131" s="65"/>
    </row>
    <row r="132" spans="1:31" ht="13.5" thickBot="1">
      <c r="A132" s="992"/>
      <c r="B132" s="996"/>
      <c r="C132" s="996"/>
      <c r="D132" s="1003"/>
      <c r="E132" s="1007"/>
      <c r="F132" s="1005"/>
      <c r="G132" s="1020"/>
      <c r="H132" s="78" t="s">
        <v>15</v>
      </c>
      <c r="I132" s="79">
        <v>0</v>
      </c>
      <c r="J132" s="80">
        <v>0</v>
      </c>
      <c r="K132" s="80"/>
      <c r="L132" s="109">
        <v>0</v>
      </c>
      <c r="M132" s="108">
        <v>2</v>
      </c>
      <c r="N132" s="80">
        <v>2</v>
      </c>
      <c r="O132" s="80"/>
      <c r="P132" s="110">
        <v>0</v>
      </c>
    </row>
    <row r="133" spans="1:31">
      <c r="A133" s="991" t="s">
        <v>11</v>
      </c>
      <c r="B133" s="995" t="s">
        <v>10</v>
      </c>
      <c r="C133" s="997" t="s">
        <v>117</v>
      </c>
      <c r="D133" s="1001" t="s">
        <v>111</v>
      </c>
      <c r="E133" s="1006"/>
      <c r="F133" s="1018" t="s">
        <v>10</v>
      </c>
      <c r="G133" s="1019"/>
      <c r="H133" s="148" t="s">
        <v>14</v>
      </c>
      <c r="I133" s="82"/>
      <c r="J133" s="81"/>
      <c r="K133" s="81"/>
      <c r="L133" s="66"/>
      <c r="M133" s="133">
        <v>1.5</v>
      </c>
      <c r="N133" s="104">
        <v>1.5</v>
      </c>
      <c r="O133" s="81"/>
      <c r="P133" s="65"/>
    </row>
    <row r="134" spans="1:31" ht="13.5" thickBot="1">
      <c r="A134" s="992"/>
      <c r="B134" s="996"/>
      <c r="C134" s="996"/>
      <c r="D134" s="1003"/>
      <c r="E134" s="1007"/>
      <c r="F134" s="1005"/>
      <c r="G134" s="1020"/>
      <c r="H134" s="78" t="s">
        <v>15</v>
      </c>
      <c r="I134" s="79">
        <v>0</v>
      </c>
      <c r="J134" s="80">
        <v>0</v>
      </c>
      <c r="K134" s="80"/>
      <c r="L134" s="109">
        <v>0</v>
      </c>
      <c r="M134" s="108">
        <v>1.5</v>
      </c>
      <c r="N134" s="80">
        <v>1.5</v>
      </c>
      <c r="O134" s="80"/>
      <c r="P134" s="110">
        <v>0</v>
      </c>
    </row>
    <row r="135" spans="1:31">
      <c r="A135" s="991" t="s">
        <v>11</v>
      </c>
      <c r="B135" s="995" t="s">
        <v>10</v>
      </c>
      <c r="C135" s="997" t="s">
        <v>121</v>
      </c>
      <c r="D135" s="140" t="s">
        <v>126</v>
      </c>
      <c r="E135" s="1004"/>
      <c r="F135" s="1004"/>
      <c r="G135" s="1036"/>
      <c r="H135" s="153" t="s">
        <v>14</v>
      </c>
      <c r="I135" s="106"/>
      <c r="J135" s="107"/>
      <c r="K135" s="107"/>
      <c r="L135" s="111"/>
      <c r="M135" s="151">
        <v>2</v>
      </c>
      <c r="N135" s="152">
        <v>2</v>
      </c>
      <c r="O135" s="113"/>
      <c r="P135" s="114"/>
      <c r="Q135" s="91"/>
      <c r="R135" s="91"/>
      <c r="S135" s="91"/>
      <c r="T135" s="91"/>
      <c r="U135" s="91"/>
      <c r="V135" s="91"/>
      <c r="W135" s="91"/>
      <c r="X135" s="91"/>
      <c r="Y135" s="91"/>
      <c r="Z135" s="91"/>
      <c r="AA135" s="91"/>
      <c r="AB135" s="91"/>
      <c r="AC135" s="91"/>
      <c r="AD135" s="91"/>
      <c r="AE135" s="91"/>
    </row>
    <row r="136" spans="1:31" ht="13.5" thickBot="1">
      <c r="A136" s="998"/>
      <c r="B136" s="999"/>
      <c r="C136" s="1000"/>
      <c r="D136" s="141"/>
      <c r="E136" s="1005"/>
      <c r="F136" s="1005"/>
      <c r="G136" s="1020"/>
      <c r="H136" s="105" t="s">
        <v>15</v>
      </c>
      <c r="I136" s="108"/>
      <c r="J136" s="80"/>
      <c r="K136" s="80"/>
      <c r="L136" s="112"/>
      <c r="M136" s="108"/>
      <c r="N136" s="80"/>
      <c r="O136" s="80"/>
      <c r="P136" s="110"/>
      <c r="Q136" s="91"/>
      <c r="R136" s="91"/>
      <c r="S136" s="91"/>
      <c r="T136" s="91"/>
      <c r="U136" s="91"/>
      <c r="V136" s="91"/>
      <c r="W136" s="91"/>
      <c r="X136" s="91"/>
      <c r="Y136" s="91"/>
      <c r="Z136" s="91"/>
      <c r="AA136" s="91"/>
      <c r="AB136" s="91"/>
      <c r="AC136" s="91"/>
      <c r="AD136" s="91"/>
      <c r="AE136" s="91"/>
    </row>
    <row r="137" spans="1:31" ht="12.75" customHeight="1">
      <c r="A137" s="991" t="s">
        <v>11</v>
      </c>
      <c r="B137" s="995" t="s">
        <v>10</v>
      </c>
      <c r="C137" s="997" t="s">
        <v>122</v>
      </c>
      <c r="D137" s="1001" t="s">
        <v>118</v>
      </c>
      <c r="E137" s="1039"/>
      <c r="F137" s="1018" t="s">
        <v>10</v>
      </c>
      <c r="G137" s="1019"/>
      <c r="H137" s="96" t="s">
        <v>14</v>
      </c>
      <c r="I137" s="97"/>
      <c r="J137" s="98"/>
      <c r="K137" s="98"/>
      <c r="L137" s="126">
        <v>0</v>
      </c>
      <c r="M137" s="149">
        <v>36.15</v>
      </c>
      <c r="N137" s="150">
        <v>36.200000000000003</v>
      </c>
      <c r="O137" s="98"/>
      <c r="P137" s="137"/>
      <c r="Q137" s="91"/>
      <c r="R137" s="91"/>
      <c r="S137" s="91"/>
      <c r="T137" s="91"/>
      <c r="U137" s="91"/>
      <c r="V137" s="91"/>
      <c r="W137" s="91"/>
      <c r="X137" s="91"/>
      <c r="Y137" s="91"/>
      <c r="Z137" s="91"/>
      <c r="AA137" s="91"/>
      <c r="AB137" s="91"/>
      <c r="AC137" s="91"/>
      <c r="AD137" s="91"/>
      <c r="AE137" s="91"/>
    </row>
    <row r="138" spans="1:31" ht="13.5" thickBot="1">
      <c r="A138" s="998"/>
      <c r="B138" s="999"/>
      <c r="C138" s="1000"/>
      <c r="D138" s="1002"/>
      <c r="E138" s="1040"/>
      <c r="F138" s="1038"/>
      <c r="G138" s="1037"/>
      <c r="H138" s="78" t="s">
        <v>15</v>
      </c>
      <c r="I138" s="79">
        <v>0</v>
      </c>
      <c r="J138" s="80">
        <v>0</v>
      </c>
      <c r="K138" s="80"/>
      <c r="L138" s="109">
        <v>0</v>
      </c>
      <c r="M138" s="108">
        <v>36.15</v>
      </c>
      <c r="N138" s="80">
        <v>36.200000000000003</v>
      </c>
      <c r="O138" s="80"/>
      <c r="P138" s="110">
        <v>0</v>
      </c>
      <c r="Q138" s="91"/>
      <c r="R138" s="91"/>
      <c r="S138" s="91"/>
      <c r="T138" s="91"/>
      <c r="U138" s="91"/>
      <c r="V138" s="91"/>
      <c r="W138" s="91"/>
      <c r="X138" s="91"/>
      <c r="Y138" s="91"/>
      <c r="Z138" s="91"/>
      <c r="AA138" s="91"/>
      <c r="AB138" s="91"/>
      <c r="AC138" s="91"/>
      <c r="AD138" s="91"/>
      <c r="AE138" s="91"/>
    </row>
    <row r="139" spans="1:31">
      <c r="A139" s="991" t="s">
        <v>11</v>
      </c>
      <c r="B139" s="995" t="s">
        <v>10</v>
      </c>
      <c r="C139" s="997" t="s">
        <v>75</v>
      </c>
      <c r="D139" s="1001" t="s">
        <v>68</v>
      </c>
      <c r="E139" s="1006"/>
      <c r="F139" s="1018" t="s">
        <v>10</v>
      </c>
      <c r="G139" s="1019"/>
      <c r="H139" s="83" t="s">
        <v>14</v>
      </c>
      <c r="I139" s="82"/>
      <c r="J139" s="81"/>
      <c r="K139" s="81"/>
      <c r="L139" s="66"/>
      <c r="M139" s="64">
        <v>10</v>
      </c>
      <c r="N139" s="81">
        <v>10</v>
      </c>
      <c r="O139" s="81"/>
      <c r="P139" s="65"/>
    </row>
    <row r="140" spans="1:31" ht="13.5" thickBot="1">
      <c r="A140" s="992"/>
      <c r="B140" s="996"/>
      <c r="C140" s="996"/>
      <c r="D140" s="1003"/>
      <c r="E140" s="1007"/>
      <c r="F140" s="1005"/>
      <c r="G140" s="1020"/>
      <c r="H140" s="78" t="s">
        <v>15</v>
      </c>
      <c r="I140" s="79">
        <v>0</v>
      </c>
      <c r="J140" s="80">
        <v>0</v>
      </c>
      <c r="K140" s="80"/>
      <c r="L140" s="109">
        <v>0</v>
      </c>
      <c r="M140" s="108">
        <v>10</v>
      </c>
      <c r="N140" s="80">
        <v>10</v>
      </c>
      <c r="O140" s="80"/>
      <c r="P140" s="110">
        <v>0</v>
      </c>
    </row>
    <row r="141" spans="1:31" s="3" customFormat="1" ht="15.75" customHeight="1" thickBot="1">
      <c r="A141" s="69" t="s">
        <v>10</v>
      </c>
      <c r="B141" s="70" t="s">
        <v>11</v>
      </c>
      <c r="C141" s="1050" t="s">
        <v>16</v>
      </c>
      <c r="D141" s="1051"/>
      <c r="E141" s="1051"/>
      <c r="F141" s="1051"/>
      <c r="G141" s="1051"/>
      <c r="H141" s="1052"/>
      <c r="I141" s="74">
        <f>J141+L141</f>
        <v>1455.25</v>
      </c>
      <c r="J141" s="75">
        <f>J138+J136+J134+J132+J130+J128+J126+J124+J122+J120+J118+J116+J114+J112+J110+J108+J106+J103+J101+J99+J97+J95+J93+J91+J89+J87+J85+J83+J81+J79+J77+J75+J73+J140+J71+J69+J67+J65+J63+J61+J59+J57+J55+J53+J51+J49+J47+J45</f>
        <v>1455.25</v>
      </c>
      <c r="K141" s="75">
        <f>K138+K136+K134+K132+K130+K128+K126+K124+K122+K120+K118+K116+K114+K112+K110+K108+K106+K103+K101+K99+K97+K95+K93+K91+K89+K87+K85+K83+K81+K79+K77+K75+K73+K140+K71+K69+K67+K65+K63+K61+K59+K57+K55+K53+K51+K49+K47+K45</f>
        <v>0</v>
      </c>
      <c r="L141" s="75">
        <f>L138+L136+L134+L132+L130+L128+L126+L124+L122+L120+L118+L116+L114+L112+L110+L108+L106+L103+L101+L99+L97+L95+L93+L91+L89+L87+L85+L83+L81+L79+L77+L75+L73+L140+L71+L69+L67+L65+L63+L61+L59+L57+L55+L53+L51+L49+L47+L45</f>
        <v>0</v>
      </c>
      <c r="M141" s="74">
        <f>N141+P141</f>
        <v>1915.4199999999998</v>
      </c>
      <c r="N141" s="75">
        <f>N138+N136+N134+N132+N130+N128+N126+N124+N122+N120+N118+N116+N114+N112+N110+N108+N106+N103+N101+N99+N97+N95+N93+N91+N89+N87+N85+N83+N81+N79+N77+N75+N73+N140+N71+N69+N67+N65+N63+N61+N59+N57+N55+N53+N51+N49+N47+N45</f>
        <v>1915.4199999999998</v>
      </c>
      <c r="O141" s="75">
        <f>O138+O136+O134+O132+O130+O128+O126+O124+O122+O120+O118+O116+O114+O112+O110+O108+O106+O103+O101+O99+O97+O95+O93+O91+O89+O87+O85+O83+O81+O79+O77+O75+O73+O140+O71+O69+O67+O65+O63+O61+O59+O57+O55+O53+O51+O49+O47+O45</f>
        <v>0</v>
      </c>
      <c r="P141" s="75">
        <f>P138+P136+P134+P132+P130+P128+P126+P124+P122+P120+P118+P116+P114+P112+P110+P108+P106+P103+P101+P99+P97+P95+P93+P91+P89+P87+P85+P83+P81+P79+P77+P75+P73+P140+P71+P69+P67+P65+P63+P61+P59+P57+P55+P53+P51+P49+P47+P45</f>
        <v>0</v>
      </c>
    </row>
    <row r="142" spans="1:31" s="3" customFormat="1" ht="15.75" customHeight="1" thickBot="1">
      <c r="A142" s="76" t="s">
        <v>10</v>
      </c>
      <c r="B142" s="142" t="s">
        <v>11</v>
      </c>
      <c r="C142" s="1044" t="s">
        <v>133</v>
      </c>
      <c r="D142" s="1045"/>
      <c r="E142" s="1045"/>
      <c r="F142" s="1045"/>
      <c r="G142" s="1045"/>
      <c r="H142" s="1046"/>
      <c r="I142" s="143">
        <f>J142+L142</f>
        <v>13209.05</v>
      </c>
      <c r="J142" s="144">
        <f>J141+J42+J36+J32+J26</f>
        <v>13209.05</v>
      </c>
      <c r="K142" s="144">
        <f>K141+K137+K135+K133+K131+K129+K127+K125+K123+K121+K119+K117+K115+K113+K111+K109+K107+K104+K102+K100+K98+K96+K94+K92+K90+K88+K86+K84+K82+K80+K78+K76+K74+K72+K139+K70+K68+K66+K64+K62+K60+K58+K56+K54+K52+K50+K48+K46</f>
        <v>0</v>
      </c>
      <c r="L142" s="144">
        <f>L141+L137+L135+L133+L131+L129+L127+L125+L123+L121+L119+L117+L115+L113+L111+L109+L107+L104+L102+L100+L98+L96+L94+L92+L90+L88+L86+L84+L82+L80+L78+L76+L74+L72+L139+L70+L68+L66+L64+L62+L60+L58+L56+L54+L52+L50+L48+L46</f>
        <v>0</v>
      </c>
      <c r="M142" s="143">
        <f>N142+P142</f>
        <v>14182.619999999997</v>
      </c>
      <c r="N142" s="144">
        <f>N141+N42+N36+N32+N26</f>
        <v>14019.819999999998</v>
      </c>
      <c r="O142" s="144">
        <f>O141+O42+O36+O32+O26</f>
        <v>8823.2000000000025</v>
      </c>
      <c r="P142" s="144">
        <f>P141+P42+P36+P32+P26</f>
        <v>162.80000000000001</v>
      </c>
    </row>
  </sheetData>
  <mergeCells count="397">
    <mergeCell ref="A2:A4"/>
    <mergeCell ref="G121:G122"/>
    <mergeCell ref="I2:L2"/>
    <mergeCell ref="A38:A39"/>
    <mergeCell ref="B38:B39"/>
    <mergeCell ref="C38:C39"/>
    <mergeCell ref="D38:D39"/>
    <mergeCell ref="E38:E39"/>
    <mergeCell ref="B2:B4"/>
    <mergeCell ref="C2:C4"/>
    <mergeCell ref="D2:D4"/>
    <mergeCell ref="G2:G4"/>
    <mergeCell ref="F30:F31"/>
    <mergeCell ref="E28:E29"/>
    <mergeCell ref="F28:F29"/>
    <mergeCell ref="C30:C31"/>
    <mergeCell ref="D30:D31"/>
    <mergeCell ref="G34:G35"/>
    <mergeCell ref="C34:C35"/>
    <mergeCell ref="E30:E31"/>
    <mergeCell ref="A33:P33"/>
    <mergeCell ref="C32:H32"/>
    <mergeCell ref="B6:B26"/>
    <mergeCell ref="C6:C26"/>
    <mergeCell ref="P3:P4"/>
    <mergeCell ref="A64:A65"/>
    <mergeCell ref="G40:G41"/>
    <mergeCell ref="A5:P5"/>
    <mergeCell ref="A27:P27"/>
    <mergeCell ref="N3:O3"/>
    <mergeCell ref="H2:H4"/>
    <mergeCell ref="M2:P2"/>
    <mergeCell ref="M3:M4"/>
    <mergeCell ref="E2:E4"/>
    <mergeCell ref="F2:F4"/>
    <mergeCell ref="G28:G29"/>
    <mergeCell ref="I3:I4"/>
    <mergeCell ref="J3:K3"/>
    <mergeCell ref="L3:L4"/>
    <mergeCell ref="H6:H24"/>
    <mergeCell ref="G30:G31"/>
    <mergeCell ref="B34:B35"/>
    <mergeCell ref="A37:P37"/>
    <mergeCell ref="G38:G39"/>
    <mergeCell ref="F40:F41"/>
    <mergeCell ref="A40:A41"/>
    <mergeCell ref="B40:B41"/>
    <mergeCell ref="C40:C41"/>
    <mergeCell ref="D6:D24"/>
    <mergeCell ref="C42:H42"/>
    <mergeCell ref="A43:P43"/>
    <mergeCell ref="D34:D35"/>
    <mergeCell ref="E34:E35"/>
    <mergeCell ref="F34:F35"/>
    <mergeCell ref="A34:A35"/>
    <mergeCell ref="D40:D41"/>
    <mergeCell ref="E40:E41"/>
    <mergeCell ref="F38:F39"/>
    <mergeCell ref="C36:H36"/>
    <mergeCell ref="A68:A69"/>
    <mergeCell ref="A70:A71"/>
    <mergeCell ref="A28:A29"/>
    <mergeCell ref="B28:B29"/>
    <mergeCell ref="C28:C29"/>
    <mergeCell ref="D28:D29"/>
    <mergeCell ref="A80:A81"/>
    <mergeCell ref="A78:A79"/>
    <mergeCell ref="B78:B79"/>
    <mergeCell ref="A66:A67"/>
    <mergeCell ref="B66:B67"/>
    <mergeCell ref="C66:C67"/>
    <mergeCell ref="B68:B69"/>
    <mergeCell ref="C68:C69"/>
    <mergeCell ref="B70:B71"/>
    <mergeCell ref="C70:C71"/>
    <mergeCell ref="D70:D71"/>
    <mergeCell ref="A74:A75"/>
    <mergeCell ref="B76:B77"/>
    <mergeCell ref="C72:C73"/>
    <mergeCell ref="B72:B73"/>
    <mergeCell ref="D66:D67"/>
    <mergeCell ref="A72:A73"/>
    <mergeCell ref="A44:A45"/>
    <mergeCell ref="C94:C95"/>
    <mergeCell ref="D94:D95"/>
    <mergeCell ref="A86:A87"/>
    <mergeCell ref="A84:A85"/>
    <mergeCell ref="A76:A77"/>
    <mergeCell ref="A98:A99"/>
    <mergeCell ref="C142:H142"/>
    <mergeCell ref="E76:E77"/>
    <mergeCell ref="G76:G77"/>
    <mergeCell ref="E78:E79"/>
    <mergeCell ref="F78:F79"/>
    <mergeCell ref="G117:G118"/>
    <mergeCell ref="D92:D93"/>
    <mergeCell ref="C107:C108"/>
    <mergeCell ref="F76:F77"/>
    <mergeCell ref="C76:C77"/>
    <mergeCell ref="D90:D91"/>
    <mergeCell ref="C100:C101"/>
    <mergeCell ref="D100:D101"/>
    <mergeCell ref="C109:C110"/>
    <mergeCell ref="D104:D106"/>
    <mergeCell ref="C98:C99"/>
    <mergeCell ref="D98:D99"/>
    <mergeCell ref="C141:H141"/>
    <mergeCell ref="B80:B81"/>
    <mergeCell ref="C80:C81"/>
    <mergeCell ref="D80:D81"/>
    <mergeCell ref="C90:C91"/>
    <mergeCell ref="D76:D77"/>
    <mergeCell ref="C117:C118"/>
    <mergeCell ref="E66:E67"/>
    <mergeCell ref="E68:E69"/>
    <mergeCell ref="E80:E81"/>
    <mergeCell ref="E84:E85"/>
    <mergeCell ref="E74:E75"/>
    <mergeCell ref="E82:E83"/>
    <mergeCell ref="E70:E71"/>
    <mergeCell ref="E72:E73"/>
    <mergeCell ref="D107:D108"/>
    <mergeCell ref="C82:C83"/>
    <mergeCell ref="D82:D83"/>
    <mergeCell ref="B74:B75"/>
    <mergeCell ref="C74:C75"/>
    <mergeCell ref="C78:C79"/>
    <mergeCell ref="D78:D79"/>
    <mergeCell ref="C92:C93"/>
    <mergeCell ref="C96:C97"/>
    <mergeCell ref="B94:B95"/>
    <mergeCell ref="C139:C140"/>
    <mergeCell ref="D139:D140"/>
    <mergeCell ref="D133:D134"/>
    <mergeCell ref="B104:B106"/>
    <mergeCell ref="C104:C106"/>
    <mergeCell ref="C102:C103"/>
    <mergeCell ref="D102:D103"/>
    <mergeCell ref="D96:D97"/>
    <mergeCell ref="B96:B97"/>
    <mergeCell ref="B107:B108"/>
    <mergeCell ref="B102:B103"/>
    <mergeCell ref="B115:B116"/>
    <mergeCell ref="B117:B118"/>
    <mergeCell ref="A102:A103"/>
    <mergeCell ref="B98:B99"/>
    <mergeCell ref="B100:B101"/>
    <mergeCell ref="A107:A108"/>
    <mergeCell ref="A104:A106"/>
    <mergeCell ref="A113:A114"/>
    <mergeCell ref="B113:B114"/>
    <mergeCell ref="A82:A83"/>
    <mergeCell ref="A100:A101"/>
    <mergeCell ref="A96:A97"/>
    <mergeCell ref="B92:B93"/>
    <mergeCell ref="B90:B91"/>
    <mergeCell ref="B84:B85"/>
    <mergeCell ref="A90:A91"/>
    <mergeCell ref="A88:A89"/>
    <mergeCell ref="A92:A93"/>
    <mergeCell ref="A94:A95"/>
    <mergeCell ref="A109:A110"/>
    <mergeCell ref="B109:B110"/>
    <mergeCell ref="A111:A112"/>
    <mergeCell ref="A139:A140"/>
    <mergeCell ref="F131:F132"/>
    <mergeCell ref="E139:E140"/>
    <mergeCell ref="F139:F140"/>
    <mergeCell ref="G139:G140"/>
    <mergeCell ref="G131:G132"/>
    <mergeCell ref="G127:G128"/>
    <mergeCell ref="F127:F128"/>
    <mergeCell ref="G129:G130"/>
    <mergeCell ref="F129:F130"/>
    <mergeCell ref="C133:C134"/>
    <mergeCell ref="G137:G138"/>
    <mergeCell ref="F135:F136"/>
    <mergeCell ref="G135:G136"/>
    <mergeCell ref="B139:B140"/>
    <mergeCell ref="G133:G134"/>
    <mergeCell ref="D131:D132"/>
    <mergeCell ref="C129:C130"/>
    <mergeCell ref="F137:F138"/>
    <mergeCell ref="E137:E138"/>
    <mergeCell ref="E133:E134"/>
    <mergeCell ref="F133:F134"/>
    <mergeCell ref="E131:E132"/>
    <mergeCell ref="E129:E130"/>
    <mergeCell ref="G62:G63"/>
    <mergeCell ref="G56:G57"/>
    <mergeCell ref="F64:F65"/>
    <mergeCell ref="G64:G65"/>
    <mergeCell ref="G58:G59"/>
    <mergeCell ref="G60:G61"/>
    <mergeCell ref="F94:F95"/>
    <mergeCell ref="G90:G91"/>
    <mergeCell ref="G88:G89"/>
    <mergeCell ref="F92:F93"/>
    <mergeCell ref="G94:G95"/>
    <mergeCell ref="F62:F63"/>
    <mergeCell ref="F56:F57"/>
    <mergeCell ref="F58:F59"/>
    <mergeCell ref="F60:F61"/>
    <mergeCell ref="G70:G71"/>
    <mergeCell ref="G78:G79"/>
    <mergeCell ref="G72:G73"/>
    <mergeCell ref="G66:G67"/>
    <mergeCell ref="G74:G75"/>
    <mergeCell ref="F74:F75"/>
    <mergeCell ref="F66:F67"/>
    <mergeCell ref="G68:G69"/>
    <mergeCell ref="G80:G81"/>
    <mergeCell ref="F44:F45"/>
    <mergeCell ref="E46:E47"/>
    <mergeCell ref="D44:D45"/>
    <mergeCell ref="G46:G47"/>
    <mergeCell ref="C50:C51"/>
    <mergeCell ref="E44:E45"/>
    <mergeCell ref="F48:F49"/>
    <mergeCell ref="G48:G49"/>
    <mergeCell ref="G50:G51"/>
    <mergeCell ref="E48:E49"/>
    <mergeCell ref="G44:G45"/>
    <mergeCell ref="F46:F47"/>
    <mergeCell ref="F50:F51"/>
    <mergeCell ref="B44:B45"/>
    <mergeCell ref="A46:A47"/>
    <mergeCell ref="B46:B47"/>
    <mergeCell ref="A52:A53"/>
    <mergeCell ref="A48:A49"/>
    <mergeCell ref="B48:B49"/>
    <mergeCell ref="C48:C49"/>
    <mergeCell ref="D48:D49"/>
    <mergeCell ref="C46:C47"/>
    <mergeCell ref="D46:D47"/>
    <mergeCell ref="A50:A51"/>
    <mergeCell ref="B50:B51"/>
    <mergeCell ref="B52:B53"/>
    <mergeCell ref="C44:C45"/>
    <mergeCell ref="E52:E53"/>
    <mergeCell ref="G54:G55"/>
    <mergeCell ref="C52:C53"/>
    <mergeCell ref="D52:D53"/>
    <mergeCell ref="D50:D51"/>
    <mergeCell ref="E50:E51"/>
    <mergeCell ref="E54:E55"/>
    <mergeCell ref="A54:A55"/>
    <mergeCell ref="B54:B55"/>
    <mergeCell ref="D54:D55"/>
    <mergeCell ref="C54:C55"/>
    <mergeCell ref="F54:F55"/>
    <mergeCell ref="G52:G53"/>
    <mergeCell ref="F52:F53"/>
    <mergeCell ref="A62:A63"/>
    <mergeCell ref="C62:C63"/>
    <mergeCell ref="D56:D57"/>
    <mergeCell ref="D62:D63"/>
    <mergeCell ref="B62:B63"/>
    <mergeCell ref="C60:C61"/>
    <mergeCell ref="C58:C59"/>
    <mergeCell ref="E64:E65"/>
    <mergeCell ref="E62:E63"/>
    <mergeCell ref="E60:E61"/>
    <mergeCell ref="A58:A59"/>
    <mergeCell ref="B60:B61"/>
    <mergeCell ref="B58:B59"/>
    <mergeCell ref="A60:A61"/>
    <mergeCell ref="E56:E57"/>
    <mergeCell ref="E58:E59"/>
    <mergeCell ref="A56:A57"/>
    <mergeCell ref="B56:B57"/>
    <mergeCell ref="C56:C57"/>
    <mergeCell ref="D60:D61"/>
    <mergeCell ref="B64:B65"/>
    <mergeCell ref="C64:C65"/>
    <mergeCell ref="D64:D65"/>
    <mergeCell ref="C84:C85"/>
    <mergeCell ref="D84:D85"/>
    <mergeCell ref="B82:B83"/>
    <mergeCell ref="B86:B87"/>
    <mergeCell ref="B88:B89"/>
    <mergeCell ref="C88:C89"/>
    <mergeCell ref="C86:C87"/>
    <mergeCell ref="D88:D89"/>
    <mergeCell ref="E88:E89"/>
    <mergeCell ref="D86:D87"/>
    <mergeCell ref="E86:E87"/>
    <mergeCell ref="G104:G106"/>
    <mergeCell ref="F102:F103"/>
    <mergeCell ref="E104:E106"/>
    <mergeCell ref="F104:F106"/>
    <mergeCell ref="D68:D69"/>
    <mergeCell ref="G100:G101"/>
    <mergeCell ref="F90:F91"/>
    <mergeCell ref="G92:G93"/>
    <mergeCell ref="G102:G103"/>
    <mergeCell ref="F100:F101"/>
    <mergeCell ref="G96:G97"/>
    <mergeCell ref="E92:E93"/>
    <mergeCell ref="E90:E91"/>
    <mergeCell ref="D72:D73"/>
    <mergeCell ref="D74:D75"/>
    <mergeCell ref="F84:F85"/>
    <mergeCell ref="F80:F81"/>
    <mergeCell ref="F70:F71"/>
    <mergeCell ref="F72:F73"/>
    <mergeCell ref="F68:F69"/>
    <mergeCell ref="G84:G85"/>
    <mergeCell ref="G86:G87"/>
    <mergeCell ref="G82:G83"/>
    <mergeCell ref="F82:F83"/>
    <mergeCell ref="F88:F89"/>
    <mergeCell ref="F86:F87"/>
    <mergeCell ref="F113:F114"/>
    <mergeCell ref="G125:G126"/>
    <mergeCell ref="F115:F116"/>
    <mergeCell ref="F121:F122"/>
    <mergeCell ref="F117:F118"/>
    <mergeCell ref="E94:E95"/>
    <mergeCell ref="F98:F99"/>
    <mergeCell ref="G98:G99"/>
    <mergeCell ref="F96:F97"/>
    <mergeCell ref="E96:E97"/>
    <mergeCell ref="E98:E99"/>
    <mergeCell ref="E100:E101"/>
    <mergeCell ref="E107:E108"/>
    <mergeCell ref="G109:G110"/>
    <mergeCell ref="G115:G116"/>
    <mergeCell ref="G123:G124"/>
    <mergeCell ref="F125:F126"/>
    <mergeCell ref="E123:E124"/>
    <mergeCell ref="F123:F124"/>
    <mergeCell ref="F119:F120"/>
    <mergeCell ref="G111:G112"/>
    <mergeCell ref="E102:E103"/>
    <mergeCell ref="F111:F112"/>
    <mergeCell ref="F109:F110"/>
    <mergeCell ref="F107:F108"/>
    <mergeCell ref="G107:G108"/>
    <mergeCell ref="D111:D112"/>
    <mergeCell ref="E121:E122"/>
    <mergeCell ref="D121:D122"/>
    <mergeCell ref="E115:E116"/>
    <mergeCell ref="E117:E118"/>
    <mergeCell ref="D109:D110"/>
    <mergeCell ref="G119:G120"/>
    <mergeCell ref="D113:D114"/>
    <mergeCell ref="D117:D118"/>
    <mergeCell ref="G113:G114"/>
    <mergeCell ref="E135:E136"/>
    <mergeCell ref="A135:A136"/>
    <mergeCell ref="A133:A134"/>
    <mergeCell ref="E127:E128"/>
    <mergeCell ref="E119:E120"/>
    <mergeCell ref="D115:D116"/>
    <mergeCell ref="D123:D124"/>
    <mergeCell ref="E125:E126"/>
    <mergeCell ref="E109:E110"/>
    <mergeCell ref="E111:E112"/>
    <mergeCell ref="D125:D126"/>
    <mergeCell ref="E113:E114"/>
    <mergeCell ref="A123:A124"/>
    <mergeCell ref="C113:C114"/>
    <mergeCell ref="C121:C122"/>
    <mergeCell ref="C123:C124"/>
    <mergeCell ref="D119:D120"/>
    <mergeCell ref="A125:A126"/>
    <mergeCell ref="B125:B126"/>
    <mergeCell ref="C125:C126"/>
    <mergeCell ref="B111:B112"/>
    <mergeCell ref="C111:C112"/>
    <mergeCell ref="B121:B122"/>
    <mergeCell ref="B119:B120"/>
    <mergeCell ref="A137:A138"/>
    <mergeCell ref="B137:B138"/>
    <mergeCell ref="C137:C138"/>
    <mergeCell ref="D137:D138"/>
    <mergeCell ref="B133:B134"/>
    <mergeCell ref="B135:B136"/>
    <mergeCell ref="C135:C136"/>
    <mergeCell ref="B129:B130"/>
    <mergeCell ref="D127:D128"/>
    <mergeCell ref="B131:B132"/>
    <mergeCell ref="C131:C132"/>
    <mergeCell ref="B127:B128"/>
    <mergeCell ref="D129:D130"/>
    <mergeCell ref="A115:A116"/>
    <mergeCell ref="A131:A132"/>
    <mergeCell ref="A129:A130"/>
    <mergeCell ref="A117:A118"/>
    <mergeCell ref="A119:A120"/>
    <mergeCell ref="A127:A128"/>
    <mergeCell ref="A121:A122"/>
    <mergeCell ref="B123:B124"/>
    <mergeCell ref="C115:C116"/>
    <mergeCell ref="C119:C120"/>
    <mergeCell ref="C127:C128"/>
  </mergeCells>
  <phoneticPr fontId="0"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2</vt:i4>
      </vt:variant>
    </vt:vector>
  </HeadingPairs>
  <TitlesOfParts>
    <vt:vector size="2" baseType="lpstr">
      <vt:lpstr>2 priedas</vt:lpstr>
      <vt:lpstr>KMSA išlaikymas</vt:lpstr>
    </vt:vector>
  </TitlesOfParts>
  <Company>valdyba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Ingrida Maksvytienė</cp:lastModifiedBy>
  <cp:lastPrinted>2018-10-01T12:53:02Z</cp:lastPrinted>
  <dcterms:created xsi:type="dcterms:W3CDTF">2004-05-19T10:48:48Z</dcterms:created>
  <dcterms:modified xsi:type="dcterms:W3CDTF">2018-10-01T12:57:51Z</dcterms:modified>
</cp:coreProperties>
</file>