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DISKAS_D\dokumentai\2024\Sprendimai\Darbui\"/>
    </mc:Choice>
  </mc:AlternateContent>
  <xr:revisionPtr revIDLastSave="0" documentId="8_{EE52DA72-2915-4C9E-BB6B-B4CAD2F5209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lanas" sheetId="2" r:id="rId1"/>
  </sheets>
  <definedNames>
    <definedName name="_xlnm.Print_Titles" localSheetId="0">Planas!$6:$8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2" l="1"/>
  <c r="F11" i="2" s="1"/>
  <c r="G12" i="2"/>
  <c r="G11" i="2" s="1"/>
  <c r="H12" i="2"/>
  <c r="H11" i="2" s="1"/>
  <c r="F14" i="2"/>
  <c r="G14" i="2"/>
  <c r="H14" i="2"/>
  <c r="F22" i="2"/>
  <c r="F16" i="2" s="1"/>
  <c r="G22" i="2"/>
  <c r="G16" i="2" s="1"/>
  <c r="H22" i="2"/>
  <c r="H16" i="2" s="1"/>
  <c r="F26" i="2"/>
  <c r="G26" i="2"/>
  <c r="H26" i="2"/>
  <c r="F30" i="2"/>
  <c r="G30" i="2"/>
  <c r="F31" i="2"/>
  <c r="G31" i="2"/>
  <c r="H31" i="2"/>
  <c r="H30" i="2" s="1"/>
  <c r="F34" i="2"/>
  <c r="F33" i="2" s="1"/>
  <c r="G34" i="2"/>
  <c r="G33" i="2" s="1"/>
  <c r="H34" i="2"/>
  <c r="H33" i="2" s="1"/>
  <c r="F43" i="2"/>
  <c r="F37" i="2" s="1"/>
  <c r="F36" i="2" s="1"/>
  <c r="G43" i="2"/>
  <c r="G37" i="2" s="1"/>
  <c r="G36" i="2" s="1"/>
  <c r="H43" i="2"/>
  <c r="H37" i="2" s="1"/>
  <c r="H36" i="2" s="1"/>
  <c r="F47" i="2"/>
  <c r="G47" i="2"/>
  <c r="G46" i="2" s="1"/>
  <c r="H47" i="2"/>
  <c r="F50" i="2"/>
  <c r="G50" i="2"/>
  <c r="H50" i="2"/>
  <c r="F57" i="2"/>
  <c r="F56" i="2" s="1"/>
  <c r="G57" i="2"/>
  <c r="G56" i="2" s="1"/>
  <c r="H57" i="2"/>
  <c r="H56" i="2" s="1"/>
  <c r="F60" i="2"/>
  <c r="F59" i="2" s="1"/>
  <c r="G60" i="2"/>
  <c r="G59" i="2" s="1"/>
  <c r="H60" i="2"/>
  <c r="H59" i="2" s="1"/>
  <c r="F67" i="2"/>
  <c r="F66" i="2" s="1"/>
  <c r="G67" i="2"/>
  <c r="G66" i="2" s="1"/>
  <c r="H67" i="2"/>
  <c r="F69" i="2"/>
  <c r="G69" i="2"/>
  <c r="H69" i="2"/>
  <c r="F72" i="2"/>
  <c r="G72" i="2"/>
  <c r="H72" i="2"/>
  <c r="F75" i="2"/>
  <c r="G75" i="2"/>
  <c r="H75" i="2"/>
  <c r="F78" i="2"/>
  <c r="G78" i="2"/>
  <c r="H78" i="2"/>
  <c r="F81" i="2"/>
  <c r="G81" i="2"/>
  <c r="H81" i="2"/>
  <c r="F86" i="2"/>
  <c r="F85" i="2" s="1"/>
  <c r="G86" i="2"/>
  <c r="G85" i="2" s="1"/>
  <c r="H86" i="2"/>
  <c r="H85" i="2" s="1"/>
  <c r="F89" i="2"/>
  <c r="F88" i="2" s="1"/>
  <c r="G89" i="2"/>
  <c r="G88" i="2" s="1"/>
  <c r="H89" i="2"/>
  <c r="H88" i="2" s="1"/>
  <c r="F93" i="2"/>
  <c r="G93" i="2"/>
  <c r="H93" i="2"/>
  <c r="F96" i="2"/>
  <c r="G96" i="2"/>
  <c r="H96" i="2"/>
  <c r="F98" i="2"/>
  <c r="G98" i="2"/>
  <c r="H98" i="2"/>
  <c r="F100" i="2"/>
  <c r="G100" i="2"/>
  <c r="H100" i="2"/>
  <c r="F102" i="2"/>
  <c r="G102" i="2"/>
  <c r="H102" i="2"/>
  <c r="F104" i="2"/>
  <c r="G104" i="2"/>
  <c r="H104" i="2"/>
  <c r="F111" i="2"/>
  <c r="G111" i="2"/>
  <c r="H111" i="2"/>
  <c r="F113" i="2"/>
  <c r="G113" i="2"/>
  <c r="H113" i="2"/>
  <c r="F115" i="2"/>
  <c r="G115" i="2"/>
  <c r="H115" i="2"/>
  <c r="F117" i="2"/>
  <c r="G117" i="2"/>
  <c r="H117" i="2"/>
  <c r="F121" i="2"/>
  <c r="G121" i="2"/>
  <c r="H121" i="2"/>
  <c r="F123" i="2"/>
  <c r="G123" i="2"/>
  <c r="H123" i="2"/>
  <c r="F125" i="2"/>
  <c r="G125" i="2"/>
  <c r="H125" i="2"/>
  <c r="F127" i="2"/>
  <c r="G127" i="2"/>
  <c r="H127" i="2"/>
  <c r="G130" i="2"/>
  <c r="G129" i="2" s="1"/>
  <c r="F131" i="2"/>
  <c r="F130" i="2" s="1"/>
  <c r="G131" i="2"/>
  <c r="H131" i="2"/>
  <c r="H130" i="2" s="1"/>
  <c r="F135" i="2"/>
  <c r="F134" i="2" s="1"/>
  <c r="G135" i="2"/>
  <c r="G134" i="2" s="1"/>
  <c r="H135" i="2"/>
  <c r="H134" i="2" s="1"/>
  <c r="C143" i="2"/>
  <c r="C152" i="2" s="1"/>
  <c r="D143" i="2"/>
  <c r="E143" i="2"/>
  <c r="C150" i="2"/>
  <c r="D150" i="2"/>
  <c r="E150" i="2"/>
  <c r="H46" i="2" l="1"/>
  <c r="F46" i="2"/>
  <c r="H10" i="2"/>
  <c r="G110" i="2"/>
  <c r="G109" i="2" s="1"/>
  <c r="F110" i="2"/>
  <c r="F109" i="2" s="1"/>
  <c r="H66" i="2"/>
  <c r="G92" i="2"/>
  <c r="G91" i="2" s="1"/>
  <c r="H129" i="2"/>
  <c r="F129" i="2"/>
  <c r="H92" i="2"/>
  <c r="H91" i="2" s="1"/>
  <c r="F92" i="2"/>
  <c r="F91" i="2" s="1"/>
  <c r="H71" i="2"/>
  <c r="G120" i="2"/>
  <c r="G119" i="2" s="1"/>
  <c r="G71" i="2"/>
  <c r="E152" i="2"/>
  <c r="H120" i="2"/>
  <c r="H119" i="2" s="1"/>
  <c r="F120" i="2"/>
  <c r="F119" i="2" s="1"/>
  <c r="H77" i="2"/>
  <c r="F71" i="2"/>
  <c r="G10" i="2"/>
  <c r="D152" i="2"/>
  <c r="G77" i="2"/>
  <c r="H110" i="2"/>
  <c r="H109" i="2" s="1"/>
  <c r="F77" i="2"/>
  <c r="F10" i="2"/>
  <c r="G9" i="2" l="1"/>
  <c r="H9" i="2"/>
  <c r="F9" i="2"/>
</calcChain>
</file>

<file path=xl/sharedStrings.xml><?xml version="1.0" encoding="utf-8"?>
<sst xmlns="http://schemas.openxmlformats.org/spreadsheetml/2006/main" count="1159" uniqueCount="413">
  <si>
    <t>Šakių rajono savivaldybės 2024–2026 metų strateginis veiklos planas</t>
  </si>
  <si>
    <t>Kodas</t>
  </si>
  <si>
    <t>Vykdytojas</t>
  </si>
  <si>
    <t>Atsakingas (-i) asmuo (-ys)</t>
  </si>
  <si>
    <t>Papildomas (-i) požymis (-iai)</t>
  </si>
  <si>
    <t>2024 metų asignavimai ir kitos lėšos</t>
  </si>
  <si>
    <t>2025 metų asignavimai ir kitos lėšos</t>
  </si>
  <si>
    <t>2026 metų asignavimai ir kitos lėšos</t>
  </si>
  <si>
    <t>Poveikio /Rezultato /Produkto /Veiklos efektyvumo</t>
  </si>
  <si>
    <t>Rodiklis</t>
  </si>
  <si>
    <t>Mato vnt.</t>
  </si>
  <si>
    <t>Planas</t>
  </si>
  <si>
    <t>2024</t>
  </si>
  <si>
    <t>2025</t>
  </si>
  <si>
    <t>2026</t>
  </si>
  <si>
    <t>04.</t>
  </si>
  <si>
    <t>Regioninės plėtros ir bendruomeninių iniciatyvų programa</t>
  </si>
  <si>
    <t>Ūkio ir investicijų skyrius</t>
  </si>
  <si>
    <t>Iveta Ignatjevaitė; Martynas Remeikis</t>
  </si>
  <si>
    <t>04.01.</t>
  </si>
  <si>
    <t xml:space="preserve">Tikslas: Darnaus išteklių naudojimo skatinimas.  </t>
  </si>
  <si>
    <t>Martynas Remeikis</t>
  </si>
  <si>
    <t>Renovuotų daugiabučių namų dalis procentais</t>
  </si>
  <si>
    <t>proc.</t>
  </si>
  <si>
    <t>8,00</t>
  </si>
  <si>
    <t>0,00</t>
  </si>
  <si>
    <t>04.01.01.</t>
  </si>
  <si>
    <t>Uždavinys: Kompleksiškai plėtoti ir puoselėti  rekreacines teritorijas, želdynus, tvenkinius bei kitas viešąsias erdves, pritaikant jas gyventojų bei verslo poreikiams</t>
  </si>
  <si>
    <t>T</t>
  </si>
  <si>
    <t>Pritaikytų viešųjų erdvių skaičius</t>
  </si>
  <si>
    <t>vnt.</t>
  </si>
  <si>
    <t>5,00</t>
  </si>
  <si>
    <t>04.01.01.03.</t>
  </si>
  <si>
    <t>Priemonė: įgyvendinti projektą  „Gelgaudiškio dvaro parko sutvarkymas.“ (V-016)</t>
  </si>
  <si>
    <t>Miglė Kriaučiūnienė</t>
  </si>
  <si>
    <t>TP</t>
  </si>
  <si>
    <t>Atliktų projekto ekspertizių skaičius</t>
  </si>
  <si>
    <t>1,00</t>
  </si>
  <si>
    <t>Stebėjimo sistemų įrangos skaičius</t>
  </si>
  <si>
    <t>2,00</t>
  </si>
  <si>
    <t>04.01.02.</t>
  </si>
  <si>
    <t>Uždavinys: Plėtoti ir tobulinti komunalinių atliekų surinkimo, tvarkymo ir pirminio rūšiavimo infrastruktūrą</t>
  </si>
  <si>
    <t>Sąvartynuose šalinamų komunalinių atliekų dalis procentais</t>
  </si>
  <si>
    <t>35,00</t>
  </si>
  <si>
    <t>04.01.02.05.</t>
  </si>
  <si>
    <t>Priemonė. Įgyvendinti projektą „Rūšiuojamojo atliekų surinkimo skatinimas Marijampolės regione" (R)</t>
  </si>
  <si>
    <t xml:space="preserve">UAB „Marijampolės apskrities atliekų tvarkymo centras“ </t>
  </si>
  <si>
    <t>Iveta Ignatjevaitė</t>
  </si>
  <si>
    <t>RE</t>
  </si>
  <si>
    <t>Konteinerių skirtų maisto (virtuvės) atliekoms skaičius</t>
  </si>
  <si>
    <t>943,00</t>
  </si>
  <si>
    <t>04.01.03</t>
  </si>
  <si>
    <t>Uždavinys: Švelninti poveikį klimato kaitai, įskaitant  gyvenamųjų ir savivaldybių viešųjų pastatų energijos vartojimo efektyvumo didinimą ir energijos iš atsinaujinančių išteklių naudojimo skatinimą.</t>
  </si>
  <si>
    <t>P</t>
  </si>
  <si>
    <t>Sutaupytas daugiabučių namų ir savivaldybių viešųjų pastatų ūkyje energijos suminis kiekis GWh</t>
  </si>
  <si>
    <t>GWh</t>
  </si>
  <si>
    <t>0,34</t>
  </si>
  <si>
    <t>Pagamintos elektros ir šilumos kiekis iš atsinaujinančių šaltinių, skaičius</t>
  </si>
  <si>
    <t>04.01.03.03.</t>
  </si>
  <si>
    <t>Priemonė. Įgyvendinti projektą ,,Saulės fotovoltinės jėgainės diegimas Šakių rajono savivaldybės administracijos pastate, esančiame Bažnyčios g. 4, Šakiuose"</t>
  </si>
  <si>
    <t>Aušra Slidziauskienė</t>
  </si>
  <si>
    <t>PP, TI</t>
  </si>
  <si>
    <t>Parengtų ŠESD (šiltnamio efektą sukeliančių dujų) ataskaitų skaičius</t>
  </si>
  <si>
    <t>04.01.03.07.</t>
  </si>
  <si>
    <t>Priemonė. Įgyvendinti projektą ,,Saulės fotovoltinės jėgainės diegimas Kukarskės globos namuose, esančiuose Nemuno g. 136, Kukarskės k. Kidulių sen.,Šakių r."</t>
  </si>
  <si>
    <t>04.01.03.08.</t>
  </si>
  <si>
    <t>Priemonė. Įgyvendinti projektą ,,Atsinaujinančių energijos šaltinių diegimas Šakių rajono savivaldybės jaunimo kūrybos ir sporto centre"</t>
  </si>
  <si>
    <t>04.01.03.11.</t>
  </si>
  <si>
    <t>Priemonė. Įgyvendinti projektą ,,Atsinaujinančių energijos šaltinių diegimas Šakių kultūros centre"</t>
  </si>
  <si>
    <t>04.01.03.12.</t>
  </si>
  <si>
    <t>Priemonė: Įgyvendinti projektą „Šakių „Žiburio“ gimnazijos pastato modernizavimas/atnaujinimas (energetinio efektyvumo didinimas) "</t>
  </si>
  <si>
    <t>Rasa Liubamirskaitė</t>
  </si>
  <si>
    <t>Modernizuotų/atnaujintų pastatų skaičius</t>
  </si>
  <si>
    <t>Atlikta rangos darbų, procentais</t>
  </si>
  <si>
    <t>15,00</t>
  </si>
  <si>
    <t>04.01.03.16.</t>
  </si>
  <si>
    <t>Priemonė. Įgyvendinti projektą" Kultūros objektų infrastruktūros modernizavimas ir plėtra Šakių rajone"</t>
  </si>
  <si>
    <t>PP</t>
  </si>
  <si>
    <t>Parengtų techninių projektų skaičius</t>
  </si>
  <si>
    <t>04.01.03.17.</t>
  </si>
  <si>
    <t>Priemonė. Įgyvendinti projektą "Skatinti alternatyviųjų degalų naudojimą transporto sektoriuje Šakių rajono savivaldybėje"</t>
  </si>
  <si>
    <t xml:space="preserve">UAB „Šakių autobusų parkas“ </t>
  </si>
  <si>
    <t>Parengtų projektinių paraiškų skaičius</t>
  </si>
  <si>
    <t>04.01.04.</t>
  </si>
  <si>
    <t>Uždavinys: Rengti teritorijų planavimo dokumentus</t>
  </si>
  <si>
    <t>Architektūros ir urbanistikos skyrius</t>
  </si>
  <si>
    <t>Jurgita Bosikienė</t>
  </si>
  <si>
    <t>Suplanuotų teritorijų skaičius</t>
  </si>
  <si>
    <t>3,00</t>
  </si>
  <si>
    <t>04.01.04.01.</t>
  </si>
  <si>
    <t>Priemonė: Teritorijų planavimo dokumentų rengimas</t>
  </si>
  <si>
    <t>Parengtų projektų teritorijų planavimo dokumentų skaičius</t>
  </si>
  <si>
    <t>04.01.04.02.</t>
  </si>
  <si>
    <t>Priemonė: Plėtoti Geoinformacinės sistemos kūrimą Šakių rajono savivaldybės teritorijoje</t>
  </si>
  <si>
    <t>Atnaujintų GIS GeoMap programinės įrangos vienetų skaičius</t>
  </si>
  <si>
    <t>04.01.04.03.</t>
  </si>
  <si>
    <t>Priemonė: „Šakių rajono teritorijų pritaikymo šiandienos poreikiams parengtų priešprojektinių pasiūlymų parengimas ir viešinimo paslaugos, konkurso „Išmanusis mietas X“ metu“</t>
  </si>
  <si>
    <t>Priešprojektinių pasiūlymų skaičius</t>
  </si>
  <si>
    <t>04.02.</t>
  </si>
  <si>
    <t>Tikslas: Inžinerinės infrastruktūros modernizavimas.</t>
  </si>
  <si>
    <t>Verslo įmonių, kurioms pagerinta viešoji infrastruktūra dalis, (nuo visų įmonių) procentais</t>
  </si>
  <si>
    <t>04.02.02.</t>
  </si>
  <si>
    <t xml:space="preserve">Uždavinys: Kurti ir plėtoti pramonės zonas ir subzonas </t>
  </si>
  <si>
    <t>Naujų  verslo zonų ir subzonų skaičius</t>
  </si>
  <si>
    <t>04.02.02.01.</t>
  </si>
  <si>
    <t>Priemonė: „Šakių pramonės zonos įrengimas“ / infrastruktūros įrengimo darbai (R)</t>
  </si>
  <si>
    <t>Parengtų techninių projektų dėl privažiavimų į PEZ teritoriją skaičius</t>
  </si>
  <si>
    <t>04.03.</t>
  </si>
  <si>
    <t>Tikslas: Šiuolaikiškos susisiekimo sistemos plėtra.</t>
  </si>
  <si>
    <t>Vietinės reikšmės kelių su asfalto danga dalis procentais</t>
  </si>
  <si>
    <t>17,00</t>
  </si>
  <si>
    <t>04.03.01.</t>
  </si>
  <si>
    <t>Uždavinys: Modernizuoti ir plėtoti savivaldybės vietinės reikšmės kelius, gatves ir kitas susisiekimo komunikacijas</t>
  </si>
  <si>
    <t>Modernizuotų ir įrengtų vietinės reikšmės kelių ir gatvių  ilgis kilometrais</t>
  </si>
  <si>
    <t>km</t>
  </si>
  <si>
    <t>4,92</t>
  </si>
  <si>
    <t>04.03.01.01.</t>
  </si>
  <si>
    <t>Priemonė: Įgyvendinti projektą „Šakių miesto susisiekimo infrastruktūros modernizavimas" (TID-511)</t>
  </si>
  <si>
    <t>100,00</t>
  </si>
  <si>
    <t>04.04.</t>
  </si>
  <si>
    <t>Tikslas: Efektyvus melioracijos statinių funkcionavimas</t>
  </si>
  <si>
    <t>Žemės ūkio ir kaimo reikalų skyrius</t>
  </si>
  <si>
    <t>Irena  Žemaitienė; Lina Štrimaitytė; Rimantas  Vaičiūnas</t>
  </si>
  <si>
    <t>Pagerintos žemės dalis nuo viso melioruotos žemės ploto, procentais</t>
  </si>
  <si>
    <t>13,00</t>
  </si>
  <si>
    <t>04.04.01.</t>
  </si>
  <si>
    <t xml:space="preserve">Uždavinys: Skatinti efektyvesnį melioracijos statinių naudojimą ir priežiūrą
</t>
  </si>
  <si>
    <t>Įsteigtų melioracijos statinių naudotojų asociacijų skaičius</t>
  </si>
  <si>
    <t>Melioracijos statinių naudotojų projektų skaičius</t>
  </si>
  <si>
    <t>7,00</t>
  </si>
  <si>
    <t>04.04.01.05.</t>
  </si>
  <si>
    <t>Priemonė: Įgyvendinti projektą ,,Šakių rajono savivaldybės Briedžių, Liepalotų ir Lukšių kadastro vietovėse esančių melioracijos statinių rekonstravimas“</t>
  </si>
  <si>
    <t>Irena  Žemaitienė; Rimantas  Vaičiūnas</t>
  </si>
  <si>
    <t>Prižiūrimų griovių ilgis kilometrais (projekto priežiūrą vykdoma iš 12 programos 12.05.01.01. priemonės)</t>
  </si>
  <si>
    <t>20,41</t>
  </si>
  <si>
    <t>04.04.01.06</t>
  </si>
  <si>
    <t>Priemonė: Įgyvendinti projektą ,,Šakių rajono savivaldybės Kidulių ir Voverių kadastro vietovėse esančių melioracijos statinių rekonstravimas“</t>
  </si>
  <si>
    <t>15,94</t>
  </si>
  <si>
    <t>04.04.01.07.</t>
  </si>
  <si>
    <t>Priemonė: Įgyvendinti projektą ,,Šakių rajono savivaldybės Išdagų, Sintautų ir Veršių kadastro vietovėse esančių melioracijos statinių rekonstravimas"</t>
  </si>
  <si>
    <t>18,64</t>
  </si>
  <si>
    <t>04.04.01.08.</t>
  </si>
  <si>
    <t>Priemonė: įgyvendinti projektą „Šakių rajono savivaldybės Užsienių ir Žvirgždaičių kadastro vietovėse esančių melioracijos statinių rekonstravimas“</t>
  </si>
  <si>
    <t>25,76</t>
  </si>
  <si>
    <t>04.04.01.09.</t>
  </si>
  <si>
    <t>Priemonė: Įgyvendinti projektą „Šakių rajono savivaldybės Baltrušių, Barzdų ir Patašinės kadastro vietovėse esančių melioracijos statinių rekonstravimas“</t>
  </si>
  <si>
    <t>Rekonstruojamų griovių ilgis kilometrais</t>
  </si>
  <si>
    <t>19,82</t>
  </si>
  <si>
    <t>Parengtų projektų skaičius</t>
  </si>
  <si>
    <t>Prižiūrimų griovių ilgis kilometrais (projekto priežiūra vykdoma iš 12 programos 12.05.01.01. priemonės)</t>
  </si>
  <si>
    <t>04.05.</t>
  </si>
  <si>
    <t>Tikslas: Kompleksinis miestelių ir kaimų bendruomeninės ir viešosios infrastruktūros atnaujinimas.</t>
  </si>
  <si>
    <t>Per 100 gyventojų turinčių vietovių kurių infrastruktūra atnaujinta dalis, procentais</t>
  </si>
  <si>
    <t>50,00</t>
  </si>
  <si>
    <t>04.05.01.</t>
  </si>
  <si>
    <t>Uždavinys:  Atnaujinti gyvenviečių, turinčių nuo 1000 iki 6000 gyventojų viešąją infrastruktūrą</t>
  </si>
  <si>
    <t>Atnaujintų gyvenviečių skaičius</t>
  </si>
  <si>
    <t>04.05.01.01</t>
  </si>
  <si>
    <t>Priemonė: Įgyvendinti projektą „Kudirkos Naumiesčio gyvenamosios vietovės atnaujinimas“ (R-908)</t>
  </si>
  <si>
    <t>Parengtų deklaracijų skaičius</t>
  </si>
  <si>
    <t>04.05.01.02.</t>
  </si>
  <si>
    <t>Priemonė: Įgyvendinti projektą ,,Lukšių gyvenamosios vietovės atnaujinimas" (R-908)</t>
  </si>
  <si>
    <t>04.05.02.</t>
  </si>
  <si>
    <t>Uždavinys:  Atnaujinti gyvenviečių, turinčių iki  1000 gyventojų viešąją infrastruktūrą</t>
  </si>
  <si>
    <t>04.05.02.01.</t>
  </si>
  <si>
    <t>Priemonė: Įgyvendinti priemonės „Kaimo atnaujinimas ir plėtra“ projektą „Barzdų atnaujinimas ir plėtra“</t>
  </si>
  <si>
    <t>Apdraustų investicijų skaičius</t>
  </si>
  <si>
    <t>04.05.02.04.</t>
  </si>
  <si>
    <t>Priemonė: Įgyvendinti priemonės „Kaimo atnaujinimas ir plėtra“ projektą „Kriūkų atnaujinimas ir plėtra“</t>
  </si>
  <si>
    <t>04.05.02.05.</t>
  </si>
  <si>
    <t>Priemonė: Įgyvendinti priemonės „Kaimo atnaujinimas ir plėtra „projektą „Plokščių atnaujinimas ir plėtra“</t>
  </si>
  <si>
    <t>04.05.02.06.</t>
  </si>
  <si>
    <t>Priemonė: Įgyvendinti priemonės „Kaimo atnaujinimas ir plėtra“ projektą „Sudargo atnaujinimas ir plėtra“</t>
  </si>
  <si>
    <t>04.05.02.08.</t>
  </si>
  <si>
    <t>Priemonė: Įgyvendinti priemonės „Kaimo atnaujinimas ir plėtra“ projektą „Žvirgždaičių atnaujinimas ir plėtra“</t>
  </si>
  <si>
    <t>04.09.</t>
  </si>
  <si>
    <t>Tikslas: Sporto ir aktyvaus laisvalaikio infrastruktūros plėtojimas.</t>
  </si>
  <si>
    <t>Atnaujintų ir naujai įkurtų objektų dalis procentais</t>
  </si>
  <si>
    <t>04.09.01.</t>
  </si>
  <si>
    <t>Uždavinys: Atnaujinti esamas ir kurti naujas sporto ir aktyvaus laisvalaikio zonas bei viešąsias erdves</t>
  </si>
  <si>
    <t>Atnaujintų ir naujai įkurtų objektų skaičius</t>
  </si>
  <si>
    <t>04.09.01.08.</t>
  </si>
  <si>
    <t>Priemonė. Įgyvendinti projektą "Šakių "Varpo" mokyklos stadiono modernizavimas"</t>
  </si>
  <si>
    <t>04.11.</t>
  </si>
  <si>
    <t xml:space="preserve"> Tikslas: Bendruomenių iniciatyvų įgyvendinimui sąlygų sudarymas.</t>
  </si>
  <si>
    <t>Švietimo, kultūros ir sporto skyrius</t>
  </si>
  <si>
    <t>Dalyvaujančių bendruomeninių iniciatyvų veiklose piliečių dalis procentais</t>
  </si>
  <si>
    <t>10,00</t>
  </si>
  <si>
    <t>04.11.01.</t>
  </si>
  <si>
    <t>Uždavinys: Gerinti sąlygas bendruomenių iniciatyvų teikimui  ir  dalyvavimui  sprendžiant vietos reikalus</t>
  </si>
  <si>
    <t>Parengtų programų skaičius</t>
  </si>
  <si>
    <t>04.11.01.02.</t>
  </si>
  <si>
    <t>Priemonė: Remti bendruomenių centrų, asociacijų projektinę veiklą</t>
  </si>
  <si>
    <t>Švietimo, kultūros ir sporto skyrius; Ūkio ir investicijų skyrius</t>
  </si>
  <si>
    <t>Asta  Kėvelaitytė; Iveta Ignatjevaitė</t>
  </si>
  <si>
    <t>04.11.01.03.</t>
  </si>
  <si>
    <t>Priemonė: vykdyti bendruomenių centrų asociacijos veiklą</t>
  </si>
  <si>
    <t>Asociacija Šakių rajono bendruomenės centrų asociacija</t>
  </si>
  <si>
    <t>04.11.01.04.</t>
  </si>
  <si>
    <t xml:space="preserve">Priemonė: įgyvendinti Šakių bendruomenių centrų asociacijos projektų benrafinansavimo programą </t>
  </si>
  <si>
    <t>Įgyvendinamų projektų skaičius per ŽŪM</t>
  </si>
  <si>
    <t>04.11.01.05</t>
  </si>
  <si>
    <t>Priemonė. Stiprinti bendruomeninę veiklą savivaldybėje.</t>
  </si>
  <si>
    <t>Asta  Kėvelaitytė</t>
  </si>
  <si>
    <t>Parengtų bendruomeninių projektų skaičius</t>
  </si>
  <si>
    <t>04.11.01.06.</t>
  </si>
  <si>
    <t>Priemonė: Įgyvendinti gyventojų iniciatyvas, skirtas gyvenamajai aplinkai ir viešajai infrastruktūrai gerinti ir kurti.</t>
  </si>
  <si>
    <t>Įgyvendntų projektinių iniciatyvų skaičius</t>
  </si>
  <si>
    <t>04.12.</t>
  </si>
  <si>
    <t>Tikslas: Regioninio ir tarptautinio bendradarbiavimo plėtojimas.</t>
  </si>
  <si>
    <t>Įgyvendintų tarptautinių ir regioninių partnerysčių skaičius</t>
  </si>
  <si>
    <t>04.12.01.</t>
  </si>
  <si>
    <t>Uždavinys: ES lėšomis finansuojamų bendradarbiavimo projektų įgyvendinimas</t>
  </si>
  <si>
    <t>Planuojamų ir vykdomų projektų skaičius</t>
  </si>
  <si>
    <t>04.12.01.01.</t>
  </si>
  <si>
    <t>Priemonė: finansuoti apyvartines Regioninės plėtros programos išlaidas</t>
  </si>
  <si>
    <t>Vykdomų priemonių, projektų įgyvendinimui būtinų išlaidų finansavimui, skaičius</t>
  </si>
  <si>
    <t>04.12.02.</t>
  </si>
  <si>
    <t>Uždavinys. Išnaudoti regioninio ir  tarptautinio bendradarbiavimo galimybes socialinės infrastruktūros plėtrai</t>
  </si>
  <si>
    <t>Vykdomų partnerystės  projektų skaičius</t>
  </si>
  <si>
    <t>04.12.02.02.</t>
  </si>
  <si>
    <t>Priemonė: „Įgyvendinti projektą „WiFi4EU Šakių rajono savivaldybėje“</t>
  </si>
  <si>
    <t>04.13.</t>
  </si>
  <si>
    <t>Tikslas: Darnios ir inovatyvios bendruomenės kūrimas.</t>
  </si>
  <si>
    <t>Asociacija Šakių krašto vietos veiklos grupė</t>
  </si>
  <si>
    <t>Su paramos gavėjais pasirašytų finansavimo sutarčių dalis (nuo visų planuojamų) procentais</t>
  </si>
  <si>
    <t>20,00</t>
  </si>
  <si>
    <t>80,00</t>
  </si>
  <si>
    <t>04.13.01.</t>
  </si>
  <si>
    <t>Uždavinys: Ugdyti bendruomeninį verslumą ir įtraukti jaunimą į vietos bendruomenės veiklą</t>
  </si>
  <si>
    <t>Įvykdytų projektų skaičius</t>
  </si>
  <si>
    <t>4,00</t>
  </si>
  <si>
    <t>04.13.01.02.</t>
  </si>
  <si>
    <t>Priemonė. Verslumo skatinimas kaimo vietovėse</t>
  </si>
  <si>
    <t>Įgyvendinamų projektų skaičius</t>
  </si>
  <si>
    <t>04.13.01.04.</t>
  </si>
  <si>
    <t>Priemonė: Įgyvendinti projektą "Šakių rajono krizių centras" (Bažnyčios g. 7, Paluobių k., Griškabūdžio sen., Šakių r. sav.)</t>
  </si>
  <si>
    <t>BĮ Socialinių paslaugų centras</t>
  </si>
  <si>
    <t>04.13.05.</t>
  </si>
  <si>
    <t>Uždavinys: Fizinių asmenų verslo kūrimas</t>
  </si>
  <si>
    <t>04.13.05.01.</t>
  </si>
  <si>
    <t>Priemonė: Verslo kūrimas fiziniams asmenims</t>
  </si>
  <si>
    <t>04.14.</t>
  </si>
  <si>
    <t>Tikslas: Socialinių paslaugų prieinamumo  ir pasirinkimo užtikrinimas.</t>
  </si>
  <si>
    <t>Patenkintų prašymų dalis, procentais</t>
  </si>
  <si>
    <t>90,00</t>
  </si>
  <si>
    <t>04.14.02.</t>
  </si>
  <si>
    <t>Uždavinys. Didinti socialinę įtrauktį teikiant paslaugas socialiai pažeidžiamiems asmenims</t>
  </si>
  <si>
    <t>Asociacija Šakių miesto vietos veiklos grupė</t>
  </si>
  <si>
    <t>Daiva Palukaitienė</t>
  </si>
  <si>
    <t>Projektų veiklų dalyvių skaičius</t>
  </si>
  <si>
    <t>131,00</t>
  </si>
  <si>
    <t>04.14.02.01.</t>
  </si>
  <si>
    <t>Priemonė. Užimtumo veiklų organizavimas, didinant socialiai pažeidžiamų asmenų integracija į visuomenę</t>
  </si>
  <si>
    <t>04.14.02.02.</t>
  </si>
  <si>
    <t>Priemonė. Socialinių paslaugų teikimas socialiai pažeidžiamiems asmenims</t>
  </si>
  <si>
    <t>Įgyvendinami projektai</t>
  </si>
  <si>
    <t>04.14.03.</t>
  </si>
  <si>
    <t>Uždavinys. Skatinti Šakių miesto gyventojų ekonominį aktyvumą ir socialinio verslo kūrimąsi</t>
  </si>
  <si>
    <t>Projektinių veiklų dalyvių skaičius</t>
  </si>
  <si>
    <t>04.14.03.01.</t>
  </si>
  <si>
    <t>Priemonė. Ekonominio aktyvumo skatinimas, ugdant darbo rinkoje reikalingus ir verslumo įgūdžius</t>
  </si>
  <si>
    <t>04.14.03.02.</t>
  </si>
  <si>
    <t>Priemonė. Socialinio verslo kūrimasis Šakių mieste</t>
  </si>
  <si>
    <t>Socialinių verslo subjektų, gavusių paramą socialinio verslo kūrimui ir plėtrai, skaičius</t>
  </si>
  <si>
    <t>04.14.03.03.</t>
  </si>
  <si>
    <t>Priemonė. Šakių miesto 2023-2029 m. vietos plėtros strategijos įgyvendinimo administravimas</t>
  </si>
  <si>
    <t>Įgyvendinamų strategijų skaičius</t>
  </si>
  <si>
    <t>04.16.</t>
  </si>
  <si>
    <t>Tikslas: Viešosios tvarkos palaikymo sistemų tobulinimas.</t>
  </si>
  <si>
    <t>Ištirtų nusikalstamų veikų skaičiaus pokytis, procentais</t>
  </si>
  <si>
    <t>0,50</t>
  </si>
  <si>
    <t>04.16.01.</t>
  </si>
  <si>
    <t>Uždavinys: Gerinti saugumą viešosiose erdvėse</t>
  </si>
  <si>
    <t>Lokalių vaizdo stebėjimo sistemų įdiegimas ir plėtra</t>
  </si>
  <si>
    <t>04.16.01.01.</t>
  </si>
  <si>
    <t>Priemonė: „Miesto stebėjimo sistemos įrengimas“</t>
  </si>
  <si>
    <t>04.17.</t>
  </si>
  <si>
    <t>Tikslas: Kultūros paveldo saugojimas, aktualizavimas ir pritaikymas viešiesiems poreikiams.</t>
  </si>
  <si>
    <t>Restauruotų ir pritaikytų kultūros paveldo objektų dalis nuo visų kultūros paveldo objektų (per 370 objektų), procentais</t>
  </si>
  <si>
    <t>3,14</t>
  </si>
  <si>
    <t>04.17.01</t>
  </si>
  <si>
    <t>Uždavinys. Restauruoti, pritaikyti viešiesiems poreikiams kultūros paveldo objektus.</t>
  </si>
  <si>
    <t>Restauruotų ir pritaikytų statinių skaičius</t>
  </si>
  <si>
    <t>04.17.01.10.</t>
  </si>
  <si>
    <t>Priemonė: „Įgyvendinti projektą „Gelgaudiškio dvaro sodybos rūmų, Parko g. 5, Gelgaudiškis, Šakių r. rūsio patalpų tvarkybos darbų projektas“</t>
  </si>
  <si>
    <t>Nupirktų tvarkybos darbų projektų skaičius</t>
  </si>
  <si>
    <t>04.21.</t>
  </si>
  <si>
    <t>Tikslas. Didinti gyventojų socialinę gerovę ir įtrauktį, stiprinti sveikatą ir gerinti Lietuvos demografinę padėtį</t>
  </si>
  <si>
    <t>Asmenys, patiriantys skurdo riziką ar socialinę atskirtį, procentais</t>
  </si>
  <si>
    <t>04.21.01.</t>
  </si>
  <si>
    <t>Uždavinys. Didinti neįgaliųjų ir jų šeimų, senyvo amžiaus žmonių bei kitų pažeidžiamų ir socialinėje atskirtyje esančių grupių gerovę</t>
  </si>
  <si>
    <t>Socialines paslaugas gaunančių tikslinės grupės asmenų dalis nuo bendro su skurdo rizika ar socialine atskirtimi susiduriančių gyventojų skaičiaus</t>
  </si>
  <si>
    <t>04.21.01.01.</t>
  </si>
  <si>
    <t>Priemonė. Įgyvendinti projektą  “Senyvo amžiaus asmenų socialinės gerovės didinimas steigiant dienos užimtumo centrą "Senjorų biuras" (R)</t>
  </si>
  <si>
    <t>Įsteigtų senyvo amžiaus asmenų dienos centrų skaičius</t>
  </si>
  <si>
    <t>04.21.01.02.</t>
  </si>
  <si>
    <t>Priemonė. Įgyvendinti projektą  „Socialinio būsto plėtra Šakių rajone“ (R)</t>
  </si>
  <si>
    <t>Naujai įsigytų/pastatytų ar rekonstruotų butų/gyvenamojo (-ų) namo (-ų) skaičius</t>
  </si>
  <si>
    <t>6,00</t>
  </si>
  <si>
    <t>04.21.01.03.</t>
  </si>
  <si>
    <t>Priemonė. Įgyvendinti projektą  „Senatvė-likimo dovana“ (R)</t>
  </si>
  <si>
    <t>Suteiktų ilgalaikės socialinės globos paslaugų, laikino atokvėpio paslaugų, asmenų skaičius</t>
  </si>
  <si>
    <t>04.21.01.04.</t>
  </si>
  <si>
    <t>Priemonė. Įgyvendinti projektą „Grupinio gyvenimo namų plėtra Šakių mieste“ (R)</t>
  </si>
  <si>
    <t>Paslaugų intelekto ir (ar) psichikos negalią turintiems asmenims vietų skaičius naujoje ar modernizuotoje infrastruktūroje, skaičius</t>
  </si>
  <si>
    <t>Įsigytų investicinių projektų ir konsultacijų teikimo paslaugų skaičius</t>
  </si>
  <si>
    <t>04.21.01.05.</t>
  </si>
  <si>
    <t>Priemonė. Įgyvendinti projektą „Socialinių dirbtuvių modernizavimas ir plėtra Šakių rajone“ (R)</t>
  </si>
  <si>
    <t>16,00</t>
  </si>
  <si>
    <t>Paprastojo remonto darbų aprašo rengimas</t>
  </si>
  <si>
    <t>04.21.01.06.</t>
  </si>
  <si>
    <t>Priemonė. Įgyvendinti projektą „Apsaugotų būstų infrastruktūros plėtra Šakių rajone“ (R)</t>
  </si>
  <si>
    <t>12,00</t>
  </si>
  <si>
    <t>Tyrimų, analizių skaičius</t>
  </si>
  <si>
    <t>04.21.02.</t>
  </si>
  <si>
    <t>Uždavinys. Didinti kokybiškų ir inovatyvių sveikatos priežiūros paslaugų prieinamumą ir sveikatos atsparumą grėsmėms</t>
  </si>
  <si>
    <t>Išvengiamas mirtingumas proc. (pagal jungtinį EBPO ir Eurostato sąrašą)</t>
  </si>
  <si>
    <t>73,20</t>
  </si>
  <si>
    <t>73,00</t>
  </si>
  <si>
    <t>04.21.02.01.</t>
  </si>
  <si>
    <t>Priemonė. Įgyvendinti projektą  „Visuomenės sveikatos paslaugų kokybės gerinimas Šakių rajone (VSB)“ (R)</t>
  </si>
  <si>
    <t>Planuojamas gyventojų, kuriems šio projekto metu bus skirtos viešosios paslaigos, skaičius</t>
  </si>
  <si>
    <t>1 327,00</t>
  </si>
  <si>
    <t>04.21.02.02.</t>
  </si>
  <si>
    <t>Priemonė. Įgyvendinti projektą  „Šakių rajono mobiliosios komandos aprūpinimas įranga ir transporto priemone“ (SAM)</t>
  </si>
  <si>
    <t>Įstaigų, teikiančių asmens sveikatos priežiūros namuose paslaugas skaičius</t>
  </si>
  <si>
    <t>04.21.02.03.</t>
  </si>
  <si>
    <t>Priemonė. Įgyvendinti projektą  „Sveikatos centro sveikatos priežiūros paslaugoms teikti reikiamos infrastruktūros modernizavimas“ (SAM)</t>
  </si>
  <si>
    <t>Įsteigtų sveikatos centrų skaičius</t>
  </si>
  <si>
    <t>04.21.02.04.</t>
  </si>
  <si>
    <t>Priemonė. Įgyvendinti projektą "Ilgalaikės priežiūros paslaugų plėtra" (R)</t>
  </si>
  <si>
    <t>Įsteigtų stacionarų skaičius</t>
  </si>
  <si>
    <t>04.22.</t>
  </si>
  <si>
    <t>Tikslas. Didinti švietimo įtrauktį ir veiksmingumą, siekiant atitikties asmens ir visuomenės poreikiams</t>
  </si>
  <si>
    <t>Mokinių pasiekimų atotrūkis nuo esamų pasiekimų, procentais</t>
  </si>
  <si>
    <t>04.22.01.</t>
  </si>
  <si>
    <t>Uždavinys. Didinti švietimo įtrauktį ir prieinamumą, užtikrinti saugią aplinką kiekvienam asmeniui</t>
  </si>
  <si>
    <t>Švietimo pagalbą gaunančių mokinių dalis nuo visų, kuriems nustatytas pagalbos poreikis, procentais</t>
  </si>
  <si>
    <t>85,00</t>
  </si>
  <si>
    <t>04.22.01.01.</t>
  </si>
  <si>
    <t>Priemonė. Įgyvendinti projektą „Visos dienos mokyklos įkūrimas Lukšių Vinco Grybo gimnazijoje“ (R)</t>
  </si>
  <si>
    <t>Mokyklų, pritaikytų  visos dienos ugdymui, skaičius</t>
  </si>
  <si>
    <t>04.22.01.02.</t>
  </si>
  <si>
    <t>Priemonė. Įgyvendinti projektą „Visos dienos mokyklos įkūrimas Šakių Varpo mokykloje“ (R)</t>
  </si>
  <si>
    <t>04.22.01.03.</t>
  </si>
  <si>
    <t>Priemonė. Įgyvendinti projektą „Ikimokyklinio ugdymo prieinamumo didinimas Šakių rajono savivaldybėje "Maži žingsneliai"“ (R)</t>
  </si>
  <si>
    <t>Grupių, pritaikytų visos dienos ugdymui skaičius</t>
  </si>
  <si>
    <t>04.22.02.</t>
  </si>
  <si>
    <t>Uždavinys. Pagerinti ugdymosi rezultatus ir sumažinti jų atotrūkį.</t>
  </si>
  <si>
    <t>Vaikų, dalyvaujančių programoje, dalis proc.</t>
  </si>
  <si>
    <t>04.22.02.01.</t>
  </si>
  <si>
    <t>Priemonė. Įgyvendinti projektą "Tūkstantmečio mokyklų" programa" (R)</t>
  </si>
  <si>
    <t>Programą įgyvendinančių mokyklų skaičius</t>
  </si>
  <si>
    <t>04.23.</t>
  </si>
  <si>
    <t>Tikslas. Stiprinti tautinį ir pilietinį tapatumą, didinti kultūros skvarbą ir visuomenės kūrybingumą</t>
  </si>
  <si>
    <t>Gyventojų, kurie patys aktyviai dalyvauja kultūrinėse veiklose, dalis procentais</t>
  </si>
  <si>
    <t>04.23.01.</t>
  </si>
  <si>
    <t>Uždavinys. Atgaivinti visuomenei reikšmingą kultūros ir tautinį paveldą ir didinti jo naudojimą visuomenės poreikiams</t>
  </si>
  <si>
    <t>Įveiklintų kultūros paveldo objektų dalis, procentais</t>
  </si>
  <si>
    <t>04.23.01.01.</t>
  </si>
  <si>
    <t>Priemonė. Įgyvendinti projektą „Viešosios turizmo infrastruktūros sukūrimas Šakių rajono savivaldybėje, pritaikant Sūduvos istorinius piliakalnius lankymui“ (R)</t>
  </si>
  <si>
    <t>Sukurtos arba atkurtos, naudojamos ekonominei, rekreacinei ar turizmo paskirčiai, teritorijos plotas hektarais</t>
  </si>
  <si>
    <t>ha</t>
  </si>
  <si>
    <t>16,13</t>
  </si>
  <si>
    <t>04.23.01.02.</t>
  </si>
  <si>
    <t>Priemonė. Įgyvendinti projektą „Dviračių takas Šakiai – Gelgaudiškis“ (R)</t>
  </si>
  <si>
    <t>Dviračiams skirta infrastruktūra, kuriai suteikta parama, kilometrai (jeigu įgyvendinant projektą investuojama į dviračiams skirtą infrastruktūrą)</t>
  </si>
  <si>
    <t>18,00</t>
  </si>
  <si>
    <t>04.23.01.03.</t>
  </si>
  <si>
    <t>Priemonė. Įgyvendinti projektą „Šakių miesto istorinis žiedas“ (R)</t>
  </si>
  <si>
    <t>12,95</t>
  </si>
  <si>
    <t>04.23.01.04.</t>
  </si>
  <si>
    <t>Priemonė. Įgyvendinti projektą „Zyplių dvaro sodybos pritaikymas lankymui“ (R)</t>
  </si>
  <si>
    <t>45,00</t>
  </si>
  <si>
    <t>04.24.</t>
  </si>
  <si>
    <t>Tikslas. Užtikrinti gerą aplinkos kokybę ir gamtos išteklių naudojimo darną, saugoti biologinę įvairovę, švelninti Lietuvos poveikį klimato kaitai ir didinti atsparumą jos poveikiui</t>
  </si>
  <si>
    <t>04.24.01.</t>
  </si>
  <si>
    <t>Uždavinys. Gerinti vandens telkinių būklę bei didinti vandens tiekimo ir nuotekų tvarkymo paslaugų prieinamumą ir efektyvumą</t>
  </si>
  <si>
    <t>Gyventojų, aprūpinamų centralizuotai teikiamomis nuotekų tvarkymo paslaugomis, dalis, palyginti su visais gyventojais, procentais</t>
  </si>
  <si>
    <t>95,00</t>
  </si>
  <si>
    <t>04.24.01.01.</t>
  </si>
  <si>
    <t>Priemonė. Įgyvendinti projektą "Šakių rajono vandentvarkos sistemos plėtra" (R)</t>
  </si>
  <si>
    <t>Įrengtų nuotekų tvarkymo sistemų (Sintautų miest. valymo įrenginių ir tinklų statyba), skaičius</t>
  </si>
  <si>
    <t>04.24.02.</t>
  </si>
  <si>
    <t>Uždavinys. Stiprinti regionų ekonominį augimą, atsižvelgiant į jų potencialą</t>
  </si>
  <si>
    <t>Gyventojų užimtumo lygis (15–64 metų) procentais</t>
  </si>
  <si>
    <t>04.24.02.01.</t>
  </si>
  <si>
    <t>Priemonė. Įgyvendinti projektą „Viešosios turizmo infrastruktūros sukūrimas Šakių rajono savivaldybėje, pritaikant Nemuno pakrantę lankymui" (R)</t>
  </si>
  <si>
    <t>Sukurtos arba atkurtos teritorijos, naudojamos ekonominei, rekreacinei ar turizmo paskirčiai, hektarais</t>
  </si>
  <si>
    <t>1. savivaldybės biudžetas</t>
  </si>
  <si>
    <t>1.1. SB</t>
  </si>
  <si>
    <t>savivaldybės biudžeto lėšos</t>
  </si>
  <si>
    <t>1.10. VB ir kt.</t>
  </si>
  <si>
    <t>VB ir kitos tarptautinės finansinės paramos bei bendrojo finansavimo lėšos (į rajono savivaldybės biudžetą įeinančios ir apskaitomos atskirose sąskaitose)</t>
  </si>
  <si>
    <t>1.8. SB (VB)</t>
  </si>
  <si>
    <t>į rajono savivaldybės biudžetą įeinančios nacionalinio biudžeto (bendrojo finansavimo, valstybės investicijų programos (VIP) ir  kt.) lėšos.</t>
  </si>
  <si>
    <t>1.9. ES ir kt.</t>
  </si>
  <si>
    <t>ES ir kitos tarptautinės finansinės paramos bei bendrojo finansavimo lėšos (į rajono savivaldybės biudžetą įeinančios ir apskaitomos atskirose sąskaitose)</t>
  </si>
  <si>
    <t>ES</t>
  </si>
  <si>
    <t>2. ES ir kitos tarptautinės finansinės paramos lėšos</t>
  </si>
  <si>
    <t>VB</t>
  </si>
  <si>
    <t>3*. Nacionalinio biudžeto (bendrojo finansavimo, valstybės investicijų programos (VIP) ir  kt.) lėšos;</t>
  </si>
  <si>
    <t>KT</t>
  </si>
  <si>
    <t>Kiti šaltiniai</t>
  </si>
  <si>
    <t>Nuosavos  lėšos</t>
  </si>
  <si>
    <t>IŠ VISO programai finansuoti pagal finansavimo šaltinius:</t>
  </si>
  <si>
    <t>Asignavimų ir kitų lėšų pokytis, palyginti su ankstesnių metų patvirtintų asignavimų ir kitų lėšų planu</t>
  </si>
  <si>
    <t>Iš jų: Regioninė pažangos priemonė</t>
  </si>
  <si>
    <t>Šakių rajono savivaldybės 2024–2026 metų strateginio veiklos plano</t>
  </si>
  <si>
    <t>Regioninės plėtros ir bendruomeninių iniciatyvų programa Nr. 04</t>
  </si>
  <si>
    <t>2 priedas</t>
  </si>
  <si>
    <t>Išmetamo į aplinką teršalų kiekio pokyčio mažėjimas procentais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</si>
</sst>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;&quot;&quot;"/>
  </numFmts>
  <fonts count="4" x14ac:knownFonts="1"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sz val="18"/>
      <color rgb="FF000000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EBEBEB"/>
        <bgColor rgb="FFEBEBEB"/>
      </patternFill>
    </fill>
    <fill>
      <patternFill patternType="solid">
        <fgColor rgb="FFD2F3C3"/>
        <bgColor rgb="FFD2F3C3"/>
      </patternFill>
    </fill>
    <fill>
      <patternFill patternType="solid">
        <fgColor rgb="FFF9F6C1"/>
        <bgColor rgb="FFF9F6C1"/>
      </patternFill>
    </fill>
    <fill>
      <patternFill patternType="solid">
        <fgColor rgb="FFFEDFDF"/>
        <bgColor rgb="FFFEDFD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 applyBorder="0"/>
  </cellStyleXfs>
  <cellXfs count="79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3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horizontal="center" vertical="center" wrapText="1" readingOrder="1"/>
    </xf>
    <xf numFmtId="0" fontId="1" fillId="6" borderId="5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horizontal="left" vertical="center" wrapText="1" readingOrder="1"/>
      <protection locked="0"/>
    </xf>
    <xf numFmtId="164" fontId="1" fillId="6" borderId="6" xfId="0" applyNumberFormat="1" applyFont="1" applyFill="1" applyBorder="1" applyAlignment="1">
      <alignment horizontal="right" vertical="center" wrapText="1" readingOrder="1"/>
    </xf>
    <xf numFmtId="0" fontId="1" fillId="6" borderId="6" xfId="0" applyFont="1" applyFill="1" applyBorder="1" applyAlignment="1" applyProtection="1">
      <alignment horizontal="center" vertical="center" wrapText="1" readingOrder="1"/>
      <protection locked="0"/>
    </xf>
    <xf numFmtId="0" fontId="1" fillId="6" borderId="6" xfId="0" applyFont="1" applyFill="1" applyBorder="1" applyAlignment="1" applyProtection="1">
      <alignment horizontal="right" vertical="center" wrapText="1" readingOrder="1"/>
      <protection locked="0"/>
    </xf>
    <xf numFmtId="0" fontId="1" fillId="6" borderId="7" xfId="0" applyFont="1" applyFill="1" applyBorder="1" applyAlignment="1" applyProtection="1">
      <alignment horizontal="right" vertical="center" wrapText="1" readingOrder="1"/>
      <protection locked="0"/>
    </xf>
    <xf numFmtId="0" fontId="1" fillId="5" borderId="5" xfId="0" applyFont="1" applyFill="1" applyBorder="1" applyAlignment="1" applyProtection="1">
      <alignment vertical="center" wrapText="1" readingOrder="1"/>
      <protection locked="0"/>
    </xf>
    <xf numFmtId="0" fontId="1" fillId="5" borderId="6" xfId="0" applyFont="1" applyFill="1" applyBorder="1" applyAlignment="1" applyProtection="1">
      <alignment vertical="center" wrapText="1" readingOrder="1"/>
      <protection locked="0"/>
    </xf>
    <xf numFmtId="0" fontId="1" fillId="5" borderId="6" xfId="0" applyFont="1" applyFill="1" applyBorder="1" applyAlignment="1" applyProtection="1">
      <alignment horizontal="left" vertical="center" wrapText="1" readingOrder="1"/>
      <protection locked="0"/>
    </xf>
    <xf numFmtId="164" fontId="1" fillId="5" borderId="6" xfId="0" applyNumberFormat="1" applyFont="1" applyFill="1" applyBorder="1" applyAlignment="1">
      <alignment horizontal="right" vertical="center" wrapText="1" readingOrder="1"/>
    </xf>
    <xf numFmtId="0" fontId="1" fillId="5" borderId="6" xfId="0" applyFont="1" applyFill="1" applyBorder="1" applyAlignment="1" applyProtection="1">
      <alignment horizontal="center" vertical="center" wrapText="1" readingOrder="1"/>
      <protection locked="0"/>
    </xf>
    <xf numFmtId="0" fontId="1" fillId="5" borderId="6" xfId="0" applyFont="1" applyFill="1" applyBorder="1" applyAlignment="1" applyProtection="1">
      <alignment horizontal="right" vertical="center" wrapText="1" readingOrder="1"/>
      <protection locked="0"/>
    </xf>
    <xf numFmtId="0" fontId="1" fillId="5" borderId="7" xfId="0" applyFont="1" applyFill="1" applyBorder="1" applyAlignment="1" applyProtection="1">
      <alignment horizontal="right" vertical="center" wrapText="1" readingOrder="1"/>
      <protection locked="0"/>
    </xf>
    <xf numFmtId="0" fontId="1" fillId="4" borderId="5" xfId="0" applyFont="1" applyFill="1" applyBorder="1" applyAlignment="1" applyProtection="1">
      <alignment vertical="center" wrapText="1" readingOrder="1"/>
      <protection locked="0"/>
    </xf>
    <xf numFmtId="0" fontId="1" fillId="4" borderId="6" xfId="0" applyFont="1" applyFill="1" applyBorder="1" applyAlignment="1" applyProtection="1">
      <alignment vertical="center" wrapText="1" readingOrder="1"/>
      <protection locked="0"/>
    </xf>
    <xf numFmtId="0" fontId="1" fillId="4" borderId="6" xfId="0" applyFont="1" applyFill="1" applyBorder="1" applyAlignment="1" applyProtection="1">
      <alignment horizontal="left" vertical="center" wrapText="1" readingOrder="1"/>
      <protection locked="0"/>
    </xf>
    <xf numFmtId="164" fontId="1" fillId="4" borderId="6" xfId="0" applyNumberFormat="1" applyFont="1" applyFill="1" applyBorder="1" applyAlignment="1">
      <alignment horizontal="right" vertical="center" wrapText="1" readingOrder="1"/>
    </xf>
    <xf numFmtId="0" fontId="1" fillId="4" borderId="6" xfId="0" applyFont="1" applyFill="1" applyBorder="1" applyAlignment="1" applyProtection="1">
      <alignment horizontal="center" vertical="center" wrapText="1" readingOrder="1"/>
      <protection locked="0"/>
    </xf>
    <xf numFmtId="0" fontId="1" fillId="4" borderId="6" xfId="0" applyFont="1" applyFill="1" applyBorder="1" applyAlignment="1" applyProtection="1">
      <alignment horizontal="right" vertical="center" wrapText="1" readingOrder="1"/>
      <protection locked="0"/>
    </xf>
    <xf numFmtId="0" fontId="1" fillId="4" borderId="7" xfId="0" applyFont="1" applyFill="1" applyBorder="1" applyAlignment="1" applyProtection="1">
      <alignment horizontal="right" vertical="center" wrapText="1" readingOrder="1"/>
      <protection locked="0"/>
    </xf>
    <xf numFmtId="0" fontId="2" fillId="0" borderId="5" xfId="0" applyFont="1" applyBorder="1" applyAlignment="1" applyProtection="1">
      <alignment vertical="center" wrapText="1" readingOrder="1"/>
      <protection locked="0"/>
    </xf>
    <xf numFmtId="0" fontId="2" fillId="0" borderId="6" xfId="0" applyFont="1" applyBorder="1" applyAlignment="1" applyProtection="1">
      <alignment vertical="center" wrapText="1" readingOrder="1"/>
      <protection locked="0"/>
    </xf>
    <xf numFmtId="0" fontId="2" fillId="0" borderId="6" xfId="0" applyFont="1" applyBorder="1" applyAlignment="1" applyProtection="1">
      <alignment horizontal="left" vertical="center" wrapText="1" readingOrder="1"/>
      <protection locked="0"/>
    </xf>
    <xf numFmtId="164" fontId="2" fillId="0" borderId="6" xfId="0" applyNumberFormat="1" applyFont="1" applyBorder="1" applyAlignment="1">
      <alignment horizontal="right" vertical="center" wrapText="1" readingOrder="1"/>
    </xf>
    <xf numFmtId="0" fontId="2" fillId="0" borderId="6" xfId="0" applyFont="1" applyBorder="1" applyAlignment="1" applyProtection="1">
      <alignment horizontal="center" vertical="center" wrapText="1" readingOrder="1"/>
      <protection locked="0"/>
    </xf>
    <xf numFmtId="0" fontId="2" fillId="0" borderId="6" xfId="0" applyFont="1" applyBorder="1" applyAlignment="1" applyProtection="1">
      <alignment horizontal="right" vertical="center" wrapText="1" readingOrder="1"/>
      <protection locked="0"/>
    </xf>
    <xf numFmtId="0" fontId="2" fillId="0" borderId="7" xfId="0" applyFont="1" applyBorder="1" applyAlignment="1" applyProtection="1">
      <alignment horizontal="right" vertical="center" wrapText="1" readingOrder="1"/>
      <protection locked="0"/>
    </xf>
    <xf numFmtId="0" fontId="2" fillId="0" borderId="8" xfId="0" applyFont="1" applyBorder="1" applyAlignment="1" applyProtection="1">
      <alignment vertical="center" wrapText="1" readingOrder="1"/>
      <protection locked="0"/>
    </xf>
    <xf numFmtId="0" fontId="2" fillId="0" borderId="1" xfId="0" applyFont="1" applyBorder="1" applyAlignment="1" applyProtection="1">
      <alignment vertical="center" wrapText="1" readingOrder="1"/>
      <protection locked="0"/>
    </xf>
    <xf numFmtId="0" fontId="2" fillId="0" borderId="1" xfId="0" applyFont="1" applyBorder="1" applyAlignment="1" applyProtection="1">
      <alignment horizontal="left" vertical="center" wrapText="1" readingOrder="1"/>
      <protection locked="0"/>
    </xf>
    <xf numFmtId="164" fontId="2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1" xfId="0" applyFont="1" applyBorder="1" applyAlignment="1" applyProtection="1">
      <alignment horizontal="center" vertical="center" wrapText="1" readingOrder="1"/>
      <protection locked="0"/>
    </xf>
    <xf numFmtId="0" fontId="2" fillId="0" borderId="1" xfId="0" applyFont="1" applyBorder="1" applyAlignment="1" applyProtection="1">
      <alignment horizontal="right" vertical="center" wrapText="1" readingOrder="1"/>
      <protection locked="0"/>
    </xf>
    <xf numFmtId="0" fontId="2" fillId="0" borderId="9" xfId="0" applyFont="1" applyBorder="1" applyAlignment="1" applyProtection="1">
      <alignment horizontal="right" vertical="center" wrapText="1" readingOrder="1"/>
      <protection locked="0"/>
    </xf>
    <xf numFmtId="164" fontId="2" fillId="0" borderId="6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2" xfId="0" applyFont="1" applyBorder="1" applyAlignment="1" applyProtection="1">
      <alignment vertical="center" wrapText="1" readingOrder="1"/>
      <protection locked="0"/>
    </xf>
    <xf numFmtId="0" fontId="2" fillId="0" borderId="3" xfId="0" applyFont="1" applyBorder="1" applyAlignment="1" applyProtection="1">
      <alignment vertical="center" wrapText="1" readingOrder="1"/>
      <protection locked="0"/>
    </xf>
    <xf numFmtId="0" fontId="2" fillId="0" borderId="3" xfId="0" applyFont="1" applyBorder="1" applyAlignment="1" applyProtection="1">
      <alignment horizontal="left" vertical="center" wrapText="1" readingOrder="1"/>
      <protection locked="0"/>
    </xf>
    <xf numFmtId="164" fontId="2" fillId="0" borderId="3" xfId="0" applyNumberFormat="1" applyFont="1" applyBorder="1" applyAlignment="1" applyProtection="1">
      <alignment horizontal="right" vertical="center" wrapText="1" readingOrder="1"/>
      <protection locked="0"/>
    </xf>
    <xf numFmtId="0" fontId="2" fillId="0" borderId="3" xfId="0" applyFont="1" applyBorder="1" applyAlignment="1" applyProtection="1">
      <alignment horizontal="center" vertical="center" wrapText="1" readingOrder="1"/>
      <protection locked="0"/>
    </xf>
    <xf numFmtId="0" fontId="2" fillId="0" borderId="3" xfId="0" applyFont="1" applyBorder="1" applyAlignment="1" applyProtection="1">
      <alignment horizontal="right" vertical="center" wrapText="1" readingOrder="1"/>
      <protection locked="0"/>
    </xf>
    <xf numFmtId="0" fontId="2" fillId="0" borderId="4" xfId="0" applyFont="1" applyBorder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vertical="center" wrapText="1" readingOrder="1"/>
      <protection locked="0"/>
    </xf>
    <xf numFmtId="0" fontId="2" fillId="2" borderId="0" xfId="0" applyFont="1" applyFill="1" applyAlignment="1" applyProtection="1">
      <alignment horizontal="left" vertical="center" wrapText="1" readingOrder="1"/>
      <protection locked="0"/>
    </xf>
    <xf numFmtId="164" fontId="2" fillId="2" borderId="0" xfId="0" applyNumberFormat="1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horizontal="center" vertical="center" wrapText="1" readingOrder="1"/>
      <protection locked="0"/>
    </xf>
    <xf numFmtId="0" fontId="2" fillId="2" borderId="0" xfId="0" applyFont="1" applyFill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>
      <alignment vertical="center" wrapText="1"/>
    </xf>
    <xf numFmtId="164" fontId="2" fillId="0" borderId="1" xfId="0" applyNumberFormat="1" applyFont="1" applyBorder="1" applyAlignment="1">
      <alignment horizontal="right" vertical="center" wrapText="1" readingOrder="1"/>
    </xf>
    <xf numFmtId="0" fontId="1" fillId="3" borderId="11" xfId="0" applyFont="1" applyFill="1" applyBorder="1" applyAlignment="1" applyProtection="1">
      <alignment vertical="center" wrapText="1" readingOrder="1"/>
      <protection locked="0"/>
    </xf>
    <xf numFmtId="0" fontId="1" fillId="3" borderId="11" xfId="0" applyFont="1" applyFill="1" applyBorder="1" applyAlignment="1" applyProtection="1">
      <alignment horizontal="right" vertical="center" wrapText="1" readingOrder="1"/>
      <protection locked="0"/>
    </xf>
    <xf numFmtId="164" fontId="1" fillId="3" borderId="11" xfId="0" applyNumberFormat="1" applyFont="1" applyFill="1" applyBorder="1" applyAlignment="1">
      <alignment horizontal="right" vertical="center" wrapText="1" readingOrder="1"/>
    </xf>
    <xf numFmtId="0" fontId="2" fillId="0" borderId="10" xfId="0" applyFont="1" applyBorder="1" applyAlignment="1">
      <alignment vertical="center" wrapText="1" readingOrder="1"/>
    </xf>
    <xf numFmtId="164" fontId="2" fillId="0" borderId="10" xfId="0" applyNumberFormat="1" applyFont="1" applyBorder="1" applyAlignment="1">
      <alignment horizontal="right" vertical="center" wrapText="1" readingOrder="1"/>
    </xf>
    <xf numFmtId="0" fontId="2" fillId="0" borderId="10" xfId="0" applyFont="1" applyBorder="1" applyAlignment="1">
      <alignment vertical="center" wrapText="1"/>
    </xf>
    <xf numFmtId="14" fontId="2" fillId="2" borderId="0" xfId="0" applyNumberFormat="1" applyFont="1" applyFill="1" applyAlignment="1">
      <alignment vertical="center" wrapText="1"/>
    </xf>
    <xf numFmtId="0" fontId="3" fillId="2" borderId="0" xfId="0" applyFont="1" applyFill="1" applyAlignment="1">
      <alignment vertical="center" wrapText="1"/>
    </xf>
    <xf numFmtId="2" fontId="1" fillId="5" borderId="7" xfId="0" applyNumberFormat="1" applyFont="1" applyFill="1" applyBorder="1" applyAlignment="1" applyProtection="1">
      <alignment horizontal="right" vertical="center" wrapText="1" readingOrder="1"/>
      <protection locked="0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 readingOrder="1"/>
    </xf>
    <xf numFmtId="0" fontId="1" fillId="0" borderId="8" xfId="0" applyFont="1" applyBorder="1" applyAlignment="1">
      <alignment horizontal="center" vertical="center" wrapText="1" readingOrder="1"/>
    </xf>
    <xf numFmtId="0" fontId="1" fillId="0" borderId="2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3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54"/>
  <sheetViews>
    <sheetView tabSelected="1" zoomScale="60" zoomScaleNormal="60" workbookViewId="0">
      <selection activeCell="A2" sqref="A2"/>
    </sheetView>
  </sheetViews>
  <sheetFormatPr defaultColWidth="9.109375" defaultRowHeight="22.8" x14ac:dyDescent="0.3"/>
  <cols>
    <col min="1" max="1" width="26.44140625" style="3" customWidth="1"/>
    <col min="2" max="3" width="50.6640625" style="3" customWidth="1"/>
    <col min="4" max="4" width="36.44140625" style="3" customWidth="1"/>
    <col min="5" max="5" width="28.109375" style="3" customWidth="1"/>
    <col min="6" max="8" width="21.6640625" style="3" customWidth="1"/>
    <col min="9" max="9" width="50.6640625" style="3" customWidth="1"/>
    <col min="10" max="13" width="13.109375" style="3" customWidth="1"/>
    <col min="14" max="16384" width="9.109375" style="3"/>
  </cols>
  <sheetData>
    <row r="1" spans="1:13" s="1" customFormat="1" x14ac:dyDescent="0.3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</row>
    <row r="2" spans="1:13" s="2" customFormat="1" x14ac:dyDescent="0.3">
      <c r="A2" s="63"/>
      <c r="B2" s="55"/>
      <c r="C2" s="55"/>
      <c r="D2" s="66" t="s">
        <v>0</v>
      </c>
      <c r="E2" s="66"/>
      <c r="F2" s="66"/>
      <c r="G2" s="66"/>
      <c r="H2" s="55"/>
      <c r="I2" s="67" t="s">
        <v>409</v>
      </c>
      <c r="J2" s="67"/>
      <c r="K2" s="67"/>
      <c r="L2" s="67"/>
      <c r="M2" s="67"/>
    </row>
    <row r="3" spans="1:13" x14ac:dyDescent="0.3">
      <c r="D3" s="68" t="s">
        <v>410</v>
      </c>
      <c r="E3" s="68"/>
      <c r="F3" s="68"/>
      <c r="G3" s="68"/>
      <c r="I3" s="64" t="s">
        <v>411</v>
      </c>
    </row>
    <row r="6" spans="1:13" x14ac:dyDescent="0.3">
      <c r="A6" s="69" t="s">
        <v>1</v>
      </c>
      <c r="B6" s="72" t="s">
        <v>0</v>
      </c>
      <c r="C6" s="72" t="s">
        <v>2</v>
      </c>
      <c r="D6" s="72" t="s">
        <v>3</v>
      </c>
      <c r="E6" s="72" t="s">
        <v>4</v>
      </c>
      <c r="F6" s="72" t="s">
        <v>5</v>
      </c>
      <c r="G6" s="72" t="s">
        <v>6</v>
      </c>
      <c r="H6" s="72" t="s">
        <v>7</v>
      </c>
      <c r="I6" s="72" t="s">
        <v>8</v>
      </c>
      <c r="J6" s="75"/>
      <c r="K6" s="75"/>
      <c r="L6" s="75"/>
      <c r="M6" s="76"/>
    </row>
    <row r="7" spans="1:13" x14ac:dyDescent="0.3">
      <c r="A7" s="70"/>
      <c r="B7" s="73"/>
      <c r="C7" s="73"/>
      <c r="D7" s="73"/>
      <c r="E7" s="73"/>
      <c r="F7" s="73"/>
      <c r="G7" s="73"/>
      <c r="H7" s="73"/>
      <c r="I7" s="73" t="s">
        <v>9</v>
      </c>
      <c r="J7" s="73" t="s">
        <v>10</v>
      </c>
      <c r="K7" s="73" t="s">
        <v>11</v>
      </c>
      <c r="L7" s="77"/>
      <c r="M7" s="78"/>
    </row>
    <row r="8" spans="1:13" x14ac:dyDescent="0.3">
      <c r="A8" s="71"/>
      <c r="B8" s="74"/>
      <c r="C8" s="74"/>
      <c r="D8" s="74"/>
      <c r="E8" s="74"/>
      <c r="F8" s="74"/>
      <c r="G8" s="74"/>
      <c r="H8" s="74"/>
      <c r="I8" s="74"/>
      <c r="J8" s="74"/>
      <c r="K8" s="5" t="s">
        <v>12</v>
      </c>
      <c r="L8" s="5" t="s">
        <v>13</v>
      </c>
      <c r="M8" s="6" t="s">
        <v>14</v>
      </c>
    </row>
    <row r="9" spans="1:13" ht="68.400000000000006" x14ac:dyDescent="0.3">
      <c r="A9" s="7" t="s">
        <v>15</v>
      </c>
      <c r="B9" s="8" t="s">
        <v>16</v>
      </c>
      <c r="C9" s="9" t="s">
        <v>17</v>
      </c>
      <c r="D9" s="9" t="s">
        <v>18</v>
      </c>
      <c r="E9" s="9"/>
      <c r="F9" s="10">
        <f>F10+F30+F33+F36+F46+F56+F59+F66+F71+F77+F85+F88+F91+F109+F119+F129</f>
        <v>3517243.79</v>
      </c>
      <c r="G9" s="10">
        <f>G10+G30+G33+G36+G46+G56+G59+G66+G71+G77+G85+G88+G91+G109+G119+G129</f>
        <v>13838397.41</v>
      </c>
      <c r="H9" s="10">
        <f>H10+H30+H33+H36+H46+H56+H59+H66+H71+H77+H85+H88+H91+H109+H119+H129</f>
        <v>13515689.52</v>
      </c>
      <c r="I9" s="9"/>
      <c r="J9" s="11"/>
      <c r="K9" s="12"/>
      <c r="L9" s="12"/>
      <c r="M9" s="13"/>
    </row>
    <row r="10" spans="1:13" ht="45.6" x14ac:dyDescent="0.3">
      <c r="A10" s="14" t="s">
        <v>19</v>
      </c>
      <c r="B10" s="15" t="s">
        <v>20</v>
      </c>
      <c r="C10" s="16" t="s">
        <v>17</v>
      </c>
      <c r="D10" s="16" t="s">
        <v>21</v>
      </c>
      <c r="E10" s="16"/>
      <c r="F10" s="17">
        <f>F11+F14+F16+F26</f>
        <v>1073185.6800000002</v>
      </c>
      <c r="G10" s="17">
        <f>G11+G14+G16+G26</f>
        <v>0</v>
      </c>
      <c r="H10" s="17">
        <f>H11+H14+H16+H26</f>
        <v>0</v>
      </c>
      <c r="I10" s="16" t="s">
        <v>22</v>
      </c>
      <c r="J10" s="18" t="s">
        <v>23</v>
      </c>
      <c r="K10" s="19" t="s">
        <v>24</v>
      </c>
      <c r="L10" s="19" t="s">
        <v>25</v>
      </c>
      <c r="M10" s="20" t="s">
        <v>25</v>
      </c>
    </row>
    <row r="11" spans="1:13" ht="136.80000000000001" x14ac:dyDescent="0.3">
      <c r="A11" s="21" t="s">
        <v>26</v>
      </c>
      <c r="B11" s="22" t="s">
        <v>27</v>
      </c>
      <c r="C11" s="23" t="s">
        <v>17</v>
      </c>
      <c r="D11" s="23" t="s">
        <v>21</v>
      </c>
      <c r="E11" s="23" t="s">
        <v>28</v>
      </c>
      <c r="F11" s="24">
        <f>SUM(F12:F12)</f>
        <v>13989.57</v>
      </c>
      <c r="G11" s="24">
        <f>SUM(G12:G12)</f>
        <v>0</v>
      </c>
      <c r="H11" s="24">
        <f>SUM(H12:H12)</f>
        <v>0</v>
      </c>
      <c r="I11" s="23" t="s">
        <v>29</v>
      </c>
      <c r="J11" s="25" t="s">
        <v>30</v>
      </c>
      <c r="K11" s="26" t="s">
        <v>31</v>
      </c>
      <c r="L11" s="26" t="s">
        <v>25</v>
      </c>
      <c r="M11" s="27" t="s">
        <v>25</v>
      </c>
    </row>
    <row r="12" spans="1:13" ht="68.400000000000006" x14ac:dyDescent="0.3">
      <c r="A12" s="28" t="s">
        <v>32</v>
      </c>
      <c r="B12" s="29" t="s">
        <v>33</v>
      </c>
      <c r="C12" s="30" t="s">
        <v>17</v>
      </c>
      <c r="D12" s="30" t="s">
        <v>34</v>
      </c>
      <c r="E12" s="30" t="s">
        <v>35</v>
      </c>
      <c r="F12" s="31">
        <f>SUM(F13:F13)+13989.57</f>
        <v>13989.57</v>
      </c>
      <c r="G12" s="31">
        <f>SUM(G13:G13)</f>
        <v>0</v>
      </c>
      <c r="H12" s="31">
        <f>SUM(H13:H13)</f>
        <v>0</v>
      </c>
      <c r="I12" s="30" t="s">
        <v>36</v>
      </c>
      <c r="J12" s="32" t="s">
        <v>30</v>
      </c>
      <c r="K12" s="33" t="s">
        <v>37</v>
      </c>
      <c r="L12" s="33" t="s">
        <v>25</v>
      </c>
      <c r="M12" s="34" t="s">
        <v>25</v>
      </c>
    </row>
    <row r="13" spans="1:13" x14ac:dyDescent="0.3">
      <c r="A13" s="35"/>
      <c r="B13" s="36"/>
      <c r="C13" s="37"/>
      <c r="D13" s="37"/>
      <c r="E13" s="37"/>
      <c r="F13" s="38">
        <v>0</v>
      </c>
      <c r="G13" s="38">
        <v>0</v>
      </c>
      <c r="H13" s="38">
        <v>0</v>
      </c>
      <c r="I13" s="37" t="s">
        <v>38</v>
      </c>
      <c r="J13" s="39" t="s">
        <v>30</v>
      </c>
      <c r="K13" s="40" t="s">
        <v>39</v>
      </c>
      <c r="L13" s="40" t="s">
        <v>25</v>
      </c>
      <c r="M13" s="41" t="s">
        <v>25</v>
      </c>
    </row>
    <row r="14" spans="1:13" ht="91.2" x14ac:dyDescent="0.3">
      <c r="A14" s="21" t="s">
        <v>40</v>
      </c>
      <c r="B14" s="22" t="s">
        <v>41</v>
      </c>
      <c r="C14" s="23" t="s">
        <v>17</v>
      </c>
      <c r="D14" s="23" t="s">
        <v>21</v>
      </c>
      <c r="E14" s="23" t="s">
        <v>28</v>
      </c>
      <c r="F14" s="24">
        <f>SUM(F15:F15)</f>
        <v>42218.11</v>
      </c>
      <c r="G14" s="24">
        <f>SUM(G15:G15)</f>
        <v>0</v>
      </c>
      <c r="H14" s="24">
        <f>SUM(H15:H15)</f>
        <v>0</v>
      </c>
      <c r="I14" s="23" t="s">
        <v>42</v>
      </c>
      <c r="J14" s="25" t="s">
        <v>23</v>
      </c>
      <c r="K14" s="26" t="s">
        <v>43</v>
      </c>
      <c r="L14" s="26" t="s">
        <v>25</v>
      </c>
      <c r="M14" s="27" t="s">
        <v>25</v>
      </c>
    </row>
    <row r="15" spans="1:13" ht="91.2" x14ac:dyDescent="0.3">
      <c r="A15" s="28" t="s">
        <v>44</v>
      </c>
      <c r="B15" s="29" t="s">
        <v>45</v>
      </c>
      <c r="C15" s="30" t="s">
        <v>46</v>
      </c>
      <c r="D15" s="30" t="s">
        <v>47</v>
      </c>
      <c r="E15" s="30" t="s">
        <v>48</v>
      </c>
      <c r="F15" s="42">
        <v>42218.11</v>
      </c>
      <c r="G15" s="42">
        <v>0</v>
      </c>
      <c r="H15" s="42">
        <v>0</v>
      </c>
      <c r="I15" s="30" t="s">
        <v>49</v>
      </c>
      <c r="J15" s="32" t="s">
        <v>30</v>
      </c>
      <c r="K15" s="33" t="s">
        <v>25</v>
      </c>
      <c r="L15" s="33" t="s">
        <v>25</v>
      </c>
      <c r="M15" s="34" t="s">
        <v>50</v>
      </c>
    </row>
    <row r="16" spans="1:13" ht="159.6" x14ac:dyDescent="0.3">
      <c r="A16" s="21" t="s">
        <v>51</v>
      </c>
      <c r="B16" s="22" t="s">
        <v>52</v>
      </c>
      <c r="C16" s="23" t="s">
        <v>17</v>
      </c>
      <c r="D16" s="23" t="s">
        <v>21</v>
      </c>
      <c r="E16" s="23" t="s">
        <v>53</v>
      </c>
      <c r="F16" s="24">
        <f>F17+F18+F19+F20+F21+F22+F24+F25</f>
        <v>920120</v>
      </c>
      <c r="G16" s="24">
        <f>G17+G18+G19+G20+G21+G22+G24+G25</f>
        <v>0</v>
      </c>
      <c r="H16" s="24">
        <f>H17+H18+H19+H20+H21+H22+H24+H25</f>
        <v>0</v>
      </c>
      <c r="I16" s="23" t="s">
        <v>54</v>
      </c>
      <c r="J16" s="25" t="s">
        <v>55</v>
      </c>
      <c r="K16" s="26" t="s">
        <v>56</v>
      </c>
      <c r="L16" s="26" t="s">
        <v>25</v>
      </c>
      <c r="M16" s="27" t="s">
        <v>25</v>
      </c>
    </row>
    <row r="17" spans="1:13" ht="68.400000000000006" x14ac:dyDescent="0.3">
      <c r="A17" s="35"/>
      <c r="B17" s="36"/>
      <c r="C17" s="37"/>
      <c r="D17" s="37"/>
      <c r="E17" s="37"/>
      <c r="F17" s="38">
        <v>0</v>
      </c>
      <c r="G17" s="38">
        <v>0</v>
      </c>
      <c r="H17" s="38">
        <v>0</v>
      </c>
      <c r="I17" s="37" t="s">
        <v>57</v>
      </c>
      <c r="J17" s="39" t="s">
        <v>30</v>
      </c>
      <c r="K17" s="40" t="s">
        <v>25</v>
      </c>
      <c r="L17" s="40" t="s">
        <v>37</v>
      </c>
      <c r="M17" s="41" t="s">
        <v>39</v>
      </c>
    </row>
    <row r="18" spans="1:13" ht="114" x14ac:dyDescent="0.3">
      <c r="A18" s="28" t="s">
        <v>58</v>
      </c>
      <c r="B18" s="29" t="s">
        <v>59</v>
      </c>
      <c r="C18" s="30" t="s">
        <v>17</v>
      </c>
      <c r="D18" s="30" t="s">
        <v>60</v>
      </c>
      <c r="E18" s="30" t="s">
        <v>61</v>
      </c>
      <c r="F18" s="42">
        <v>120</v>
      </c>
      <c r="G18" s="42">
        <v>0</v>
      </c>
      <c r="H18" s="42">
        <v>0</v>
      </c>
      <c r="I18" s="30" t="s">
        <v>62</v>
      </c>
      <c r="J18" s="32" t="s">
        <v>30</v>
      </c>
      <c r="K18" s="33" t="s">
        <v>37</v>
      </c>
      <c r="L18" s="33" t="s">
        <v>25</v>
      </c>
      <c r="M18" s="34" t="s">
        <v>25</v>
      </c>
    </row>
    <row r="19" spans="1:13" ht="136.80000000000001" x14ac:dyDescent="0.3">
      <c r="A19" s="28" t="s">
        <v>63</v>
      </c>
      <c r="B19" s="29" t="s">
        <v>64</v>
      </c>
      <c r="C19" s="30" t="s">
        <v>17</v>
      </c>
      <c r="D19" s="30" t="s">
        <v>60</v>
      </c>
      <c r="E19" s="30" t="s">
        <v>61</v>
      </c>
      <c r="F19" s="42">
        <v>0</v>
      </c>
      <c r="G19" s="42">
        <v>0</v>
      </c>
      <c r="H19" s="42">
        <v>0</v>
      </c>
      <c r="I19" s="30" t="s">
        <v>62</v>
      </c>
      <c r="J19" s="32" t="s">
        <v>30</v>
      </c>
      <c r="K19" s="33" t="s">
        <v>37</v>
      </c>
      <c r="L19" s="33" t="s">
        <v>25</v>
      </c>
      <c r="M19" s="34" t="s">
        <v>25</v>
      </c>
    </row>
    <row r="20" spans="1:13" ht="91.2" x14ac:dyDescent="0.3">
      <c r="A20" s="28" t="s">
        <v>65</v>
      </c>
      <c r="B20" s="29" t="s">
        <v>66</v>
      </c>
      <c r="C20" s="30" t="s">
        <v>17</v>
      </c>
      <c r="D20" s="30" t="s">
        <v>60</v>
      </c>
      <c r="E20" s="30" t="s">
        <v>61</v>
      </c>
      <c r="F20" s="42">
        <v>0</v>
      </c>
      <c r="G20" s="42">
        <v>0</v>
      </c>
      <c r="H20" s="42">
        <v>0</v>
      </c>
      <c r="I20" s="30" t="s">
        <v>62</v>
      </c>
      <c r="J20" s="32" t="s">
        <v>30</v>
      </c>
      <c r="K20" s="33" t="s">
        <v>37</v>
      </c>
      <c r="L20" s="33" t="s">
        <v>25</v>
      </c>
      <c r="M20" s="34" t="s">
        <v>25</v>
      </c>
    </row>
    <row r="21" spans="1:13" ht="68.400000000000006" x14ac:dyDescent="0.3">
      <c r="A21" s="28" t="s">
        <v>67</v>
      </c>
      <c r="B21" s="29" t="s">
        <v>68</v>
      </c>
      <c r="C21" s="30" t="s">
        <v>17</v>
      </c>
      <c r="D21" s="30" t="s">
        <v>60</v>
      </c>
      <c r="E21" s="30" t="s">
        <v>61</v>
      </c>
      <c r="F21" s="42">
        <v>0</v>
      </c>
      <c r="G21" s="42">
        <v>0</v>
      </c>
      <c r="H21" s="42">
        <v>0</v>
      </c>
      <c r="I21" s="30" t="s">
        <v>62</v>
      </c>
      <c r="J21" s="32" t="s">
        <v>30</v>
      </c>
      <c r="K21" s="33" t="s">
        <v>37</v>
      </c>
      <c r="L21" s="33" t="s">
        <v>25</v>
      </c>
      <c r="M21" s="34" t="s">
        <v>25</v>
      </c>
    </row>
    <row r="22" spans="1:13" ht="114" x14ac:dyDescent="0.3">
      <c r="A22" s="28" t="s">
        <v>69</v>
      </c>
      <c r="B22" s="29" t="s">
        <v>70</v>
      </c>
      <c r="C22" s="30" t="s">
        <v>17</v>
      </c>
      <c r="D22" s="30" t="s">
        <v>71</v>
      </c>
      <c r="E22" s="30" t="s">
        <v>61</v>
      </c>
      <c r="F22" s="31">
        <f>SUM(F23:F23)+800000</f>
        <v>800000</v>
      </c>
      <c r="G22" s="31">
        <f>SUM(G23:G23)</f>
        <v>0</v>
      </c>
      <c r="H22" s="31">
        <f>SUM(H23:H23)</f>
        <v>0</v>
      </c>
      <c r="I22" s="30" t="s">
        <v>72</v>
      </c>
      <c r="J22" s="32" t="s">
        <v>30</v>
      </c>
      <c r="K22" s="33" t="s">
        <v>25</v>
      </c>
      <c r="L22" s="33" t="s">
        <v>25</v>
      </c>
      <c r="M22" s="34" t="s">
        <v>37</v>
      </c>
    </row>
    <row r="23" spans="1:13" x14ac:dyDescent="0.3">
      <c r="A23" s="35"/>
      <c r="B23" s="36"/>
      <c r="C23" s="37"/>
      <c r="D23" s="37"/>
      <c r="E23" s="37"/>
      <c r="F23" s="38">
        <v>0</v>
      </c>
      <c r="G23" s="38">
        <v>0</v>
      </c>
      <c r="H23" s="38">
        <v>0</v>
      </c>
      <c r="I23" s="37" t="s">
        <v>73</v>
      </c>
      <c r="J23" s="39" t="s">
        <v>23</v>
      </c>
      <c r="K23" s="40" t="s">
        <v>74</v>
      </c>
      <c r="L23" s="40" t="s">
        <v>25</v>
      </c>
      <c r="M23" s="41" t="s">
        <v>25</v>
      </c>
    </row>
    <row r="24" spans="1:13" ht="91.2" x14ac:dyDescent="0.3">
      <c r="A24" s="28" t="s">
        <v>75</v>
      </c>
      <c r="B24" s="29" t="s">
        <v>76</v>
      </c>
      <c r="C24" s="30" t="s">
        <v>17</v>
      </c>
      <c r="D24" s="30" t="s">
        <v>21</v>
      </c>
      <c r="E24" s="30" t="s">
        <v>77</v>
      </c>
      <c r="F24" s="42">
        <v>120000</v>
      </c>
      <c r="G24" s="42">
        <v>0</v>
      </c>
      <c r="H24" s="42">
        <v>0</v>
      </c>
      <c r="I24" s="30" t="s">
        <v>78</v>
      </c>
      <c r="J24" s="32" t="s">
        <v>30</v>
      </c>
      <c r="K24" s="33" t="s">
        <v>37</v>
      </c>
      <c r="L24" s="33" t="s">
        <v>25</v>
      </c>
      <c r="M24" s="34" t="s">
        <v>25</v>
      </c>
    </row>
    <row r="25" spans="1:13" ht="91.2" x14ac:dyDescent="0.3">
      <c r="A25" s="28" t="s">
        <v>79</v>
      </c>
      <c r="B25" s="29" t="s">
        <v>80</v>
      </c>
      <c r="C25" s="30" t="s">
        <v>81</v>
      </c>
      <c r="D25" s="30" t="s">
        <v>21</v>
      </c>
      <c r="E25" s="30"/>
      <c r="F25" s="42">
        <v>0</v>
      </c>
      <c r="G25" s="42">
        <v>0</v>
      </c>
      <c r="H25" s="42">
        <v>0</v>
      </c>
      <c r="I25" s="30" t="s">
        <v>82</v>
      </c>
      <c r="J25" s="32" t="s">
        <v>30</v>
      </c>
      <c r="K25" s="33" t="s">
        <v>37</v>
      </c>
      <c r="L25" s="33" t="s">
        <v>25</v>
      </c>
      <c r="M25" s="34" t="s">
        <v>25</v>
      </c>
    </row>
    <row r="26" spans="1:13" ht="45.6" x14ac:dyDescent="0.3">
      <c r="A26" s="21" t="s">
        <v>83</v>
      </c>
      <c r="B26" s="22" t="s">
        <v>84</v>
      </c>
      <c r="C26" s="23" t="s">
        <v>85</v>
      </c>
      <c r="D26" s="23" t="s">
        <v>86</v>
      </c>
      <c r="E26" s="23" t="s">
        <v>28</v>
      </c>
      <c r="F26" s="24">
        <f>SUM(F27:F29)</f>
        <v>96858</v>
      </c>
      <c r="G26" s="24">
        <f>SUM(G27:G29)</f>
        <v>0</v>
      </c>
      <c r="H26" s="24">
        <f>SUM(H27:H29)</f>
        <v>0</v>
      </c>
      <c r="I26" s="23" t="s">
        <v>87</v>
      </c>
      <c r="J26" s="25" t="s">
        <v>30</v>
      </c>
      <c r="K26" s="26" t="s">
        <v>88</v>
      </c>
      <c r="L26" s="26" t="s">
        <v>25</v>
      </c>
      <c r="M26" s="27" t="s">
        <v>25</v>
      </c>
    </row>
    <row r="27" spans="1:13" ht="45.6" x14ac:dyDescent="0.3">
      <c r="A27" s="28" t="s">
        <v>89</v>
      </c>
      <c r="B27" s="29" t="s">
        <v>90</v>
      </c>
      <c r="C27" s="30" t="s">
        <v>85</v>
      </c>
      <c r="D27" s="30" t="s">
        <v>86</v>
      </c>
      <c r="E27" s="30" t="s">
        <v>35</v>
      </c>
      <c r="F27" s="42">
        <v>80000</v>
      </c>
      <c r="G27" s="42">
        <v>0</v>
      </c>
      <c r="H27" s="42">
        <v>0</v>
      </c>
      <c r="I27" s="30" t="s">
        <v>91</v>
      </c>
      <c r="J27" s="32" t="s">
        <v>30</v>
      </c>
      <c r="K27" s="33" t="s">
        <v>88</v>
      </c>
      <c r="L27" s="33" t="s">
        <v>25</v>
      </c>
      <c r="M27" s="34" t="s">
        <v>25</v>
      </c>
    </row>
    <row r="28" spans="1:13" ht="68.400000000000006" x14ac:dyDescent="0.3">
      <c r="A28" s="28" t="s">
        <v>92</v>
      </c>
      <c r="B28" s="29" t="s">
        <v>93</v>
      </c>
      <c r="C28" s="30" t="s">
        <v>85</v>
      </c>
      <c r="D28" s="30" t="s">
        <v>86</v>
      </c>
      <c r="E28" s="30" t="s">
        <v>35</v>
      </c>
      <c r="F28" s="42">
        <v>5000</v>
      </c>
      <c r="G28" s="42">
        <v>0</v>
      </c>
      <c r="H28" s="42">
        <v>0</v>
      </c>
      <c r="I28" s="30" t="s">
        <v>94</v>
      </c>
      <c r="J28" s="32" t="s">
        <v>30</v>
      </c>
      <c r="K28" s="33" t="s">
        <v>37</v>
      </c>
      <c r="L28" s="33" t="s">
        <v>25</v>
      </c>
      <c r="M28" s="34" t="s">
        <v>25</v>
      </c>
    </row>
    <row r="29" spans="1:13" ht="136.80000000000001" x14ac:dyDescent="0.3">
      <c r="A29" s="28" t="s">
        <v>95</v>
      </c>
      <c r="B29" s="29" t="s">
        <v>96</v>
      </c>
      <c r="C29" s="30" t="s">
        <v>85</v>
      </c>
      <c r="D29" s="30" t="s">
        <v>86</v>
      </c>
      <c r="E29" s="30"/>
      <c r="F29" s="42">
        <v>11858</v>
      </c>
      <c r="G29" s="42">
        <v>0</v>
      </c>
      <c r="H29" s="42">
        <v>0</v>
      </c>
      <c r="I29" s="30" t="s">
        <v>97</v>
      </c>
      <c r="J29" s="32" t="s">
        <v>30</v>
      </c>
      <c r="K29" s="33" t="s">
        <v>88</v>
      </c>
      <c r="L29" s="33" t="s">
        <v>25</v>
      </c>
      <c r="M29" s="34" t="s">
        <v>25</v>
      </c>
    </row>
    <row r="30" spans="1:13" ht="68.400000000000006" x14ac:dyDescent="0.3">
      <c r="A30" s="14" t="s">
        <v>98</v>
      </c>
      <c r="B30" s="15" t="s">
        <v>99</v>
      </c>
      <c r="C30" s="16" t="s">
        <v>17</v>
      </c>
      <c r="D30" s="16" t="s">
        <v>21</v>
      </c>
      <c r="E30" s="16"/>
      <c r="F30" s="17">
        <f t="shared" ref="F30:H31" si="0">SUM(F31:F31)</f>
        <v>50000</v>
      </c>
      <c r="G30" s="17">
        <f t="shared" si="0"/>
        <v>0</v>
      </c>
      <c r="H30" s="17">
        <f t="shared" si="0"/>
        <v>0</v>
      </c>
      <c r="I30" s="16" t="s">
        <v>100</v>
      </c>
      <c r="J30" s="18" t="s">
        <v>23</v>
      </c>
      <c r="K30" s="19" t="s">
        <v>74</v>
      </c>
      <c r="L30" s="19" t="s">
        <v>25</v>
      </c>
      <c r="M30" s="20" t="s">
        <v>25</v>
      </c>
    </row>
    <row r="31" spans="1:13" ht="45.6" x14ac:dyDescent="0.3">
      <c r="A31" s="21" t="s">
        <v>101</v>
      </c>
      <c r="B31" s="22" t="s">
        <v>102</v>
      </c>
      <c r="C31" s="23" t="s">
        <v>17</v>
      </c>
      <c r="D31" s="23" t="s">
        <v>21</v>
      </c>
      <c r="E31" s="23" t="s">
        <v>28</v>
      </c>
      <c r="F31" s="24">
        <f t="shared" si="0"/>
        <v>50000</v>
      </c>
      <c r="G31" s="24">
        <f t="shared" si="0"/>
        <v>0</v>
      </c>
      <c r="H31" s="24">
        <f t="shared" si="0"/>
        <v>0</v>
      </c>
      <c r="I31" s="23" t="s">
        <v>103</v>
      </c>
      <c r="J31" s="25" t="s">
        <v>30</v>
      </c>
      <c r="K31" s="26" t="s">
        <v>25</v>
      </c>
      <c r="L31" s="26" t="s">
        <v>37</v>
      </c>
      <c r="M31" s="27" t="s">
        <v>25</v>
      </c>
    </row>
    <row r="32" spans="1:13" ht="68.400000000000006" x14ac:dyDescent="0.3">
      <c r="A32" s="28" t="s">
        <v>104</v>
      </c>
      <c r="B32" s="29" t="s">
        <v>105</v>
      </c>
      <c r="C32" s="30" t="s">
        <v>17</v>
      </c>
      <c r="D32" s="30" t="s">
        <v>71</v>
      </c>
      <c r="E32" s="30" t="s">
        <v>48</v>
      </c>
      <c r="F32" s="42">
        <v>50000</v>
      </c>
      <c r="G32" s="42">
        <v>0</v>
      </c>
      <c r="H32" s="42">
        <v>0</v>
      </c>
      <c r="I32" s="30" t="s">
        <v>106</v>
      </c>
      <c r="J32" s="32" t="s">
        <v>30</v>
      </c>
      <c r="K32" s="33" t="s">
        <v>37</v>
      </c>
      <c r="L32" s="33" t="s">
        <v>25</v>
      </c>
      <c r="M32" s="34" t="s">
        <v>25</v>
      </c>
    </row>
    <row r="33" spans="1:13" ht="45.6" x14ac:dyDescent="0.3">
      <c r="A33" s="14" t="s">
        <v>107</v>
      </c>
      <c r="B33" s="15" t="s">
        <v>108</v>
      </c>
      <c r="C33" s="16" t="s">
        <v>17</v>
      </c>
      <c r="D33" s="16" t="s">
        <v>21</v>
      </c>
      <c r="E33" s="16"/>
      <c r="F33" s="17">
        <f t="shared" ref="F33:H34" si="1">SUM(F34:F34)</f>
        <v>51884.82</v>
      </c>
      <c r="G33" s="17">
        <f t="shared" si="1"/>
        <v>0</v>
      </c>
      <c r="H33" s="17">
        <f t="shared" si="1"/>
        <v>0</v>
      </c>
      <c r="I33" s="16" t="s">
        <v>109</v>
      </c>
      <c r="J33" s="18" t="s">
        <v>23</v>
      </c>
      <c r="K33" s="19" t="s">
        <v>110</v>
      </c>
      <c r="L33" s="19" t="s">
        <v>25</v>
      </c>
      <c r="M33" s="20" t="s">
        <v>25</v>
      </c>
    </row>
    <row r="34" spans="1:13" ht="91.2" x14ac:dyDescent="0.3">
      <c r="A34" s="21" t="s">
        <v>111</v>
      </c>
      <c r="B34" s="22" t="s">
        <v>112</v>
      </c>
      <c r="C34" s="23" t="s">
        <v>17</v>
      </c>
      <c r="D34" s="23" t="s">
        <v>21</v>
      </c>
      <c r="E34" s="23" t="s">
        <v>28</v>
      </c>
      <c r="F34" s="24">
        <f t="shared" si="1"/>
        <v>51884.82</v>
      </c>
      <c r="G34" s="24">
        <f t="shared" si="1"/>
        <v>0</v>
      </c>
      <c r="H34" s="24">
        <f t="shared" si="1"/>
        <v>0</v>
      </c>
      <c r="I34" s="23" t="s">
        <v>113</v>
      </c>
      <c r="J34" s="25" t="s">
        <v>114</v>
      </c>
      <c r="K34" s="26" t="s">
        <v>115</v>
      </c>
      <c r="L34" s="26" t="s">
        <v>25</v>
      </c>
      <c r="M34" s="27" t="s">
        <v>25</v>
      </c>
    </row>
    <row r="35" spans="1:13" ht="91.2" x14ac:dyDescent="0.3">
      <c r="A35" s="28" t="s">
        <v>116</v>
      </c>
      <c r="B35" s="29" t="s">
        <v>117</v>
      </c>
      <c r="C35" s="30" t="s">
        <v>17</v>
      </c>
      <c r="D35" s="30" t="s">
        <v>60</v>
      </c>
      <c r="E35" s="30" t="s">
        <v>35</v>
      </c>
      <c r="F35" s="42">
        <v>51884.82</v>
      </c>
      <c r="G35" s="42">
        <v>0</v>
      </c>
      <c r="H35" s="42">
        <v>0</v>
      </c>
      <c r="I35" s="30" t="s">
        <v>73</v>
      </c>
      <c r="J35" s="32" t="s">
        <v>23</v>
      </c>
      <c r="K35" s="33" t="s">
        <v>118</v>
      </c>
      <c r="L35" s="33" t="s">
        <v>25</v>
      </c>
      <c r="M35" s="34" t="s">
        <v>25</v>
      </c>
    </row>
    <row r="36" spans="1:13" ht="68.400000000000006" x14ac:dyDescent="0.3">
      <c r="A36" s="14" t="s">
        <v>119</v>
      </c>
      <c r="B36" s="15" t="s">
        <v>120</v>
      </c>
      <c r="C36" s="16" t="s">
        <v>121</v>
      </c>
      <c r="D36" s="16" t="s">
        <v>122</v>
      </c>
      <c r="E36" s="16"/>
      <c r="F36" s="17">
        <f>SUM(F37:F37)</f>
        <v>23292</v>
      </c>
      <c r="G36" s="17">
        <f>SUM(G37:G37)</f>
        <v>380910</v>
      </c>
      <c r="H36" s="17">
        <f>SUM(H37:H37)</f>
        <v>237170</v>
      </c>
      <c r="I36" s="16" t="s">
        <v>123</v>
      </c>
      <c r="J36" s="18" t="s">
        <v>23</v>
      </c>
      <c r="K36" s="19" t="s">
        <v>124</v>
      </c>
      <c r="L36" s="19" t="s">
        <v>74</v>
      </c>
      <c r="M36" s="20" t="s">
        <v>74</v>
      </c>
    </row>
    <row r="37" spans="1:13" ht="91.2" x14ac:dyDescent="0.3">
      <c r="A37" s="21" t="s">
        <v>125</v>
      </c>
      <c r="B37" s="22" t="s">
        <v>126</v>
      </c>
      <c r="C37" s="23" t="s">
        <v>121</v>
      </c>
      <c r="D37" s="23" t="s">
        <v>122</v>
      </c>
      <c r="E37" s="23" t="s">
        <v>28</v>
      </c>
      <c r="F37" s="24">
        <f>SUM(F38:F43)</f>
        <v>23292</v>
      </c>
      <c r="G37" s="24">
        <f>SUM(G38:G43)</f>
        <v>380910</v>
      </c>
      <c r="H37" s="24">
        <f>SUM(H38:H43)</f>
        <v>237170</v>
      </c>
      <c r="I37" s="23" t="s">
        <v>127</v>
      </c>
      <c r="J37" s="25" t="s">
        <v>30</v>
      </c>
      <c r="K37" s="26" t="s">
        <v>31</v>
      </c>
      <c r="L37" s="26" t="s">
        <v>31</v>
      </c>
      <c r="M37" s="27" t="s">
        <v>31</v>
      </c>
    </row>
    <row r="38" spans="1:13" ht="45.6" x14ac:dyDescent="0.3">
      <c r="A38" s="35"/>
      <c r="B38" s="36"/>
      <c r="C38" s="37"/>
      <c r="D38" s="37"/>
      <c r="E38" s="37"/>
      <c r="F38" s="38">
        <v>0</v>
      </c>
      <c r="G38" s="38">
        <v>0</v>
      </c>
      <c r="H38" s="38">
        <v>0</v>
      </c>
      <c r="I38" s="37" t="s">
        <v>128</v>
      </c>
      <c r="J38" s="39" t="s">
        <v>30</v>
      </c>
      <c r="K38" s="40" t="s">
        <v>129</v>
      </c>
      <c r="L38" s="40" t="s">
        <v>129</v>
      </c>
      <c r="M38" s="41" t="s">
        <v>129</v>
      </c>
    </row>
    <row r="39" spans="1:13" ht="136.80000000000001" x14ac:dyDescent="0.3">
      <c r="A39" s="28" t="s">
        <v>130</v>
      </c>
      <c r="B39" s="29" t="s">
        <v>131</v>
      </c>
      <c r="C39" s="30" t="s">
        <v>121</v>
      </c>
      <c r="D39" s="30" t="s">
        <v>132</v>
      </c>
      <c r="E39" s="30" t="s">
        <v>35</v>
      </c>
      <c r="F39" s="42">
        <v>0</v>
      </c>
      <c r="G39" s="42">
        <v>0</v>
      </c>
      <c r="H39" s="42">
        <v>0</v>
      </c>
      <c r="I39" s="30" t="s">
        <v>133</v>
      </c>
      <c r="J39" s="32" t="s">
        <v>114</v>
      </c>
      <c r="K39" s="33" t="s">
        <v>134</v>
      </c>
      <c r="L39" s="33" t="s">
        <v>134</v>
      </c>
      <c r="M39" s="34" t="s">
        <v>25</v>
      </c>
    </row>
    <row r="40" spans="1:13" ht="114" x14ac:dyDescent="0.3">
      <c r="A40" s="28" t="s">
        <v>135</v>
      </c>
      <c r="B40" s="29" t="s">
        <v>136</v>
      </c>
      <c r="C40" s="30" t="s">
        <v>121</v>
      </c>
      <c r="D40" s="30" t="s">
        <v>132</v>
      </c>
      <c r="E40" s="30" t="s">
        <v>35</v>
      </c>
      <c r="F40" s="42">
        <v>0</v>
      </c>
      <c r="G40" s="42">
        <v>0</v>
      </c>
      <c r="H40" s="42">
        <v>0</v>
      </c>
      <c r="I40" s="30" t="s">
        <v>133</v>
      </c>
      <c r="J40" s="32" t="s">
        <v>114</v>
      </c>
      <c r="K40" s="33" t="s">
        <v>137</v>
      </c>
      <c r="L40" s="33" t="s">
        <v>137</v>
      </c>
      <c r="M40" s="34" t="s">
        <v>25</v>
      </c>
    </row>
    <row r="41" spans="1:13" ht="114" x14ac:dyDescent="0.3">
      <c r="A41" s="28" t="s">
        <v>138</v>
      </c>
      <c r="B41" s="29" t="s">
        <v>139</v>
      </c>
      <c r="C41" s="30" t="s">
        <v>121</v>
      </c>
      <c r="D41" s="30" t="s">
        <v>132</v>
      </c>
      <c r="E41" s="30" t="s">
        <v>35</v>
      </c>
      <c r="F41" s="42">
        <v>0</v>
      </c>
      <c r="G41" s="42">
        <v>0</v>
      </c>
      <c r="H41" s="42">
        <v>0</v>
      </c>
      <c r="I41" s="30" t="s">
        <v>133</v>
      </c>
      <c r="J41" s="32" t="s">
        <v>114</v>
      </c>
      <c r="K41" s="33" t="s">
        <v>140</v>
      </c>
      <c r="L41" s="33" t="s">
        <v>140</v>
      </c>
      <c r="M41" s="34" t="s">
        <v>140</v>
      </c>
    </row>
    <row r="42" spans="1:13" ht="114" x14ac:dyDescent="0.3">
      <c r="A42" s="28" t="s">
        <v>141</v>
      </c>
      <c r="B42" s="29" t="s">
        <v>142</v>
      </c>
      <c r="C42" s="30" t="s">
        <v>121</v>
      </c>
      <c r="D42" s="30" t="s">
        <v>132</v>
      </c>
      <c r="E42" s="30" t="s">
        <v>35</v>
      </c>
      <c r="F42" s="42">
        <v>0</v>
      </c>
      <c r="G42" s="42">
        <v>0</v>
      </c>
      <c r="H42" s="42">
        <v>0</v>
      </c>
      <c r="I42" s="30" t="s">
        <v>133</v>
      </c>
      <c r="J42" s="32" t="s">
        <v>114</v>
      </c>
      <c r="K42" s="33" t="s">
        <v>143</v>
      </c>
      <c r="L42" s="33" t="s">
        <v>143</v>
      </c>
      <c r="M42" s="34" t="s">
        <v>143</v>
      </c>
    </row>
    <row r="43" spans="1:13" ht="136.80000000000001" x14ac:dyDescent="0.3">
      <c r="A43" s="28" t="s">
        <v>144</v>
      </c>
      <c r="B43" s="29" t="s">
        <v>145</v>
      </c>
      <c r="C43" s="30" t="s">
        <v>121</v>
      </c>
      <c r="D43" s="30" t="s">
        <v>132</v>
      </c>
      <c r="E43" s="30"/>
      <c r="F43" s="31">
        <f>SUM(F44:F45)+23292</f>
        <v>23292</v>
      </c>
      <c r="G43" s="31">
        <f>SUM(G44:G45)+380910</f>
        <v>380910</v>
      </c>
      <c r="H43" s="31">
        <f>SUM(H44:H45)+237170</f>
        <v>237170</v>
      </c>
      <c r="I43" s="30" t="s">
        <v>146</v>
      </c>
      <c r="J43" s="32" t="s">
        <v>114</v>
      </c>
      <c r="K43" s="33" t="s">
        <v>25</v>
      </c>
      <c r="L43" s="33" t="s">
        <v>147</v>
      </c>
      <c r="M43" s="34" t="s">
        <v>147</v>
      </c>
    </row>
    <row r="44" spans="1:13" x14ac:dyDescent="0.3">
      <c r="A44" s="35"/>
      <c r="B44" s="36"/>
      <c r="C44" s="37"/>
      <c r="D44" s="37"/>
      <c r="E44" s="37"/>
      <c r="F44" s="38">
        <v>0</v>
      </c>
      <c r="G44" s="38">
        <v>0</v>
      </c>
      <c r="H44" s="38">
        <v>0</v>
      </c>
      <c r="I44" s="37" t="s">
        <v>148</v>
      </c>
      <c r="J44" s="39" t="s">
        <v>30</v>
      </c>
      <c r="K44" s="40" t="s">
        <v>37</v>
      </c>
      <c r="L44" s="40" t="s">
        <v>25</v>
      </c>
      <c r="M44" s="41" t="s">
        <v>25</v>
      </c>
    </row>
    <row r="45" spans="1:13" ht="68.400000000000006" x14ac:dyDescent="0.3">
      <c r="A45" s="35"/>
      <c r="B45" s="36"/>
      <c r="C45" s="37"/>
      <c r="D45" s="37"/>
      <c r="E45" s="37"/>
      <c r="F45" s="38">
        <v>0</v>
      </c>
      <c r="G45" s="38">
        <v>0</v>
      </c>
      <c r="H45" s="38">
        <v>0</v>
      </c>
      <c r="I45" s="37" t="s">
        <v>149</v>
      </c>
      <c r="J45" s="39" t="s">
        <v>114</v>
      </c>
      <c r="K45" s="40" t="s">
        <v>25</v>
      </c>
      <c r="L45" s="40" t="s">
        <v>25</v>
      </c>
      <c r="M45" s="41" t="s">
        <v>147</v>
      </c>
    </row>
    <row r="46" spans="1:13" ht="91.2" x14ac:dyDescent="0.3">
      <c r="A46" s="14" t="s">
        <v>150</v>
      </c>
      <c r="B46" s="15" t="s">
        <v>151</v>
      </c>
      <c r="C46" s="16" t="s">
        <v>17</v>
      </c>
      <c r="D46" s="16" t="s">
        <v>21</v>
      </c>
      <c r="E46" s="16"/>
      <c r="F46" s="17">
        <f>F47+F50</f>
        <v>132591.23000000001</v>
      </c>
      <c r="G46" s="17">
        <f>G47+G50</f>
        <v>0</v>
      </c>
      <c r="H46" s="17">
        <f>H47+H50</f>
        <v>0</v>
      </c>
      <c r="I46" s="16" t="s">
        <v>152</v>
      </c>
      <c r="J46" s="18" t="s">
        <v>23</v>
      </c>
      <c r="K46" s="19" t="s">
        <v>153</v>
      </c>
      <c r="L46" s="19" t="s">
        <v>25</v>
      </c>
      <c r="M46" s="20" t="s">
        <v>25</v>
      </c>
    </row>
    <row r="47" spans="1:13" ht="91.2" x14ac:dyDescent="0.3">
      <c r="A47" s="21" t="s">
        <v>154</v>
      </c>
      <c r="B47" s="22" t="s">
        <v>155</v>
      </c>
      <c r="C47" s="23" t="s">
        <v>17</v>
      </c>
      <c r="D47" s="23" t="s">
        <v>21</v>
      </c>
      <c r="E47" s="23" t="s">
        <v>28</v>
      </c>
      <c r="F47" s="24">
        <f>SUM(F48:F49)</f>
        <v>131491.23000000001</v>
      </c>
      <c r="G47" s="24">
        <f>SUM(G48:G49)</f>
        <v>0</v>
      </c>
      <c r="H47" s="24">
        <f>SUM(H48:H49)</f>
        <v>0</v>
      </c>
      <c r="I47" s="23" t="s">
        <v>156</v>
      </c>
      <c r="J47" s="25" t="s">
        <v>30</v>
      </c>
      <c r="K47" s="26" t="s">
        <v>39</v>
      </c>
      <c r="L47" s="26" t="s">
        <v>25</v>
      </c>
      <c r="M47" s="27" t="s">
        <v>25</v>
      </c>
    </row>
    <row r="48" spans="1:13" ht="91.2" x14ac:dyDescent="0.3">
      <c r="A48" s="28" t="s">
        <v>157</v>
      </c>
      <c r="B48" s="29" t="s">
        <v>158</v>
      </c>
      <c r="C48" s="30" t="s">
        <v>17</v>
      </c>
      <c r="D48" s="30" t="s">
        <v>71</v>
      </c>
      <c r="E48" s="30" t="s">
        <v>35</v>
      </c>
      <c r="F48" s="42">
        <v>4944.62</v>
      </c>
      <c r="G48" s="42">
        <v>0</v>
      </c>
      <c r="H48" s="42">
        <v>0</v>
      </c>
      <c r="I48" s="30" t="s">
        <v>159</v>
      </c>
      <c r="J48" s="32" t="s">
        <v>30</v>
      </c>
      <c r="K48" s="33" t="s">
        <v>37</v>
      </c>
      <c r="L48" s="33" t="s">
        <v>25</v>
      </c>
      <c r="M48" s="34" t="s">
        <v>25</v>
      </c>
    </row>
    <row r="49" spans="1:13" ht="68.400000000000006" x14ac:dyDescent="0.3">
      <c r="A49" s="28" t="s">
        <v>160</v>
      </c>
      <c r="B49" s="29" t="s">
        <v>161</v>
      </c>
      <c r="C49" s="30" t="s">
        <v>17</v>
      </c>
      <c r="D49" s="30" t="s">
        <v>71</v>
      </c>
      <c r="E49" s="30" t="s">
        <v>35</v>
      </c>
      <c r="F49" s="42">
        <v>126546.61</v>
      </c>
      <c r="G49" s="42">
        <v>0</v>
      </c>
      <c r="H49" s="42">
        <v>0</v>
      </c>
      <c r="I49" s="30" t="s">
        <v>159</v>
      </c>
      <c r="J49" s="32" t="s">
        <v>30</v>
      </c>
      <c r="K49" s="33" t="s">
        <v>37</v>
      </c>
      <c r="L49" s="33" t="s">
        <v>25</v>
      </c>
      <c r="M49" s="34" t="s">
        <v>25</v>
      </c>
    </row>
    <row r="50" spans="1:13" ht="68.400000000000006" x14ac:dyDescent="0.3">
      <c r="A50" s="21" t="s">
        <v>162</v>
      </c>
      <c r="B50" s="22" t="s">
        <v>163</v>
      </c>
      <c r="C50" s="23" t="s">
        <v>17</v>
      </c>
      <c r="D50" s="23" t="s">
        <v>21</v>
      </c>
      <c r="E50" s="23" t="s">
        <v>28</v>
      </c>
      <c r="F50" s="24">
        <f>SUM(F51:F55)</f>
        <v>1100</v>
      </c>
      <c r="G50" s="24">
        <f>SUM(G51:G55)</f>
        <v>0</v>
      </c>
      <c r="H50" s="24">
        <f>SUM(H51:H55)</f>
        <v>0</v>
      </c>
      <c r="I50" s="23" t="s">
        <v>156</v>
      </c>
      <c r="J50" s="25" t="s">
        <v>30</v>
      </c>
      <c r="K50" s="26" t="s">
        <v>25</v>
      </c>
      <c r="L50" s="26" t="s">
        <v>25</v>
      </c>
      <c r="M50" s="27" t="s">
        <v>25</v>
      </c>
    </row>
    <row r="51" spans="1:13" ht="91.2" x14ac:dyDescent="0.3">
      <c r="A51" s="28" t="s">
        <v>164</v>
      </c>
      <c r="B51" s="29" t="s">
        <v>165</v>
      </c>
      <c r="C51" s="30" t="s">
        <v>17</v>
      </c>
      <c r="D51" s="30" t="s">
        <v>60</v>
      </c>
      <c r="E51" s="30" t="s">
        <v>35</v>
      </c>
      <c r="F51" s="42">
        <v>250</v>
      </c>
      <c r="G51" s="42">
        <v>0</v>
      </c>
      <c r="H51" s="42">
        <v>0</v>
      </c>
      <c r="I51" s="30" t="s">
        <v>166</v>
      </c>
      <c r="J51" s="32" t="s">
        <v>30</v>
      </c>
      <c r="K51" s="33" t="s">
        <v>37</v>
      </c>
      <c r="L51" s="33" t="s">
        <v>25</v>
      </c>
      <c r="M51" s="34" t="s">
        <v>25</v>
      </c>
    </row>
    <row r="52" spans="1:13" ht="91.2" x14ac:dyDescent="0.3">
      <c r="A52" s="28" t="s">
        <v>167</v>
      </c>
      <c r="B52" s="29" t="s">
        <v>168</v>
      </c>
      <c r="C52" s="30" t="s">
        <v>17</v>
      </c>
      <c r="D52" s="30" t="s">
        <v>71</v>
      </c>
      <c r="E52" s="30" t="s">
        <v>35</v>
      </c>
      <c r="F52" s="42">
        <v>250</v>
      </c>
      <c r="G52" s="42">
        <v>0</v>
      </c>
      <c r="H52" s="42">
        <v>0</v>
      </c>
      <c r="I52" s="30" t="s">
        <v>166</v>
      </c>
      <c r="J52" s="32" t="s">
        <v>30</v>
      </c>
      <c r="K52" s="33" t="s">
        <v>37</v>
      </c>
      <c r="L52" s="33" t="s">
        <v>25</v>
      </c>
      <c r="M52" s="34" t="s">
        <v>25</v>
      </c>
    </row>
    <row r="53" spans="1:13" ht="91.2" x14ac:dyDescent="0.3">
      <c r="A53" s="28" t="s">
        <v>169</v>
      </c>
      <c r="B53" s="29" t="s">
        <v>170</v>
      </c>
      <c r="C53" s="30" t="s">
        <v>17</v>
      </c>
      <c r="D53" s="30" t="s">
        <v>71</v>
      </c>
      <c r="E53" s="30" t="s">
        <v>35</v>
      </c>
      <c r="F53" s="42">
        <v>200</v>
      </c>
      <c r="G53" s="42">
        <v>0</v>
      </c>
      <c r="H53" s="42">
        <v>0</v>
      </c>
      <c r="I53" s="30" t="s">
        <v>166</v>
      </c>
      <c r="J53" s="32" t="s">
        <v>30</v>
      </c>
      <c r="K53" s="33" t="s">
        <v>37</v>
      </c>
      <c r="L53" s="33" t="s">
        <v>25</v>
      </c>
      <c r="M53" s="34" t="s">
        <v>25</v>
      </c>
    </row>
    <row r="54" spans="1:13" ht="91.2" x14ac:dyDescent="0.3">
      <c r="A54" s="28" t="s">
        <v>171</v>
      </c>
      <c r="B54" s="29" t="s">
        <v>172</v>
      </c>
      <c r="C54" s="30" t="s">
        <v>17</v>
      </c>
      <c r="D54" s="30" t="s">
        <v>71</v>
      </c>
      <c r="E54" s="30" t="s">
        <v>35</v>
      </c>
      <c r="F54" s="42">
        <v>200</v>
      </c>
      <c r="G54" s="42">
        <v>0</v>
      </c>
      <c r="H54" s="42">
        <v>0</v>
      </c>
      <c r="I54" s="30" t="s">
        <v>166</v>
      </c>
      <c r="J54" s="32" t="s">
        <v>30</v>
      </c>
      <c r="K54" s="33" t="s">
        <v>37</v>
      </c>
      <c r="L54" s="33" t="s">
        <v>25</v>
      </c>
      <c r="M54" s="34" t="s">
        <v>25</v>
      </c>
    </row>
    <row r="55" spans="1:13" ht="91.2" x14ac:dyDescent="0.3">
      <c r="A55" s="28" t="s">
        <v>173</v>
      </c>
      <c r="B55" s="29" t="s">
        <v>174</v>
      </c>
      <c r="C55" s="30" t="s">
        <v>17</v>
      </c>
      <c r="D55" s="30" t="s">
        <v>47</v>
      </c>
      <c r="E55" s="30" t="s">
        <v>35</v>
      </c>
      <c r="F55" s="42">
        <v>200</v>
      </c>
      <c r="G55" s="42">
        <v>0</v>
      </c>
      <c r="H55" s="42">
        <v>0</v>
      </c>
      <c r="I55" s="30" t="s">
        <v>166</v>
      </c>
      <c r="J55" s="32" t="s">
        <v>30</v>
      </c>
      <c r="K55" s="33" t="s">
        <v>37</v>
      </c>
      <c r="L55" s="33" t="s">
        <v>25</v>
      </c>
      <c r="M55" s="34" t="s">
        <v>25</v>
      </c>
    </row>
    <row r="56" spans="1:13" ht="68.400000000000006" x14ac:dyDescent="0.3">
      <c r="A56" s="14" t="s">
        <v>175</v>
      </c>
      <c r="B56" s="15" t="s">
        <v>176</v>
      </c>
      <c r="C56" s="16" t="s">
        <v>17</v>
      </c>
      <c r="D56" s="16" t="s">
        <v>21</v>
      </c>
      <c r="E56" s="16"/>
      <c r="F56" s="17">
        <f t="shared" ref="F56:H57" si="2">SUM(F57:F57)</f>
        <v>200000</v>
      </c>
      <c r="G56" s="17">
        <f t="shared" si="2"/>
        <v>0</v>
      </c>
      <c r="H56" s="17">
        <f t="shared" si="2"/>
        <v>0</v>
      </c>
      <c r="I56" s="16" t="s">
        <v>177</v>
      </c>
      <c r="J56" s="18" t="s">
        <v>23</v>
      </c>
      <c r="K56" s="19" t="s">
        <v>153</v>
      </c>
      <c r="L56" s="19" t="s">
        <v>153</v>
      </c>
      <c r="M56" s="20" t="s">
        <v>25</v>
      </c>
    </row>
    <row r="57" spans="1:13" ht="91.2" x14ac:dyDescent="0.3">
      <c r="A57" s="21" t="s">
        <v>178</v>
      </c>
      <c r="B57" s="22" t="s">
        <v>179</v>
      </c>
      <c r="C57" s="23" t="s">
        <v>17</v>
      </c>
      <c r="D57" s="23" t="s">
        <v>21</v>
      </c>
      <c r="E57" s="23" t="s">
        <v>28</v>
      </c>
      <c r="F57" s="24">
        <f t="shared" si="2"/>
        <v>200000</v>
      </c>
      <c r="G57" s="24">
        <f t="shared" si="2"/>
        <v>0</v>
      </c>
      <c r="H57" s="24">
        <f t="shared" si="2"/>
        <v>0</v>
      </c>
      <c r="I57" s="23" t="s">
        <v>180</v>
      </c>
      <c r="J57" s="25" t="s">
        <v>30</v>
      </c>
      <c r="K57" s="26" t="s">
        <v>25</v>
      </c>
      <c r="L57" s="26" t="s">
        <v>25</v>
      </c>
      <c r="M57" s="27" t="s">
        <v>37</v>
      </c>
    </row>
    <row r="58" spans="1:13" ht="68.400000000000006" x14ac:dyDescent="0.3">
      <c r="A58" s="28" t="s">
        <v>181</v>
      </c>
      <c r="B58" s="29" t="s">
        <v>182</v>
      </c>
      <c r="C58" s="30" t="s">
        <v>17</v>
      </c>
      <c r="D58" s="30" t="s">
        <v>47</v>
      </c>
      <c r="E58" s="30" t="s">
        <v>77</v>
      </c>
      <c r="F58" s="42">
        <v>200000</v>
      </c>
      <c r="G58" s="42">
        <v>0</v>
      </c>
      <c r="H58" s="42">
        <v>0</v>
      </c>
      <c r="I58" s="30" t="s">
        <v>78</v>
      </c>
      <c r="J58" s="32" t="s">
        <v>30</v>
      </c>
      <c r="K58" s="33" t="s">
        <v>37</v>
      </c>
      <c r="L58" s="33" t="s">
        <v>25</v>
      </c>
      <c r="M58" s="34" t="s">
        <v>25</v>
      </c>
    </row>
    <row r="59" spans="1:13" ht="68.400000000000006" x14ac:dyDescent="0.3">
      <c r="A59" s="14" t="s">
        <v>183</v>
      </c>
      <c r="B59" s="15" t="s">
        <v>184</v>
      </c>
      <c r="C59" s="16" t="s">
        <v>185</v>
      </c>
      <c r="D59" s="16" t="s">
        <v>21</v>
      </c>
      <c r="E59" s="16"/>
      <c r="F59" s="17">
        <f>SUM(F60:F60)</f>
        <v>72767</v>
      </c>
      <c r="G59" s="17">
        <f>SUM(G60:G60)</f>
        <v>0</v>
      </c>
      <c r="H59" s="17">
        <f>SUM(H60:H60)</f>
        <v>0</v>
      </c>
      <c r="I59" s="16" t="s">
        <v>186</v>
      </c>
      <c r="J59" s="18" t="s">
        <v>23</v>
      </c>
      <c r="K59" s="19" t="s">
        <v>187</v>
      </c>
      <c r="L59" s="19" t="s">
        <v>25</v>
      </c>
      <c r="M59" s="20" t="s">
        <v>25</v>
      </c>
    </row>
    <row r="60" spans="1:13" ht="91.2" x14ac:dyDescent="0.3">
      <c r="A60" s="21" t="s">
        <v>188</v>
      </c>
      <c r="B60" s="22" t="s">
        <v>189</v>
      </c>
      <c r="C60" s="23" t="s">
        <v>185</v>
      </c>
      <c r="D60" s="23" t="s">
        <v>21</v>
      </c>
      <c r="E60" s="23" t="s">
        <v>28</v>
      </c>
      <c r="F60" s="24">
        <f>SUM(F61:F65)</f>
        <v>72767</v>
      </c>
      <c r="G60" s="24">
        <f>SUM(G61:G65)</f>
        <v>0</v>
      </c>
      <c r="H60" s="24">
        <f>SUM(H61:H65)</f>
        <v>0</v>
      </c>
      <c r="I60" s="23" t="s">
        <v>190</v>
      </c>
      <c r="J60" s="25" t="s">
        <v>30</v>
      </c>
      <c r="K60" s="26" t="s">
        <v>88</v>
      </c>
      <c r="L60" s="26" t="s">
        <v>25</v>
      </c>
      <c r="M60" s="27" t="s">
        <v>25</v>
      </c>
    </row>
    <row r="61" spans="1:13" ht="45.6" x14ac:dyDescent="0.3">
      <c r="A61" s="28" t="s">
        <v>191</v>
      </c>
      <c r="B61" s="29" t="s">
        <v>192</v>
      </c>
      <c r="C61" s="30" t="s">
        <v>193</v>
      </c>
      <c r="D61" s="30" t="s">
        <v>194</v>
      </c>
      <c r="E61" s="30" t="s">
        <v>35</v>
      </c>
      <c r="F61" s="42">
        <v>0</v>
      </c>
      <c r="G61" s="42">
        <v>0</v>
      </c>
      <c r="H61" s="42">
        <v>0</v>
      </c>
      <c r="I61" s="30"/>
      <c r="J61" s="32"/>
      <c r="K61" s="33"/>
      <c r="L61" s="33"/>
      <c r="M61" s="34"/>
    </row>
    <row r="62" spans="1:13" ht="45.6" x14ac:dyDescent="0.3">
      <c r="A62" s="28" t="s">
        <v>195</v>
      </c>
      <c r="B62" s="29" t="s">
        <v>196</v>
      </c>
      <c r="C62" s="30" t="s">
        <v>197</v>
      </c>
      <c r="D62" s="30" t="s">
        <v>194</v>
      </c>
      <c r="E62" s="30" t="s">
        <v>35</v>
      </c>
      <c r="F62" s="42">
        <v>0</v>
      </c>
      <c r="G62" s="42">
        <v>0</v>
      </c>
      <c r="H62" s="42">
        <v>0</v>
      </c>
      <c r="I62" s="30"/>
      <c r="J62" s="32"/>
      <c r="K62" s="33"/>
      <c r="L62" s="33"/>
      <c r="M62" s="34"/>
    </row>
    <row r="63" spans="1:13" ht="91.2" x14ac:dyDescent="0.3">
      <c r="A63" s="28" t="s">
        <v>198</v>
      </c>
      <c r="B63" s="29" t="s">
        <v>199</v>
      </c>
      <c r="C63" s="30" t="s">
        <v>193</v>
      </c>
      <c r="D63" s="30" t="s">
        <v>194</v>
      </c>
      <c r="E63" s="30" t="s">
        <v>35</v>
      </c>
      <c r="F63" s="42">
        <v>5000</v>
      </c>
      <c r="G63" s="42">
        <v>0</v>
      </c>
      <c r="H63" s="42">
        <v>0</v>
      </c>
      <c r="I63" s="30" t="s">
        <v>200</v>
      </c>
      <c r="J63" s="32" t="s">
        <v>30</v>
      </c>
      <c r="K63" s="33" t="s">
        <v>31</v>
      </c>
      <c r="L63" s="33" t="s">
        <v>25</v>
      </c>
      <c r="M63" s="34" t="s">
        <v>25</v>
      </c>
    </row>
    <row r="64" spans="1:13" ht="45.6" x14ac:dyDescent="0.3">
      <c r="A64" s="28" t="s">
        <v>201</v>
      </c>
      <c r="B64" s="29" t="s">
        <v>202</v>
      </c>
      <c r="C64" s="30" t="s">
        <v>185</v>
      </c>
      <c r="D64" s="30" t="s">
        <v>203</v>
      </c>
      <c r="E64" s="30"/>
      <c r="F64" s="42">
        <v>42767</v>
      </c>
      <c r="G64" s="42">
        <v>0</v>
      </c>
      <c r="H64" s="42">
        <v>0</v>
      </c>
      <c r="I64" s="30" t="s">
        <v>204</v>
      </c>
      <c r="J64" s="32" t="s">
        <v>30</v>
      </c>
      <c r="K64" s="33" t="s">
        <v>43</v>
      </c>
      <c r="L64" s="33" t="s">
        <v>25</v>
      </c>
      <c r="M64" s="34" t="s">
        <v>25</v>
      </c>
    </row>
    <row r="65" spans="1:13" ht="91.2" x14ac:dyDescent="0.3">
      <c r="A65" s="28" t="s">
        <v>205</v>
      </c>
      <c r="B65" s="29" t="s">
        <v>206</v>
      </c>
      <c r="C65" s="30" t="s">
        <v>17</v>
      </c>
      <c r="D65" s="30" t="s">
        <v>21</v>
      </c>
      <c r="E65" s="30"/>
      <c r="F65" s="42">
        <v>25000</v>
      </c>
      <c r="G65" s="42">
        <v>0</v>
      </c>
      <c r="H65" s="42">
        <v>0</v>
      </c>
      <c r="I65" s="30" t="s">
        <v>207</v>
      </c>
      <c r="J65" s="32" t="s">
        <v>30</v>
      </c>
      <c r="K65" s="33" t="s">
        <v>88</v>
      </c>
      <c r="L65" s="33" t="s">
        <v>88</v>
      </c>
      <c r="M65" s="34" t="s">
        <v>88</v>
      </c>
    </row>
    <row r="66" spans="1:13" ht="45.6" x14ac:dyDescent="0.3">
      <c r="A66" s="14" t="s">
        <v>208</v>
      </c>
      <c r="B66" s="15" t="s">
        <v>209</v>
      </c>
      <c r="C66" s="16" t="s">
        <v>17</v>
      </c>
      <c r="D66" s="16" t="s">
        <v>21</v>
      </c>
      <c r="E66" s="16"/>
      <c r="F66" s="17">
        <f>F67+F69</f>
        <v>153460</v>
      </c>
      <c r="G66" s="17">
        <f>G67+G69</f>
        <v>0</v>
      </c>
      <c r="H66" s="17">
        <f>H67+H69</f>
        <v>0</v>
      </c>
      <c r="I66" s="16" t="s">
        <v>210</v>
      </c>
      <c r="J66" s="18" t="s">
        <v>30</v>
      </c>
      <c r="K66" s="19" t="s">
        <v>88</v>
      </c>
      <c r="L66" s="19" t="s">
        <v>25</v>
      </c>
      <c r="M66" s="20" t="s">
        <v>25</v>
      </c>
    </row>
    <row r="67" spans="1:13" ht="68.400000000000006" x14ac:dyDescent="0.3">
      <c r="A67" s="21" t="s">
        <v>211</v>
      </c>
      <c r="B67" s="22" t="s">
        <v>212</v>
      </c>
      <c r="C67" s="23" t="s">
        <v>17</v>
      </c>
      <c r="D67" s="23" t="s">
        <v>21</v>
      </c>
      <c r="E67" s="23" t="s">
        <v>28</v>
      </c>
      <c r="F67" s="24">
        <f>SUM(F68:F68)</f>
        <v>150000</v>
      </c>
      <c r="G67" s="24">
        <f>SUM(G68:G68)</f>
        <v>0</v>
      </c>
      <c r="H67" s="24">
        <f>SUM(H68:H68)</f>
        <v>0</v>
      </c>
      <c r="I67" s="23" t="s">
        <v>213</v>
      </c>
      <c r="J67" s="25" t="s">
        <v>30</v>
      </c>
      <c r="K67" s="26" t="s">
        <v>88</v>
      </c>
      <c r="L67" s="26" t="s">
        <v>25</v>
      </c>
      <c r="M67" s="27" t="s">
        <v>25</v>
      </c>
    </row>
    <row r="68" spans="1:13" ht="68.400000000000006" x14ac:dyDescent="0.3">
      <c r="A68" s="28" t="s">
        <v>214</v>
      </c>
      <c r="B68" s="29" t="s">
        <v>215</v>
      </c>
      <c r="C68" s="30" t="s">
        <v>17</v>
      </c>
      <c r="D68" s="30" t="s">
        <v>21</v>
      </c>
      <c r="E68" s="30" t="s">
        <v>35</v>
      </c>
      <c r="F68" s="42">
        <v>150000</v>
      </c>
      <c r="G68" s="42">
        <v>0</v>
      </c>
      <c r="H68" s="42">
        <v>0</v>
      </c>
      <c r="I68" s="30" t="s">
        <v>216</v>
      </c>
      <c r="J68" s="32" t="s">
        <v>30</v>
      </c>
      <c r="K68" s="33" t="s">
        <v>88</v>
      </c>
      <c r="L68" s="33" t="s">
        <v>25</v>
      </c>
      <c r="M68" s="34" t="s">
        <v>25</v>
      </c>
    </row>
    <row r="69" spans="1:13" ht="91.2" x14ac:dyDescent="0.3">
      <c r="A69" s="21" t="s">
        <v>217</v>
      </c>
      <c r="B69" s="22" t="s">
        <v>218</v>
      </c>
      <c r="C69" s="23" t="s">
        <v>17</v>
      </c>
      <c r="D69" s="23" t="s">
        <v>21</v>
      </c>
      <c r="E69" s="23" t="s">
        <v>28</v>
      </c>
      <c r="F69" s="24">
        <f>SUM(F70:F70)</f>
        <v>3460</v>
      </c>
      <c r="G69" s="24">
        <f>SUM(G70:G70)</f>
        <v>0</v>
      </c>
      <c r="H69" s="24">
        <f>SUM(H70:H70)</f>
        <v>0</v>
      </c>
      <c r="I69" s="23" t="s">
        <v>219</v>
      </c>
      <c r="J69" s="25" t="s">
        <v>30</v>
      </c>
      <c r="K69" s="26" t="s">
        <v>25</v>
      </c>
      <c r="L69" s="26" t="s">
        <v>25</v>
      </c>
      <c r="M69" s="27" t="s">
        <v>25</v>
      </c>
    </row>
    <row r="70" spans="1:13" ht="68.400000000000006" x14ac:dyDescent="0.3">
      <c r="A70" s="28" t="s">
        <v>220</v>
      </c>
      <c r="B70" s="29" t="s">
        <v>221</v>
      </c>
      <c r="C70" s="30" t="s">
        <v>17</v>
      </c>
      <c r="D70" s="30" t="s">
        <v>21</v>
      </c>
      <c r="E70" s="30" t="s">
        <v>35</v>
      </c>
      <c r="F70" s="42">
        <v>3460</v>
      </c>
      <c r="G70" s="42">
        <v>0</v>
      </c>
      <c r="H70" s="42">
        <v>0</v>
      </c>
      <c r="I70" s="30" t="s">
        <v>216</v>
      </c>
      <c r="J70" s="32" t="s">
        <v>30</v>
      </c>
      <c r="K70" s="33" t="s">
        <v>37</v>
      </c>
      <c r="L70" s="33" t="s">
        <v>25</v>
      </c>
      <c r="M70" s="34" t="s">
        <v>25</v>
      </c>
    </row>
    <row r="71" spans="1:13" ht="68.400000000000006" x14ac:dyDescent="0.3">
      <c r="A71" s="14" t="s">
        <v>222</v>
      </c>
      <c r="B71" s="15" t="s">
        <v>223</v>
      </c>
      <c r="C71" s="16" t="s">
        <v>224</v>
      </c>
      <c r="D71" s="16" t="s">
        <v>21</v>
      </c>
      <c r="E71" s="16"/>
      <c r="F71" s="17">
        <f>F72+F75</f>
        <v>23910.55</v>
      </c>
      <c r="G71" s="17">
        <f>G72+G75</f>
        <v>0</v>
      </c>
      <c r="H71" s="17">
        <f>H72+H75</f>
        <v>0</v>
      </c>
      <c r="I71" s="16" t="s">
        <v>225</v>
      </c>
      <c r="J71" s="18" t="s">
        <v>23</v>
      </c>
      <c r="K71" s="19" t="s">
        <v>226</v>
      </c>
      <c r="L71" s="19" t="s">
        <v>153</v>
      </c>
      <c r="M71" s="20" t="s">
        <v>227</v>
      </c>
    </row>
    <row r="72" spans="1:13" ht="91.2" x14ac:dyDescent="0.3">
      <c r="A72" s="21" t="s">
        <v>228</v>
      </c>
      <c r="B72" s="22" t="s">
        <v>229</v>
      </c>
      <c r="C72" s="23" t="s">
        <v>224</v>
      </c>
      <c r="D72" s="23" t="s">
        <v>21</v>
      </c>
      <c r="E72" s="23" t="s">
        <v>28</v>
      </c>
      <c r="F72" s="24">
        <f>SUM(F73:F74)</f>
        <v>23910.55</v>
      </c>
      <c r="G72" s="24">
        <f>SUM(G73:G74)</f>
        <v>0</v>
      </c>
      <c r="H72" s="24">
        <f>SUM(H73:H74)</f>
        <v>0</v>
      </c>
      <c r="I72" s="23" t="s">
        <v>230</v>
      </c>
      <c r="J72" s="25" t="s">
        <v>30</v>
      </c>
      <c r="K72" s="26" t="s">
        <v>231</v>
      </c>
      <c r="L72" s="26" t="s">
        <v>25</v>
      </c>
      <c r="M72" s="27" t="s">
        <v>25</v>
      </c>
    </row>
    <row r="73" spans="1:13" ht="45.6" x14ac:dyDescent="0.3">
      <c r="A73" s="28" t="s">
        <v>232</v>
      </c>
      <c r="B73" s="29" t="s">
        <v>233</v>
      </c>
      <c r="C73" s="30" t="s">
        <v>224</v>
      </c>
      <c r="D73" s="30" t="s">
        <v>47</v>
      </c>
      <c r="E73" s="30" t="s">
        <v>35</v>
      </c>
      <c r="F73" s="42">
        <v>9473.67</v>
      </c>
      <c r="G73" s="42">
        <v>0</v>
      </c>
      <c r="H73" s="42">
        <v>0</v>
      </c>
      <c r="I73" s="30" t="s">
        <v>234</v>
      </c>
      <c r="J73" s="32" t="s">
        <v>30</v>
      </c>
      <c r="K73" s="33" t="s">
        <v>88</v>
      </c>
      <c r="L73" s="33" t="s">
        <v>25</v>
      </c>
      <c r="M73" s="34" t="s">
        <v>25</v>
      </c>
    </row>
    <row r="74" spans="1:13" ht="91.2" x14ac:dyDescent="0.3">
      <c r="A74" s="28" t="s">
        <v>235</v>
      </c>
      <c r="B74" s="29" t="s">
        <v>236</v>
      </c>
      <c r="C74" s="30" t="s">
        <v>237</v>
      </c>
      <c r="D74" s="30" t="s">
        <v>47</v>
      </c>
      <c r="E74" s="30"/>
      <c r="F74" s="42">
        <v>14436.88</v>
      </c>
      <c r="G74" s="42">
        <v>0</v>
      </c>
      <c r="H74" s="42">
        <v>0</v>
      </c>
      <c r="I74" s="30" t="s">
        <v>234</v>
      </c>
      <c r="J74" s="32" t="s">
        <v>30</v>
      </c>
      <c r="K74" s="33" t="s">
        <v>37</v>
      </c>
      <c r="L74" s="33" t="s">
        <v>25</v>
      </c>
      <c r="M74" s="34" t="s">
        <v>25</v>
      </c>
    </row>
    <row r="75" spans="1:13" ht="45.6" x14ac:dyDescent="0.3">
      <c r="A75" s="21" t="s">
        <v>238</v>
      </c>
      <c r="B75" s="22" t="s">
        <v>239</v>
      </c>
      <c r="C75" s="23" t="s">
        <v>224</v>
      </c>
      <c r="D75" s="23" t="s">
        <v>47</v>
      </c>
      <c r="E75" s="23" t="s">
        <v>28</v>
      </c>
      <c r="F75" s="24">
        <f>SUM(F76:F76)</f>
        <v>0</v>
      </c>
      <c r="G75" s="24">
        <f>SUM(G76:G76)</f>
        <v>0</v>
      </c>
      <c r="H75" s="24">
        <f>SUM(H76:H76)</f>
        <v>0</v>
      </c>
      <c r="I75" s="23" t="s">
        <v>230</v>
      </c>
      <c r="J75" s="25" t="s">
        <v>30</v>
      </c>
      <c r="K75" s="26" t="s">
        <v>25</v>
      </c>
      <c r="L75" s="26" t="s">
        <v>88</v>
      </c>
      <c r="M75" s="27" t="s">
        <v>25</v>
      </c>
    </row>
    <row r="76" spans="1:13" ht="45.6" x14ac:dyDescent="0.3">
      <c r="A76" s="28" t="s">
        <v>240</v>
      </c>
      <c r="B76" s="29" t="s">
        <v>241</v>
      </c>
      <c r="C76" s="30"/>
      <c r="D76" s="30"/>
      <c r="E76" s="30" t="s">
        <v>35</v>
      </c>
      <c r="F76" s="42">
        <v>0</v>
      </c>
      <c r="G76" s="42">
        <v>0</v>
      </c>
      <c r="H76" s="42">
        <v>0</v>
      </c>
      <c r="I76" s="30"/>
      <c r="J76" s="32"/>
      <c r="K76" s="33"/>
      <c r="L76" s="33"/>
      <c r="M76" s="34"/>
    </row>
    <row r="77" spans="1:13" ht="68.400000000000006" x14ac:dyDescent="0.3">
      <c r="A77" s="14" t="s">
        <v>242</v>
      </c>
      <c r="B77" s="15" t="s">
        <v>243</v>
      </c>
      <c r="C77" s="16" t="s">
        <v>17</v>
      </c>
      <c r="D77" s="16" t="s">
        <v>21</v>
      </c>
      <c r="E77" s="16"/>
      <c r="F77" s="17">
        <f>F78+F81</f>
        <v>17658</v>
      </c>
      <c r="G77" s="17">
        <f>G78+G81</f>
        <v>451452.97</v>
      </c>
      <c r="H77" s="17">
        <f>H78+H81</f>
        <v>488625.25</v>
      </c>
      <c r="I77" s="16" t="s">
        <v>244</v>
      </c>
      <c r="J77" s="18" t="s">
        <v>23</v>
      </c>
      <c r="K77" s="19" t="s">
        <v>245</v>
      </c>
      <c r="L77" s="19" t="s">
        <v>245</v>
      </c>
      <c r="M77" s="20" t="s">
        <v>118</v>
      </c>
    </row>
    <row r="78" spans="1:13" ht="91.2" x14ac:dyDescent="0.3">
      <c r="A78" s="21" t="s">
        <v>246</v>
      </c>
      <c r="B78" s="22" t="s">
        <v>247</v>
      </c>
      <c r="C78" s="23" t="s">
        <v>248</v>
      </c>
      <c r="D78" s="23" t="s">
        <v>249</v>
      </c>
      <c r="E78" s="23"/>
      <c r="F78" s="24">
        <f>SUM(F79:F80)</f>
        <v>0</v>
      </c>
      <c r="G78" s="24">
        <f>SUM(G79:G80)</f>
        <v>299005.40999999997</v>
      </c>
      <c r="H78" s="24">
        <f>SUM(H79:H80)</f>
        <v>299005.40999999997</v>
      </c>
      <c r="I78" s="23" t="s">
        <v>250</v>
      </c>
      <c r="J78" s="25" t="s">
        <v>30</v>
      </c>
      <c r="K78" s="26" t="s">
        <v>25</v>
      </c>
      <c r="L78" s="26" t="s">
        <v>251</v>
      </c>
      <c r="M78" s="27" t="s">
        <v>251</v>
      </c>
    </row>
    <row r="79" spans="1:13" ht="91.2" x14ac:dyDescent="0.3">
      <c r="A79" s="28" t="s">
        <v>252</v>
      </c>
      <c r="B79" s="29" t="s">
        <v>253</v>
      </c>
      <c r="C79" s="30" t="s">
        <v>248</v>
      </c>
      <c r="D79" s="30" t="s">
        <v>249</v>
      </c>
      <c r="E79" s="30"/>
      <c r="F79" s="42">
        <v>0</v>
      </c>
      <c r="G79" s="42">
        <v>190270.27</v>
      </c>
      <c r="H79" s="42">
        <v>190270.27</v>
      </c>
      <c r="I79" s="30" t="s">
        <v>234</v>
      </c>
      <c r="J79" s="32" t="s">
        <v>30</v>
      </c>
      <c r="K79" s="33" t="s">
        <v>25</v>
      </c>
      <c r="L79" s="33" t="s">
        <v>39</v>
      </c>
      <c r="M79" s="34" t="s">
        <v>39</v>
      </c>
    </row>
    <row r="80" spans="1:13" ht="68.400000000000006" x14ac:dyDescent="0.3">
      <c r="A80" s="28" t="s">
        <v>254</v>
      </c>
      <c r="B80" s="29" t="s">
        <v>255</v>
      </c>
      <c r="C80" s="30" t="s">
        <v>248</v>
      </c>
      <c r="D80" s="30" t="s">
        <v>249</v>
      </c>
      <c r="E80" s="30"/>
      <c r="F80" s="42">
        <v>0</v>
      </c>
      <c r="G80" s="42">
        <v>108735.14</v>
      </c>
      <c r="H80" s="42">
        <v>108735.14</v>
      </c>
      <c r="I80" s="30" t="s">
        <v>256</v>
      </c>
      <c r="J80" s="32" t="s">
        <v>30</v>
      </c>
      <c r="K80" s="33" t="s">
        <v>25</v>
      </c>
      <c r="L80" s="33" t="s">
        <v>37</v>
      </c>
      <c r="M80" s="34" t="s">
        <v>37</v>
      </c>
    </row>
    <row r="81" spans="1:13" ht="68.400000000000006" x14ac:dyDescent="0.3">
      <c r="A81" s="21" t="s">
        <v>257</v>
      </c>
      <c r="B81" s="22" t="s">
        <v>258</v>
      </c>
      <c r="C81" s="23" t="s">
        <v>248</v>
      </c>
      <c r="D81" s="23" t="s">
        <v>249</v>
      </c>
      <c r="E81" s="23"/>
      <c r="F81" s="24">
        <f>SUM(F82:F84)</f>
        <v>17658</v>
      </c>
      <c r="G81" s="24">
        <f>SUM(G82:G84)</f>
        <v>152447.56</v>
      </c>
      <c r="H81" s="24">
        <f>SUM(H82:H84)</f>
        <v>189619.84</v>
      </c>
      <c r="I81" s="23" t="s">
        <v>259</v>
      </c>
      <c r="J81" s="25" t="s">
        <v>30</v>
      </c>
      <c r="K81" s="26" t="s">
        <v>25</v>
      </c>
      <c r="L81" s="26" t="s">
        <v>25</v>
      </c>
      <c r="M81" s="27" t="s">
        <v>226</v>
      </c>
    </row>
    <row r="82" spans="1:13" ht="68.400000000000006" x14ac:dyDescent="0.3">
      <c r="A82" s="28" t="s">
        <v>260</v>
      </c>
      <c r="B82" s="29" t="s">
        <v>261</v>
      </c>
      <c r="C82" s="30" t="s">
        <v>248</v>
      </c>
      <c r="D82" s="30" t="s">
        <v>249</v>
      </c>
      <c r="E82" s="30"/>
      <c r="F82" s="42">
        <v>0</v>
      </c>
      <c r="G82" s="42">
        <v>0</v>
      </c>
      <c r="H82" s="42">
        <v>46270.27</v>
      </c>
      <c r="I82" s="30" t="s">
        <v>256</v>
      </c>
      <c r="J82" s="32" t="s">
        <v>30</v>
      </c>
      <c r="K82" s="33" t="s">
        <v>25</v>
      </c>
      <c r="L82" s="33" t="s">
        <v>25</v>
      </c>
      <c r="M82" s="34" t="s">
        <v>37</v>
      </c>
    </row>
    <row r="83" spans="1:13" ht="68.400000000000006" x14ac:dyDescent="0.3">
      <c r="A83" s="28" t="s">
        <v>262</v>
      </c>
      <c r="B83" s="29" t="s">
        <v>263</v>
      </c>
      <c r="C83" s="30" t="s">
        <v>248</v>
      </c>
      <c r="D83" s="30" t="s">
        <v>249</v>
      </c>
      <c r="E83" s="30"/>
      <c r="F83" s="42">
        <v>0</v>
      </c>
      <c r="G83" s="42">
        <v>81967.56</v>
      </c>
      <c r="H83" s="42">
        <v>81967.570000000007</v>
      </c>
      <c r="I83" s="30" t="s">
        <v>264</v>
      </c>
      <c r="J83" s="32" t="s">
        <v>30</v>
      </c>
      <c r="K83" s="33" t="s">
        <v>25</v>
      </c>
      <c r="L83" s="33" t="s">
        <v>25</v>
      </c>
      <c r="M83" s="34" t="s">
        <v>37</v>
      </c>
    </row>
    <row r="84" spans="1:13" ht="68.400000000000006" x14ac:dyDescent="0.3">
      <c r="A84" s="28" t="s">
        <v>265</v>
      </c>
      <c r="B84" s="29" t="s">
        <v>266</v>
      </c>
      <c r="C84" s="30" t="s">
        <v>248</v>
      </c>
      <c r="D84" s="30" t="s">
        <v>249</v>
      </c>
      <c r="E84" s="30"/>
      <c r="F84" s="42">
        <v>17658</v>
      </c>
      <c r="G84" s="42">
        <v>70480</v>
      </c>
      <c r="H84" s="42">
        <v>61382</v>
      </c>
      <c r="I84" s="30" t="s">
        <v>267</v>
      </c>
      <c r="J84" s="32" t="s">
        <v>30</v>
      </c>
      <c r="K84" s="33" t="s">
        <v>37</v>
      </c>
      <c r="L84" s="33" t="s">
        <v>37</v>
      </c>
      <c r="M84" s="34" t="s">
        <v>37</v>
      </c>
    </row>
    <row r="85" spans="1:13" ht="45.6" x14ac:dyDescent="0.3">
      <c r="A85" s="14" t="s">
        <v>268</v>
      </c>
      <c r="B85" s="15" t="s">
        <v>269</v>
      </c>
      <c r="C85" s="16" t="s">
        <v>17</v>
      </c>
      <c r="D85" s="16" t="s">
        <v>21</v>
      </c>
      <c r="E85" s="16"/>
      <c r="F85" s="17">
        <f t="shared" ref="F85:H86" si="3">SUM(F86:F86)</f>
        <v>10000</v>
      </c>
      <c r="G85" s="17">
        <f t="shared" si="3"/>
        <v>0</v>
      </c>
      <c r="H85" s="17">
        <f t="shared" si="3"/>
        <v>0</v>
      </c>
      <c r="I85" s="16" t="s">
        <v>270</v>
      </c>
      <c r="J85" s="18" t="s">
        <v>23</v>
      </c>
      <c r="K85" s="19" t="s">
        <v>271</v>
      </c>
      <c r="L85" s="19" t="s">
        <v>25</v>
      </c>
      <c r="M85" s="20" t="s">
        <v>25</v>
      </c>
    </row>
    <row r="86" spans="1:13" ht="45.6" x14ac:dyDescent="0.3">
      <c r="A86" s="21" t="s">
        <v>272</v>
      </c>
      <c r="B86" s="22" t="s">
        <v>273</v>
      </c>
      <c r="C86" s="23" t="s">
        <v>17</v>
      </c>
      <c r="D86" s="23" t="s">
        <v>21</v>
      </c>
      <c r="E86" s="23" t="s">
        <v>28</v>
      </c>
      <c r="F86" s="24">
        <f t="shared" si="3"/>
        <v>10000</v>
      </c>
      <c r="G86" s="24">
        <f t="shared" si="3"/>
        <v>0</v>
      </c>
      <c r="H86" s="24">
        <f t="shared" si="3"/>
        <v>0</v>
      </c>
      <c r="I86" s="23" t="s">
        <v>274</v>
      </c>
      <c r="J86" s="25" t="s">
        <v>30</v>
      </c>
      <c r="K86" s="26" t="s">
        <v>37</v>
      </c>
      <c r="L86" s="26" t="s">
        <v>25</v>
      </c>
      <c r="M86" s="27" t="s">
        <v>25</v>
      </c>
    </row>
    <row r="87" spans="1:13" ht="45.6" x14ac:dyDescent="0.3">
      <c r="A87" s="28" t="s">
        <v>275</v>
      </c>
      <c r="B87" s="29" t="s">
        <v>276</v>
      </c>
      <c r="C87" s="30" t="s">
        <v>17</v>
      </c>
      <c r="D87" s="30" t="s">
        <v>21</v>
      </c>
      <c r="E87" s="30" t="s">
        <v>35</v>
      </c>
      <c r="F87" s="42">
        <v>10000</v>
      </c>
      <c r="G87" s="42">
        <v>0</v>
      </c>
      <c r="H87" s="42">
        <v>0</v>
      </c>
      <c r="I87" s="30" t="s">
        <v>38</v>
      </c>
      <c r="J87" s="32" t="s">
        <v>30</v>
      </c>
      <c r="K87" s="33" t="s">
        <v>37</v>
      </c>
      <c r="L87" s="33" t="s">
        <v>25</v>
      </c>
      <c r="M87" s="34" t="s">
        <v>25</v>
      </c>
    </row>
    <row r="88" spans="1:13" ht="91.2" x14ac:dyDescent="0.3">
      <c r="A88" s="14" t="s">
        <v>277</v>
      </c>
      <c r="B88" s="15" t="s">
        <v>278</v>
      </c>
      <c r="C88" s="16" t="s">
        <v>17</v>
      </c>
      <c r="D88" s="16" t="s">
        <v>21</v>
      </c>
      <c r="E88" s="16"/>
      <c r="F88" s="17">
        <f t="shared" ref="F88:H89" si="4">SUM(F89:F89)</f>
        <v>20000</v>
      </c>
      <c r="G88" s="17">
        <f t="shared" si="4"/>
        <v>0</v>
      </c>
      <c r="H88" s="17">
        <f t="shared" si="4"/>
        <v>0</v>
      </c>
      <c r="I88" s="16" t="s">
        <v>279</v>
      </c>
      <c r="J88" s="18" t="s">
        <v>23</v>
      </c>
      <c r="K88" s="19" t="s">
        <v>280</v>
      </c>
      <c r="L88" s="19" t="s">
        <v>25</v>
      </c>
      <c r="M88" s="20" t="s">
        <v>25</v>
      </c>
    </row>
    <row r="89" spans="1:13" ht="68.400000000000006" x14ac:dyDescent="0.3">
      <c r="A89" s="21" t="s">
        <v>281</v>
      </c>
      <c r="B89" s="22" t="s">
        <v>282</v>
      </c>
      <c r="C89" s="23" t="s">
        <v>17</v>
      </c>
      <c r="D89" s="23" t="s">
        <v>21</v>
      </c>
      <c r="E89" s="23" t="s">
        <v>28</v>
      </c>
      <c r="F89" s="24">
        <f t="shared" si="4"/>
        <v>20000</v>
      </c>
      <c r="G89" s="24">
        <f t="shared" si="4"/>
        <v>0</v>
      </c>
      <c r="H89" s="24">
        <f t="shared" si="4"/>
        <v>0</v>
      </c>
      <c r="I89" s="23" t="s">
        <v>283</v>
      </c>
      <c r="J89" s="25" t="s">
        <v>30</v>
      </c>
      <c r="K89" s="26" t="s">
        <v>25</v>
      </c>
      <c r="L89" s="26" t="s">
        <v>37</v>
      </c>
      <c r="M89" s="27" t="s">
        <v>25</v>
      </c>
    </row>
    <row r="90" spans="1:13" ht="114" x14ac:dyDescent="0.3">
      <c r="A90" s="28" t="s">
        <v>284</v>
      </c>
      <c r="B90" s="29" t="s">
        <v>285</v>
      </c>
      <c r="C90" s="30" t="s">
        <v>17</v>
      </c>
      <c r="D90" s="30" t="s">
        <v>71</v>
      </c>
      <c r="E90" s="30"/>
      <c r="F90" s="42">
        <v>20000</v>
      </c>
      <c r="G90" s="42">
        <v>0</v>
      </c>
      <c r="H90" s="42">
        <v>0</v>
      </c>
      <c r="I90" s="30" t="s">
        <v>286</v>
      </c>
      <c r="J90" s="32" t="s">
        <v>30</v>
      </c>
      <c r="K90" s="33" t="s">
        <v>37</v>
      </c>
      <c r="L90" s="33" t="s">
        <v>25</v>
      </c>
      <c r="M90" s="34" t="s">
        <v>25</v>
      </c>
    </row>
    <row r="91" spans="1:13" ht="91.2" x14ac:dyDescent="0.3">
      <c r="A91" s="14" t="s">
        <v>287</v>
      </c>
      <c r="B91" s="15" t="s">
        <v>288</v>
      </c>
      <c r="C91" s="16" t="s">
        <v>17</v>
      </c>
      <c r="D91" s="16" t="s">
        <v>21</v>
      </c>
      <c r="E91" s="16"/>
      <c r="F91" s="17">
        <f>F92+F104</f>
        <v>512139.36</v>
      </c>
      <c r="G91" s="17">
        <f>G92+G104</f>
        <v>2195597.02</v>
      </c>
      <c r="H91" s="17">
        <f>H92+H104</f>
        <v>1932456.85</v>
      </c>
      <c r="I91" s="16" t="s">
        <v>289</v>
      </c>
      <c r="J91" s="18" t="s">
        <v>23</v>
      </c>
      <c r="K91" s="19" t="s">
        <v>110</v>
      </c>
      <c r="L91" s="19" t="s">
        <v>25</v>
      </c>
      <c r="M91" s="20" t="s">
        <v>25</v>
      </c>
    </row>
    <row r="92" spans="1:13" ht="114" x14ac:dyDescent="0.3">
      <c r="A92" s="21" t="s">
        <v>290</v>
      </c>
      <c r="B92" s="22" t="s">
        <v>291</v>
      </c>
      <c r="C92" s="23" t="s">
        <v>17</v>
      </c>
      <c r="D92" s="23" t="s">
        <v>21</v>
      </c>
      <c r="E92" s="23"/>
      <c r="F92" s="24">
        <f>F93+F95+F96+F98+F100+F102</f>
        <v>240000</v>
      </c>
      <c r="G92" s="24">
        <f>G93+G95+G96+G98+G100+G102</f>
        <v>1388897.02</v>
      </c>
      <c r="H92" s="24">
        <f>H93+H95+H96+H98+H100+H102</f>
        <v>1388897.02</v>
      </c>
      <c r="I92" s="23" t="s">
        <v>292</v>
      </c>
      <c r="J92" s="25" t="s">
        <v>23</v>
      </c>
      <c r="K92" s="26" t="s">
        <v>110</v>
      </c>
      <c r="L92" s="26" t="s">
        <v>25</v>
      </c>
      <c r="M92" s="27" t="s">
        <v>25</v>
      </c>
    </row>
    <row r="93" spans="1:13" ht="114" x14ac:dyDescent="0.3">
      <c r="A93" s="28" t="s">
        <v>293</v>
      </c>
      <c r="B93" s="29" t="s">
        <v>294</v>
      </c>
      <c r="C93" s="30" t="s">
        <v>17</v>
      </c>
      <c r="D93" s="30" t="s">
        <v>71</v>
      </c>
      <c r="E93" s="30" t="s">
        <v>48</v>
      </c>
      <c r="F93" s="31">
        <f>SUM(F94:F94)+80000</f>
        <v>80000</v>
      </c>
      <c r="G93" s="31">
        <f>SUM(G94:G94)+143823.51</f>
        <v>143823.51</v>
      </c>
      <c r="H93" s="31">
        <f>SUM(H94:H94)+143823.51</f>
        <v>143823.51</v>
      </c>
      <c r="I93" s="30" t="s">
        <v>78</v>
      </c>
      <c r="J93" s="32" t="s">
        <v>30</v>
      </c>
      <c r="K93" s="33" t="s">
        <v>37</v>
      </c>
      <c r="L93" s="33" t="s">
        <v>25</v>
      </c>
      <c r="M93" s="34" t="s">
        <v>25</v>
      </c>
    </row>
    <row r="94" spans="1:13" ht="45.6" x14ac:dyDescent="0.3">
      <c r="A94" s="35"/>
      <c r="B94" s="36"/>
      <c r="C94" s="37"/>
      <c r="D94" s="37"/>
      <c r="E94" s="37"/>
      <c r="F94" s="38">
        <v>0</v>
      </c>
      <c r="G94" s="38">
        <v>0</v>
      </c>
      <c r="H94" s="38">
        <v>0</v>
      </c>
      <c r="I94" s="37" t="s">
        <v>295</v>
      </c>
      <c r="J94" s="39" t="s">
        <v>30</v>
      </c>
      <c r="K94" s="40" t="s">
        <v>25</v>
      </c>
      <c r="L94" s="40" t="s">
        <v>25</v>
      </c>
      <c r="M94" s="41" t="s">
        <v>37</v>
      </c>
    </row>
    <row r="95" spans="1:13" ht="68.400000000000006" x14ac:dyDescent="0.3">
      <c r="A95" s="28" t="s">
        <v>296</v>
      </c>
      <c r="B95" s="29" t="s">
        <v>297</v>
      </c>
      <c r="C95" s="30" t="s">
        <v>17</v>
      </c>
      <c r="D95" s="30" t="s">
        <v>71</v>
      </c>
      <c r="E95" s="30" t="s">
        <v>48</v>
      </c>
      <c r="F95" s="42">
        <v>100000</v>
      </c>
      <c r="G95" s="42">
        <v>290000</v>
      </c>
      <c r="H95" s="42">
        <v>290000</v>
      </c>
      <c r="I95" s="30" t="s">
        <v>298</v>
      </c>
      <c r="J95" s="32" t="s">
        <v>30</v>
      </c>
      <c r="K95" s="33" t="s">
        <v>37</v>
      </c>
      <c r="L95" s="33" t="s">
        <v>299</v>
      </c>
      <c r="M95" s="34" t="s">
        <v>31</v>
      </c>
    </row>
    <row r="96" spans="1:13" ht="45.6" x14ac:dyDescent="0.3">
      <c r="A96" s="28" t="s">
        <v>300</v>
      </c>
      <c r="B96" s="29" t="s">
        <v>301</v>
      </c>
      <c r="C96" s="30" t="s">
        <v>17</v>
      </c>
      <c r="D96" s="30" t="s">
        <v>71</v>
      </c>
      <c r="E96" s="30" t="s">
        <v>48</v>
      </c>
      <c r="F96" s="31">
        <f>SUM(F97:F97)+40000</f>
        <v>40000</v>
      </c>
      <c r="G96" s="31">
        <f>SUM(G97:G97)+143823.51</f>
        <v>143823.51</v>
      </c>
      <c r="H96" s="31">
        <f>SUM(H97:H97)+143823.51</f>
        <v>143823.51</v>
      </c>
      <c r="I96" s="30" t="s">
        <v>78</v>
      </c>
      <c r="J96" s="32" t="s">
        <v>30</v>
      </c>
      <c r="K96" s="33" t="s">
        <v>37</v>
      </c>
      <c r="L96" s="33" t="s">
        <v>25</v>
      </c>
      <c r="M96" s="34" t="s">
        <v>25</v>
      </c>
    </row>
    <row r="97" spans="1:13" ht="68.400000000000006" x14ac:dyDescent="0.3">
      <c r="A97" s="35"/>
      <c r="B97" s="36"/>
      <c r="C97" s="37"/>
      <c r="D97" s="37"/>
      <c r="E97" s="37"/>
      <c r="F97" s="38">
        <v>0</v>
      </c>
      <c r="G97" s="38">
        <v>0</v>
      </c>
      <c r="H97" s="38">
        <v>0</v>
      </c>
      <c r="I97" s="37" t="s">
        <v>302</v>
      </c>
      <c r="J97" s="39" t="s">
        <v>30</v>
      </c>
      <c r="K97" s="40" t="s">
        <v>25</v>
      </c>
      <c r="L97" s="40" t="s">
        <v>25</v>
      </c>
      <c r="M97" s="41" t="s">
        <v>187</v>
      </c>
    </row>
    <row r="98" spans="1:13" ht="91.2" x14ac:dyDescent="0.3">
      <c r="A98" s="28" t="s">
        <v>303</v>
      </c>
      <c r="B98" s="29" t="s">
        <v>304</v>
      </c>
      <c r="C98" s="30" t="s">
        <v>17</v>
      </c>
      <c r="D98" s="30" t="s">
        <v>34</v>
      </c>
      <c r="E98" s="30" t="s">
        <v>48</v>
      </c>
      <c r="F98" s="31">
        <f>SUM(F99:F99)+5000</f>
        <v>5000</v>
      </c>
      <c r="G98" s="31">
        <f>SUM(G99:G99)+422500</f>
        <v>422500</v>
      </c>
      <c r="H98" s="31">
        <f>SUM(H99:H99)+422500</f>
        <v>422500</v>
      </c>
      <c r="I98" s="30" t="s">
        <v>305</v>
      </c>
      <c r="J98" s="32" t="s">
        <v>30</v>
      </c>
      <c r="K98" s="33" t="s">
        <v>25</v>
      </c>
      <c r="L98" s="33" t="s">
        <v>25</v>
      </c>
      <c r="M98" s="34" t="s">
        <v>187</v>
      </c>
    </row>
    <row r="99" spans="1:13" ht="68.400000000000006" x14ac:dyDescent="0.3">
      <c r="A99" s="35"/>
      <c r="B99" s="36"/>
      <c r="C99" s="37"/>
      <c r="D99" s="37"/>
      <c r="E99" s="37"/>
      <c r="F99" s="38">
        <v>0</v>
      </c>
      <c r="G99" s="38">
        <v>0</v>
      </c>
      <c r="H99" s="38">
        <v>0</v>
      </c>
      <c r="I99" s="37" t="s">
        <v>306</v>
      </c>
      <c r="J99" s="39" t="s">
        <v>30</v>
      </c>
      <c r="K99" s="40" t="s">
        <v>37</v>
      </c>
      <c r="L99" s="40" t="s">
        <v>25</v>
      </c>
      <c r="M99" s="41" t="s">
        <v>25</v>
      </c>
    </row>
    <row r="100" spans="1:13" ht="91.2" x14ac:dyDescent="0.3">
      <c r="A100" s="28" t="s">
        <v>307</v>
      </c>
      <c r="B100" s="29" t="s">
        <v>308</v>
      </c>
      <c r="C100" s="30" t="s">
        <v>17</v>
      </c>
      <c r="D100" s="30" t="s">
        <v>34</v>
      </c>
      <c r="E100" s="30" t="s">
        <v>48</v>
      </c>
      <c r="F100" s="31">
        <f>SUM(F101:F101)+10000</f>
        <v>10000</v>
      </c>
      <c r="G100" s="31">
        <f>SUM(G101:G101)+91250</f>
        <v>91250</v>
      </c>
      <c r="H100" s="31">
        <f>SUM(H101:H101)+91250</f>
        <v>91250</v>
      </c>
      <c r="I100" s="30" t="s">
        <v>305</v>
      </c>
      <c r="J100" s="32" t="s">
        <v>30</v>
      </c>
      <c r="K100" s="33" t="s">
        <v>25</v>
      </c>
      <c r="L100" s="33" t="s">
        <v>25</v>
      </c>
      <c r="M100" s="34" t="s">
        <v>309</v>
      </c>
    </row>
    <row r="101" spans="1:13" ht="45.6" x14ac:dyDescent="0.3">
      <c r="A101" s="35"/>
      <c r="B101" s="36"/>
      <c r="C101" s="37"/>
      <c r="D101" s="37"/>
      <c r="E101" s="37"/>
      <c r="F101" s="38">
        <v>0</v>
      </c>
      <c r="G101" s="38">
        <v>0</v>
      </c>
      <c r="H101" s="38">
        <v>0</v>
      </c>
      <c r="I101" s="37" t="s">
        <v>310</v>
      </c>
      <c r="J101" s="39" t="s">
        <v>30</v>
      </c>
      <c r="K101" s="40" t="s">
        <v>37</v>
      </c>
      <c r="L101" s="40" t="s">
        <v>25</v>
      </c>
      <c r="M101" s="41" t="s">
        <v>25</v>
      </c>
    </row>
    <row r="102" spans="1:13" ht="91.2" x14ac:dyDescent="0.3">
      <c r="A102" s="28" t="s">
        <v>311</v>
      </c>
      <c r="B102" s="29" t="s">
        <v>312</v>
      </c>
      <c r="C102" s="30" t="s">
        <v>17</v>
      </c>
      <c r="D102" s="30" t="s">
        <v>34</v>
      </c>
      <c r="E102" s="30" t="s">
        <v>48</v>
      </c>
      <c r="F102" s="31">
        <f>SUM(F103:F103)+5000</f>
        <v>5000</v>
      </c>
      <c r="G102" s="31">
        <f>SUM(G103:G103)+297500</f>
        <v>297500</v>
      </c>
      <c r="H102" s="31">
        <f>SUM(H103:H103)+297500</f>
        <v>297500</v>
      </c>
      <c r="I102" s="30" t="s">
        <v>305</v>
      </c>
      <c r="J102" s="32" t="s">
        <v>30</v>
      </c>
      <c r="K102" s="33" t="s">
        <v>25</v>
      </c>
      <c r="L102" s="33" t="s">
        <v>25</v>
      </c>
      <c r="M102" s="34" t="s">
        <v>313</v>
      </c>
    </row>
    <row r="103" spans="1:13" x14ac:dyDescent="0.3">
      <c r="A103" s="35"/>
      <c r="B103" s="36"/>
      <c r="C103" s="37"/>
      <c r="D103" s="37"/>
      <c r="E103" s="37"/>
      <c r="F103" s="38">
        <v>0</v>
      </c>
      <c r="G103" s="38">
        <v>0</v>
      </c>
      <c r="H103" s="38">
        <v>0</v>
      </c>
      <c r="I103" s="37" t="s">
        <v>314</v>
      </c>
      <c r="J103" s="39" t="s">
        <v>30</v>
      </c>
      <c r="K103" s="40" t="s">
        <v>37</v>
      </c>
      <c r="L103" s="40" t="s">
        <v>25</v>
      </c>
      <c r="M103" s="41" t="s">
        <v>25</v>
      </c>
    </row>
    <row r="104" spans="1:13" ht="91.2" x14ac:dyDescent="0.3">
      <c r="A104" s="21" t="s">
        <v>315</v>
      </c>
      <c r="B104" s="22" t="s">
        <v>316</v>
      </c>
      <c r="C104" s="23" t="s">
        <v>17</v>
      </c>
      <c r="D104" s="23" t="s">
        <v>21</v>
      </c>
      <c r="E104" s="23"/>
      <c r="F104" s="24">
        <f>SUM(F105:F108)</f>
        <v>272139.36</v>
      </c>
      <c r="G104" s="24">
        <f>SUM(G105:G108)</f>
        <v>806700</v>
      </c>
      <c r="H104" s="24">
        <f>SUM(H105:H108)</f>
        <v>543559.82999999996</v>
      </c>
      <c r="I104" s="23" t="s">
        <v>317</v>
      </c>
      <c r="J104" s="25" t="s">
        <v>30</v>
      </c>
      <c r="K104" s="26" t="s">
        <v>318</v>
      </c>
      <c r="L104" s="26" t="s">
        <v>318</v>
      </c>
      <c r="M104" s="27" t="s">
        <v>319</v>
      </c>
    </row>
    <row r="105" spans="1:13" ht="91.2" x14ac:dyDescent="0.3">
      <c r="A105" s="28" t="s">
        <v>320</v>
      </c>
      <c r="B105" s="29" t="s">
        <v>321</v>
      </c>
      <c r="C105" s="30" t="s">
        <v>17</v>
      </c>
      <c r="D105" s="30" t="s">
        <v>47</v>
      </c>
      <c r="E105" s="30" t="s">
        <v>48</v>
      </c>
      <c r="F105" s="42">
        <v>36000</v>
      </c>
      <c r="G105" s="42">
        <v>162000</v>
      </c>
      <c r="H105" s="42">
        <v>162000</v>
      </c>
      <c r="I105" s="30" t="s">
        <v>322</v>
      </c>
      <c r="J105" s="32" t="s">
        <v>30</v>
      </c>
      <c r="K105" s="33" t="s">
        <v>25</v>
      </c>
      <c r="L105" s="33" t="s">
        <v>25</v>
      </c>
      <c r="M105" s="34" t="s">
        <v>323</v>
      </c>
    </row>
    <row r="106" spans="1:13" ht="91.2" x14ac:dyDescent="0.3">
      <c r="A106" s="28" t="s">
        <v>324</v>
      </c>
      <c r="B106" s="29" t="s">
        <v>325</v>
      </c>
      <c r="C106" s="30" t="s">
        <v>17</v>
      </c>
      <c r="D106" s="30" t="s">
        <v>47</v>
      </c>
      <c r="E106" s="30" t="s">
        <v>77</v>
      </c>
      <c r="F106" s="42">
        <v>65232.36</v>
      </c>
      <c r="G106" s="42">
        <v>0</v>
      </c>
      <c r="H106" s="42">
        <v>0</v>
      </c>
      <c r="I106" s="30" t="s">
        <v>326</v>
      </c>
      <c r="J106" s="32" t="s">
        <v>30</v>
      </c>
      <c r="K106" s="33" t="s">
        <v>37</v>
      </c>
      <c r="L106" s="33" t="s">
        <v>25</v>
      </c>
      <c r="M106" s="34" t="s">
        <v>25</v>
      </c>
    </row>
    <row r="107" spans="1:13" ht="114" x14ac:dyDescent="0.3">
      <c r="A107" s="28" t="s">
        <v>327</v>
      </c>
      <c r="B107" s="29" t="s">
        <v>328</v>
      </c>
      <c r="C107" s="30" t="s">
        <v>17</v>
      </c>
      <c r="D107" s="30" t="s">
        <v>47</v>
      </c>
      <c r="E107" s="30" t="s">
        <v>77</v>
      </c>
      <c r="F107" s="42">
        <v>120000</v>
      </c>
      <c r="G107" s="42">
        <v>350000</v>
      </c>
      <c r="H107" s="42">
        <v>218108</v>
      </c>
      <c r="I107" s="30" t="s">
        <v>329</v>
      </c>
      <c r="J107" s="32" t="s">
        <v>30</v>
      </c>
      <c r="K107" s="33" t="s">
        <v>37</v>
      </c>
      <c r="L107" s="33" t="s">
        <v>25</v>
      </c>
      <c r="M107" s="34" t="s">
        <v>25</v>
      </c>
    </row>
    <row r="108" spans="1:13" ht="68.400000000000006" x14ac:dyDescent="0.3">
      <c r="A108" s="28" t="s">
        <v>330</v>
      </c>
      <c r="B108" s="29" t="s">
        <v>331</v>
      </c>
      <c r="C108" s="30" t="s">
        <v>17</v>
      </c>
      <c r="D108" s="30" t="s">
        <v>47</v>
      </c>
      <c r="E108" s="30" t="s">
        <v>48</v>
      </c>
      <c r="F108" s="42">
        <v>50907</v>
      </c>
      <c r="G108" s="42">
        <v>294700</v>
      </c>
      <c r="H108" s="42">
        <v>163451.82999999999</v>
      </c>
      <c r="I108" s="30" t="s">
        <v>332</v>
      </c>
      <c r="J108" s="32" t="s">
        <v>30</v>
      </c>
      <c r="K108" s="33" t="s">
        <v>25</v>
      </c>
      <c r="L108" s="33" t="s">
        <v>37</v>
      </c>
      <c r="M108" s="34" t="s">
        <v>25</v>
      </c>
    </row>
    <row r="109" spans="1:13" ht="91.2" x14ac:dyDescent="0.3">
      <c r="A109" s="14" t="s">
        <v>333</v>
      </c>
      <c r="B109" s="15" t="s">
        <v>334</v>
      </c>
      <c r="C109" s="16" t="s">
        <v>17</v>
      </c>
      <c r="D109" s="16" t="s">
        <v>21</v>
      </c>
      <c r="E109" s="16"/>
      <c r="F109" s="17">
        <f>F110+F117</f>
        <v>796355.15</v>
      </c>
      <c r="G109" s="17">
        <f>G110+G117</f>
        <v>1745784.93</v>
      </c>
      <c r="H109" s="17">
        <f>H110+H117</f>
        <v>1792784.93</v>
      </c>
      <c r="I109" s="16" t="s">
        <v>335</v>
      </c>
      <c r="J109" s="18" t="s">
        <v>23</v>
      </c>
      <c r="K109" s="19" t="s">
        <v>25</v>
      </c>
      <c r="L109" s="19" t="s">
        <v>226</v>
      </c>
      <c r="M109" s="20" t="s">
        <v>226</v>
      </c>
    </row>
    <row r="110" spans="1:13" ht="91.2" x14ac:dyDescent="0.3">
      <c r="A110" s="21" t="s">
        <v>336</v>
      </c>
      <c r="B110" s="22" t="s">
        <v>337</v>
      </c>
      <c r="C110" s="23" t="s">
        <v>17</v>
      </c>
      <c r="D110" s="23" t="s">
        <v>21</v>
      </c>
      <c r="E110" s="23"/>
      <c r="F110" s="24">
        <f>F111+F113+F115</f>
        <v>346355.15</v>
      </c>
      <c r="G110" s="24">
        <f>G111+G113+G115</f>
        <v>1220784.93</v>
      </c>
      <c r="H110" s="24">
        <f>H111+H113+H115</f>
        <v>1267784.93</v>
      </c>
      <c r="I110" s="23" t="s">
        <v>338</v>
      </c>
      <c r="J110" s="25" t="s">
        <v>23</v>
      </c>
      <c r="K110" s="26" t="s">
        <v>25</v>
      </c>
      <c r="L110" s="26" t="s">
        <v>339</v>
      </c>
      <c r="M110" s="27" t="s">
        <v>25</v>
      </c>
    </row>
    <row r="111" spans="1:13" ht="91.2" x14ac:dyDescent="0.3">
      <c r="A111" s="28" t="s">
        <v>340</v>
      </c>
      <c r="B111" s="29" t="s">
        <v>341</v>
      </c>
      <c r="C111" s="30" t="s">
        <v>17</v>
      </c>
      <c r="D111" s="30" t="s">
        <v>34</v>
      </c>
      <c r="E111" s="30" t="s">
        <v>48</v>
      </c>
      <c r="F111" s="31">
        <f>SUM(F112:F112)+156542.06</f>
        <v>156542.06</v>
      </c>
      <c r="G111" s="31">
        <f>SUM(G112:G112)+436728.97</f>
        <v>436728.97</v>
      </c>
      <c r="H111" s="31">
        <f>SUM(H112:H112)+483728.97</f>
        <v>483728.97</v>
      </c>
      <c r="I111" s="30" t="s">
        <v>342</v>
      </c>
      <c r="J111" s="32" t="s">
        <v>30</v>
      </c>
      <c r="K111" s="33" t="s">
        <v>25</v>
      </c>
      <c r="L111" s="33" t="s">
        <v>25</v>
      </c>
      <c r="M111" s="34" t="s">
        <v>37</v>
      </c>
    </row>
    <row r="112" spans="1:13" ht="68.400000000000006" x14ac:dyDescent="0.3">
      <c r="A112" s="35"/>
      <c r="B112" s="36"/>
      <c r="C112" s="37"/>
      <c r="D112" s="37"/>
      <c r="E112" s="37"/>
      <c r="F112" s="38">
        <v>0</v>
      </c>
      <c r="G112" s="38">
        <v>0</v>
      </c>
      <c r="H112" s="38">
        <v>0</v>
      </c>
      <c r="I112" s="37" t="s">
        <v>306</v>
      </c>
      <c r="J112" s="39" t="s">
        <v>30</v>
      </c>
      <c r="K112" s="40" t="s">
        <v>37</v>
      </c>
      <c r="L112" s="40" t="s">
        <v>25</v>
      </c>
      <c r="M112" s="41" t="s">
        <v>25</v>
      </c>
    </row>
    <row r="113" spans="1:13" ht="68.400000000000006" x14ac:dyDescent="0.3">
      <c r="A113" s="28" t="s">
        <v>343</v>
      </c>
      <c r="B113" s="29" t="s">
        <v>344</v>
      </c>
      <c r="C113" s="30" t="s">
        <v>17</v>
      </c>
      <c r="D113" s="30" t="s">
        <v>34</v>
      </c>
      <c r="E113" s="30" t="s">
        <v>48</v>
      </c>
      <c r="F113" s="31">
        <f>SUM(F114:F114)+156542.06</f>
        <v>156542.06</v>
      </c>
      <c r="G113" s="31">
        <f>SUM(G114:G114)+597941.47</f>
        <v>597941.47</v>
      </c>
      <c r="H113" s="31">
        <f>SUM(H114:H114)+597941.47</f>
        <v>597941.47</v>
      </c>
      <c r="I113" s="30" t="s">
        <v>342</v>
      </c>
      <c r="J113" s="32" t="s">
        <v>30</v>
      </c>
      <c r="K113" s="33" t="s">
        <v>25</v>
      </c>
      <c r="L113" s="33" t="s">
        <v>37</v>
      </c>
      <c r="M113" s="34" t="s">
        <v>25</v>
      </c>
    </row>
    <row r="114" spans="1:13" ht="68.400000000000006" x14ac:dyDescent="0.3">
      <c r="A114" s="35"/>
      <c r="B114" s="36"/>
      <c r="C114" s="37"/>
      <c r="D114" s="37"/>
      <c r="E114" s="37"/>
      <c r="F114" s="38">
        <v>0</v>
      </c>
      <c r="G114" s="38">
        <v>0</v>
      </c>
      <c r="H114" s="38">
        <v>0</v>
      </c>
      <c r="I114" s="37" t="s">
        <v>306</v>
      </c>
      <c r="J114" s="39" t="s">
        <v>30</v>
      </c>
      <c r="K114" s="40" t="s">
        <v>37</v>
      </c>
      <c r="L114" s="40" t="s">
        <v>25</v>
      </c>
      <c r="M114" s="41" t="s">
        <v>25</v>
      </c>
    </row>
    <row r="115" spans="1:13" ht="114" x14ac:dyDescent="0.3">
      <c r="A115" s="28" t="s">
        <v>345</v>
      </c>
      <c r="B115" s="29" t="s">
        <v>346</v>
      </c>
      <c r="C115" s="30" t="s">
        <v>17</v>
      </c>
      <c r="D115" s="30" t="s">
        <v>34</v>
      </c>
      <c r="E115" s="30" t="s">
        <v>48</v>
      </c>
      <c r="F115" s="31">
        <f>SUM(F116:F116)+33271.03</f>
        <v>33271.03</v>
      </c>
      <c r="G115" s="31">
        <f>SUM(G116:G116)+186114.49</f>
        <v>186114.49</v>
      </c>
      <c r="H115" s="31">
        <f>SUM(H116:H116)+186114.49</f>
        <v>186114.49</v>
      </c>
      <c r="I115" s="30" t="s">
        <v>347</v>
      </c>
      <c r="J115" s="32" t="s">
        <v>30</v>
      </c>
      <c r="K115" s="33" t="s">
        <v>25</v>
      </c>
      <c r="L115" s="33" t="s">
        <v>37</v>
      </c>
      <c r="M115" s="34" t="s">
        <v>25</v>
      </c>
    </row>
    <row r="116" spans="1:13" ht="68.400000000000006" x14ac:dyDescent="0.3">
      <c r="A116" s="35"/>
      <c r="B116" s="36"/>
      <c r="C116" s="37"/>
      <c r="D116" s="37"/>
      <c r="E116" s="37"/>
      <c r="F116" s="38">
        <v>0</v>
      </c>
      <c r="G116" s="38">
        <v>0</v>
      </c>
      <c r="H116" s="38">
        <v>0</v>
      </c>
      <c r="I116" s="37" t="s">
        <v>306</v>
      </c>
      <c r="J116" s="39" t="s">
        <v>30</v>
      </c>
      <c r="K116" s="40" t="s">
        <v>37</v>
      </c>
      <c r="L116" s="40" t="s">
        <v>25</v>
      </c>
      <c r="M116" s="41" t="s">
        <v>25</v>
      </c>
    </row>
    <row r="117" spans="1:13" ht="45.6" x14ac:dyDescent="0.3">
      <c r="A117" s="21" t="s">
        <v>348</v>
      </c>
      <c r="B117" s="22" t="s">
        <v>349</v>
      </c>
      <c r="C117" s="23" t="s">
        <v>17</v>
      </c>
      <c r="D117" s="23" t="s">
        <v>21</v>
      </c>
      <c r="E117" s="23"/>
      <c r="F117" s="24">
        <f>SUM(F118:F118)</f>
        <v>450000</v>
      </c>
      <c r="G117" s="24">
        <f>SUM(G118:G118)</f>
        <v>525000</v>
      </c>
      <c r="H117" s="24">
        <f>SUM(H118:H118)</f>
        <v>525000</v>
      </c>
      <c r="I117" s="23" t="s">
        <v>350</v>
      </c>
      <c r="J117" s="25" t="s">
        <v>23</v>
      </c>
      <c r="K117" s="26" t="s">
        <v>118</v>
      </c>
      <c r="L117" s="26" t="s">
        <v>118</v>
      </c>
      <c r="M117" s="27" t="s">
        <v>25</v>
      </c>
    </row>
    <row r="118" spans="1:13" ht="68.400000000000006" x14ac:dyDescent="0.3">
      <c r="A118" s="28" t="s">
        <v>351</v>
      </c>
      <c r="B118" s="29" t="s">
        <v>352</v>
      </c>
      <c r="C118" s="30" t="s">
        <v>17</v>
      </c>
      <c r="D118" s="30" t="s">
        <v>34</v>
      </c>
      <c r="E118" s="30" t="s">
        <v>48</v>
      </c>
      <c r="F118" s="42">
        <v>450000</v>
      </c>
      <c r="G118" s="42">
        <v>525000</v>
      </c>
      <c r="H118" s="42">
        <v>525000</v>
      </c>
      <c r="I118" s="30" t="s">
        <v>353</v>
      </c>
      <c r="J118" s="32" t="s">
        <v>30</v>
      </c>
      <c r="K118" s="33" t="s">
        <v>31</v>
      </c>
      <c r="L118" s="33" t="s">
        <v>31</v>
      </c>
      <c r="M118" s="34" t="s">
        <v>25</v>
      </c>
    </row>
    <row r="119" spans="1:13" ht="91.2" x14ac:dyDescent="0.3">
      <c r="A119" s="14" t="s">
        <v>354</v>
      </c>
      <c r="B119" s="15" t="s">
        <v>355</v>
      </c>
      <c r="C119" s="16" t="s">
        <v>17</v>
      </c>
      <c r="D119" s="16" t="s">
        <v>21</v>
      </c>
      <c r="E119" s="16"/>
      <c r="F119" s="17">
        <f>SUM(F120:F120)</f>
        <v>230000</v>
      </c>
      <c r="G119" s="17">
        <f>SUM(G120:G120)</f>
        <v>4579681.3599999994</v>
      </c>
      <c r="H119" s="17">
        <f>SUM(H120:H120)</f>
        <v>4579681.3599999994</v>
      </c>
      <c r="I119" s="16" t="s">
        <v>356</v>
      </c>
      <c r="J119" s="18" t="s">
        <v>23</v>
      </c>
      <c r="K119" s="19" t="s">
        <v>25</v>
      </c>
      <c r="L119" s="19" t="s">
        <v>25</v>
      </c>
      <c r="M119" s="20" t="s">
        <v>153</v>
      </c>
    </row>
    <row r="120" spans="1:13" ht="91.2" x14ac:dyDescent="0.3">
      <c r="A120" s="21" t="s">
        <v>357</v>
      </c>
      <c r="B120" s="22" t="s">
        <v>358</v>
      </c>
      <c r="C120" s="23" t="s">
        <v>17</v>
      </c>
      <c r="D120" s="23" t="s">
        <v>21</v>
      </c>
      <c r="E120" s="23"/>
      <c r="F120" s="24">
        <f>F121+F123+F125+F127</f>
        <v>230000</v>
      </c>
      <c r="G120" s="24">
        <f>G121+G123+G125+G127</f>
        <v>4579681.3599999994</v>
      </c>
      <c r="H120" s="24">
        <f>H121+H123+H125+H127</f>
        <v>4579681.3599999994</v>
      </c>
      <c r="I120" s="23" t="s">
        <v>359</v>
      </c>
      <c r="J120" s="25" t="s">
        <v>23</v>
      </c>
      <c r="K120" s="26" t="s">
        <v>25</v>
      </c>
      <c r="L120" s="26" t="s">
        <v>25</v>
      </c>
      <c r="M120" s="27" t="s">
        <v>43</v>
      </c>
    </row>
    <row r="121" spans="1:13" ht="114" x14ac:dyDescent="0.3">
      <c r="A121" s="28" t="s">
        <v>360</v>
      </c>
      <c r="B121" s="29" t="s">
        <v>361</v>
      </c>
      <c r="C121" s="30" t="s">
        <v>17</v>
      </c>
      <c r="D121" s="30" t="s">
        <v>34</v>
      </c>
      <c r="E121" s="30" t="s">
        <v>48</v>
      </c>
      <c r="F121" s="31">
        <f>SUM(F122:F122)+30000</f>
        <v>30000</v>
      </c>
      <c r="G121" s="31">
        <f>SUM(G122:G122)+642000</f>
        <v>642000</v>
      </c>
      <c r="H121" s="31">
        <f>SUM(H122:H122)+642000</f>
        <v>642000</v>
      </c>
      <c r="I121" s="30" t="s">
        <v>78</v>
      </c>
      <c r="J121" s="32" t="s">
        <v>30</v>
      </c>
      <c r="K121" s="33" t="s">
        <v>37</v>
      </c>
      <c r="L121" s="33" t="s">
        <v>25</v>
      </c>
      <c r="M121" s="34" t="s">
        <v>25</v>
      </c>
    </row>
    <row r="122" spans="1:13" ht="68.400000000000006" x14ac:dyDescent="0.3">
      <c r="A122" s="35"/>
      <c r="B122" s="36"/>
      <c r="C122" s="37"/>
      <c r="D122" s="37"/>
      <c r="E122" s="37"/>
      <c r="F122" s="38">
        <v>0</v>
      </c>
      <c r="G122" s="38">
        <v>0</v>
      </c>
      <c r="H122" s="38">
        <v>0</v>
      </c>
      <c r="I122" s="37" t="s">
        <v>362</v>
      </c>
      <c r="J122" s="39" t="s">
        <v>363</v>
      </c>
      <c r="K122" s="40" t="s">
        <v>25</v>
      </c>
      <c r="L122" s="40" t="s">
        <v>25</v>
      </c>
      <c r="M122" s="41" t="s">
        <v>364</v>
      </c>
    </row>
    <row r="123" spans="1:13" ht="68.400000000000006" x14ac:dyDescent="0.3">
      <c r="A123" s="28" t="s">
        <v>365</v>
      </c>
      <c r="B123" s="29" t="s">
        <v>366</v>
      </c>
      <c r="C123" s="30" t="s">
        <v>17</v>
      </c>
      <c r="D123" s="30" t="s">
        <v>34</v>
      </c>
      <c r="E123" s="30" t="s">
        <v>48</v>
      </c>
      <c r="F123" s="31">
        <f>SUM(F124:F124)+100000</f>
        <v>100000</v>
      </c>
      <c r="G123" s="31">
        <f>SUM(G124:G124)+2301407.36</f>
        <v>2301407.36</v>
      </c>
      <c r="H123" s="31">
        <f>SUM(H124:H124)+2301407.36</f>
        <v>2301407.36</v>
      </c>
      <c r="I123" s="30" t="s">
        <v>78</v>
      </c>
      <c r="J123" s="32" t="s">
        <v>30</v>
      </c>
      <c r="K123" s="33" t="s">
        <v>37</v>
      </c>
      <c r="L123" s="33" t="s">
        <v>25</v>
      </c>
      <c r="M123" s="34" t="s">
        <v>25</v>
      </c>
    </row>
    <row r="124" spans="1:13" ht="114" x14ac:dyDescent="0.3">
      <c r="A124" s="35"/>
      <c r="B124" s="36"/>
      <c r="C124" s="37"/>
      <c r="D124" s="37"/>
      <c r="E124" s="37"/>
      <c r="F124" s="38">
        <v>0</v>
      </c>
      <c r="G124" s="38">
        <v>0</v>
      </c>
      <c r="H124" s="38">
        <v>0</v>
      </c>
      <c r="I124" s="37" t="s">
        <v>367</v>
      </c>
      <c r="J124" s="39" t="s">
        <v>114</v>
      </c>
      <c r="K124" s="40" t="s">
        <v>25</v>
      </c>
      <c r="L124" s="40" t="s">
        <v>25</v>
      </c>
      <c r="M124" s="41" t="s">
        <v>368</v>
      </c>
    </row>
    <row r="125" spans="1:13" ht="45.6" x14ac:dyDescent="0.3">
      <c r="A125" s="28" t="s">
        <v>369</v>
      </c>
      <c r="B125" s="29" t="s">
        <v>370</v>
      </c>
      <c r="C125" s="30" t="s">
        <v>17</v>
      </c>
      <c r="D125" s="30" t="s">
        <v>34</v>
      </c>
      <c r="E125" s="30" t="s">
        <v>48</v>
      </c>
      <c r="F125" s="31">
        <f>SUM(F126:F126)+50000</f>
        <v>50000</v>
      </c>
      <c r="G125" s="31">
        <f>SUM(G126:G126)+818137</f>
        <v>818137</v>
      </c>
      <c r="H125" s="31">
        <f>SUM(H126:H126)+818137</f>
        <v>818137</v>
      </c>
      <c r="I125" s="30" t="s">
        <v>78</v>
      </c>
      <c r="J125" s="32" t="s">
        <v>30</v>
      </c>
      <c r="K125" s="33" t="s">
        <v>37</v>
      </c>
      <c r="L125" s="33" t="s">
        <v>25</v>
      </c>
      <c r="M125" s="34" t="s">
        <v>25</v>
      </c>
    </row>
    <row r="126" spans="1:13" ht="68.400000000000006" x14ac:dyDescent="0.3">
      <c r="A126" s="35"/>
      <c r="B126" s="36"/>
      <c r="C126" s="37"/>
      <c r="D126" s="37"/>
      <c r="E126" s="37"/>
      <c r="F126" s="38">
        <v>0</v>
      </c>
      <c r="G126" s="38">
        <v>0</v>
      </c>
      <c r="H126" s="38">
        <v>0</v>
      </c>
      <c r="I126" s="37" t="s">
        <v>362</v>
      </c>
      <c r="J126" s="39" t="s">
        <v>363</v>
      </c>
      <c r="K126" s="40" t="s">
        <v>25</v>
      </c>
      <c r="L126" s="40" t="s">
        <v>25</v>
      </c>
      <c r="M126" s="41" t="s">
        <v>371</v>
      </c>
    </row>
    <row r="127" spans="1:13" ht="68.400000000000006" x14ac:dyDescent="0.3">
      <c r="A127" s="28" t="s">
        <v>372</v>
      </c>
      <c r="B127" s="29" t="s">
        <v>373</v>
      </c>
      <c r="C127" s="30" t="s">
        <v>17</v>
      </c>
      <c r="D127" s="30" t="s">
        <v>34</v>
      </c>
      <c r="E127" s="30" t="s">
        <v>48</v>
      </c>
      <c r="F127" s="31">
        <f>SUM(F128:F128)+50000</f>
        <v>50000</v>
      </c>
      <c r="G127" s="31">
        <f>SUM(G128:G128)+818137</f>
        <v>818137</v>
      </c>
      <c r="H127" s="31">
        <f>SUM(H128:H128)+818137</f>
        <v>818137</v>
      </c>
      <c r="I127" s="30" t="s">
        <v>78</v>
      </c>
      <c r="J127" s="32" t="s">
        <v>30</v>
      </c>
      <c r="K127" s="33" t="s">
        <v>37</v>
      </c>
      <c r="L127" s="33" t="s">
        <v>25</v>
      </c>
      <c r="M127" s="34" t="s">
        <v>25</v>
      </c>
    </row>
    <row r="128" spans="1:13" ht="68.400000000000006" x14ac:dyDescent="0.3">
      <c r="A128" s="35"/>
      <c r="B128" s="36"/>
      <c r="C128" s="37"/>
      <c r="D128" s="37"/>
      <c r="E128" s="37"/>
      <c r="F128" s="38">
        <v>0</v>
      </c>
      <c r="G128" s="38">
        <v>0</v>
      </c>
      <c r="H128" s="38">
        <v>0</v>
      </c>
      <c r="I128" s="37" t="s">
        <v>362</v>
      </c>
      <c r="J128" s="39" t="s">
        <v>363</v>
      </c>
      <c r="K128" s="40" t="s">
        <v>25</v>
      </c>
      <c r="L128" s="40" t="s">
        <v>25</v>
      </c>
      <c r="M128" s="41" t="s">
        <v>374</v>
      </c>
    </row>
    <row r="129" spans="1:13" ht="136.80000000000001" x14ac:dyDescent="0.3">
      <c r="A129" s="14" t="s">
        <v>375</v>
      </c>
      <c r="B129" s="15" t="s">
        <v>376</v>
      </c>
      <c r="C129" s="16" t="s">
        <v>17</v>
      </c>
      <c r="D129" s="16" t="s">
        <v>21</v>
      </c>
      <c r="E129" s="16"/>
      <c r="F129" s="17">
        <f>F130+F134</f>
        <v>150000</v>
      </c>
      <c r="G129" s="17">
        <f>G130+G134</f>
        <v>4484971.13</v>
      </c>
      <c r="H129" s="17">
        <f>H130+H134</f>
        <v>4484971.13</v>
      </c>
      <c r="I129" s="16" t="s">
        <v>412</v>
      </c>
      <c r="J129" s="18" t="s">
        <v>23</v>
      </c>
      <c r="K129" s="19" t="s">
        <v>25</v>
      </c>
      <c r="L129" s="19" t="s">
        <v>25</v>
      </c>
      <c r="M129" s="65">
        <v>50</v>
      </c>
    </row>
    <row r="130" spans="1:13" ht="114" x14ac:dyDescent="0.3">
      <c r="A130" s="21" t="s">
        <v>377</v>
      </c>
      <c r="B130" s="22" t="s">
        <v>378</v>
      </c>
      <c r="C130" s="23" t="s">
        <v>17</v>
      </c>
      <c r="D130" s="23" t="s">
        <v>21</v>
      </c>
      <c r="E130" s="23"/>
      <c r="F130" s="24">
        <f>SUM(F131:F131)</f>
        <v>100000</v>
      </c>
      <c r="G130" s="24">
        <f>SUM(G131:G131)</f>
        <v>3283563.77</v>
      </c>
      <c r="H130" s="24">
        <f>SUM(H131:H131)</f>
        <v>3283563.77</v>
      </c>
      <c r="I130" s="23" t="s">
        <v>379</v>
      </c>
      <c r="J130" s="25" t="s">
        <v>23</v>
      </c>
      <c r="K130" s="26" t="s">
        <v>25</v>
      </c>
      <c r="L130" s="26" t="s">
        <v>25</v>
      </c>
      <c r="M130" s="27" t="s">
        <v>380</v>
      </c>
    </row>
    <row r="131" spans="1:13" ht="68.400000000000006" x14ac:dyDescent="0.3">
      <c r="A131" s="28" t="s">
        <v>381</v>
      </c>
      <c r="B131" s="29" t="s">
        <v>382</v>
      </c>
      <c r="C131" s="30" t="s">
        <v>17</v>
      </c>
      <c r="D131" s="30" t="s">
        <v>71</v>
      </c>
      <c r="E131" s="30" t="s">
        <v>48</v>
      </c>
      <c r="F131" s="31">
        <f>SUM(F132:F133)+100000</f>
        <v>100000</v>
      </c>
      <c r="G131" s="31">
        <f>SUM(G132:G133)+3283563.77</f>
        <v>3283563.77</v>
      </c>
      <c r="H131" s="31">
        <f>SUM(H132:H133)+3283563.77</f>
        <v>3283563.77</v>
      </c>
      <c r="I131" s="30" t="s">
        <v>78</v>
      </c>
      <c r="J131" s="32" t="s">
        <v>30</v>
      </c>
      <c r="K131" s="33" t="s">
        <v>37</v>
      </c>
      <c r="L131" s="33" t="s">
        <v>25</v>
      </c>
      <c r="M131" s="34" t="s">
        <v>25</v>
      </c>
    </row>
    <row r="132" spans="1:13" ht="68.400000000000006" x14ac:dyDescent="0.3">
      <c r="A132" s="35"/>
      <c r="B132" s="36"/>
      <c r="C132" s="37"/>
      <c r="D132" s="37"/>
      <c r="E132" s="37"/>
      <c r="F132" s="38">
        <v>0</v>
      </c>
      <c r="G132" s="38">
        <v>0</v>
      </c>
      <c r="H132" s="38">
        <v>0</v>
      </c>
      <c r="I132" s="37" t="s">
        <v>383</v>
      </c>
      <c r="J132" s="39" t="s">
        <v>30</v>
      </c>
      <c r="K132" s="40" t="s">
        <v>25</v>
      </c>
      <c r="L132" s="40" t="s">
        <v>25</v>
      </c>
      <c r="M132" s="41" t="s">
        <v>37</v>
      </c>
    </row>
    <row r="133" spans="1:13" ht="68.400000000000006" x14ac:dyDescent="0.3">
      <c r="A133" s="35"/>
      <c r="B133" s="36"/>
      <c r="C133" s="37"/>
      <c r="D133" s="37"/>
      <c r="E133" s="37"/>
      <c r="F133" s="38">
        <v>0</v>
      </c>
      <c r="G133" s="38">
        <v>0</v>
      </c>
      <c r="H133" s="38">
        <v>0</v>
      </c>
      <c r="I133" s="37" t="s">
        <v>306</v>
      </c>
      <c r="J133" s="39" t="s">
        <v>30</v>
      </c>
      <c r="K133" s="40" t="s">
        <v>37</v>
      </c>
      <c r="L133" s="40" t="s">
        <v>25</v>
      </c>
      <c r="M133" s="41" t="s">
        <v>25</v>
      </c>
    </row>
    <row r="134" spans="1:13" ht="68.400000000000006" x14ac:dyDescent="0.3">
      <c r="A134" s="21" t="s">
        <v>384</v>
      </c>
      <c r="B134" s="22" t="s">
        <v>385</v>
      </c>
      <c r="C134" s="23" t="s">
        <v>17</v>
      </c>
      <c r="D134" s="23" t="s">
        <v>21</v>
      </c>
      <c r="E134" s="23"/>
      <c r="F134" s="24">
        <f>SUM(F135:F135)</f>
        <v>50000</v>
      </c>
      <c r="G134" s="24">
        <f>SUM(G135:G135)</f>
        <v>1201407.3600000001</v>
      </c>
      <c r="H134" s="24">
        <f>SUM(H135:H135)</f>
        <v>1201407.3600000001</v>
      </c>
      <c r="I134" s="23" t="s">
        <v>386</v>
      </c>
      <c r="J134" s="25" t="s">
        <v>23</v>
      </c>
      <c r="K134" s="26" t="s">
        <v>25</v>
      </c>
      <c r="L134" s="26" t="s">
        <v>25</v>
      </c>
      <c r="M134" s="27" t="s">
        <v>43</v>
      </c>
    </row>
    <row r="135" spans="1:13" ht="114" x14ac:dyDescent="0.3">
      <c r="A135" s="28" t="s">
        <v>387</v>
      </c>
      <c r="B135" s="29" t="s">
        <v>388</v>
      </c>
      <c r="C135" s="30" t="s">
        <v>17</v>
      </c>
      <c r="D135" s="30" t="s">
        <v>71</v>
      </c>
      <c r="E135" s="30" t="s">
        <v>48</v>
      </c>
      <c r="F135" s="31">
        <f>SUM(F136:F136)+50000</f>
        <v>50000</v>
      </c>
      <c r="G135" s="31">
        <f>SUM(G136:G136)+1201407.36</f>
        <v>1201407.3600000001</v>
      </c>
      <c r="H135" s="31">
        <f>SUM(H136:H136)+1201407.36</f>
        <v>1201407.3600000001</v>
      </c>
      <c r="I135" s="30" t="s">
        <v>78</v>
      </c>
      <c r="J135" s="32" t="s">
        <v>30</v>
      </c>
      <c r="K135" s="33" t="s">
        <v>37</v>
      </c>
      <c r="L135" s="33" t="s">
        <v>25</v>
      </c>
      <c r="M135" s="34" t="s">
        <v>25</v>
      </c>
    </row>
    <row r="136" spans="1:13" ht="91.2" x14ac:dyDescent="0.3">
      <c r="A136" s="43"/>
      <c r="B136" s="44"/>
      <c r="C136" s="45"/>
      <c r="D136" s="45"/>
      <c r="E136" s="45"/>
      <c r="F136" s="46">
        <v>0</v>
      </c>
      <c r="G136" s="46">
        <v>0</v>
      </c>
      <c r="H136" s="46">
        <v>0</v>
      </c>
      <c r="I136" s="45" t="s">
        <v>389</v>
      </c>
      <c r="J136" s="47" t="s">
        <v>363</v>
      </c>
      <c r="K136" s="48" t="s">
        <v>25</v>
      </c>
      <c r="L136" s="48" t="s">
        <v>25</v>
      </c>
      <c r="M136" s="49" t="s">
        <v>37</v>
      </c>
    </row>
    <row r="137" spans="1:13" s="55" customFormat="1" x14ac:dyDescent="0.3">
      <c r="A137" s="50"/>
      <c r="B137" s="50"/>
      <c r="C137" s="51"/>
      <c r="D137" s="51"/>
      <c r="E137" s="51"/>
      <c r="F137" s="52"/>
      <c r="G137" s="52"/>
      <c r="H137" s="52"/>
      <c r="I137" s="51"/>
      <c r="J137" s="53"/>
      <c r="K137" s="54"/>
      <c r="L137" s="54"/>
      <c r="M137" s="54"/>
    </row>
    <row r="138" spans="1:13" s="55" customFormat="1" x14ac:dyDescent="0.3">
      <c r="A138" s="50"/>
      <c r="B138" s="50"/>
      <c r="C138" s="51"/>
      <c r="D138" s="51"/>
      <c r="E138" s="51"/>
      <c r="F138" s="52"/>
      <c r="G138" s="52"/>
      <c r="H138" s="52"/>
      <c r="I138" s="51"/>
      <c r="J138" s="53"/>
      <c r="K138" s="54"/>
      <c r="L138" s="54"/>
      <c r="M138" s="54"/>
    </row>
    <row r="139" spans="1:13" s="55" customFormat="1" x14ac:dyDescent="0.3">
      <c r="A139" s="50"/>
      <c r="B139" s="50"/>
      <c r="C139" s="51"/>
      <c r="D139" s="51"/>
      <c r="E139" s="51"/>
      <c r="F139" s="52"/>
      <c r="G139" s="52"/>
      <c r="H139" s="52"/>
      <c r="I139" s="51"/>
      <c r="J139" s="53"/>
      <c r="K139" s="54"/>
      <c r="L139" s="54"/>
      <c r="M139" s="54"/>
    </row>
    <row r="140" spans="1:13" s="55" customFormat="1" x14ac:dyDescent="0.3">
      <c r="A140" s="50"/>
      <c r="B140" s="50"/>
      <c r="C140" s="51"/>
      <c r="D140" s="51"/>
      <c r="E140" s="51"/>
      <c r="F140" s="52"/>
      <c r="G140" s="52"/>
      <c r="H140" s="52"/>
      <c r="I140" s="51"/>
      <c r="J140" s="53"/>
      <c r="K140" s="54"/>
      <c r="L140" s="54"/>
      <c r="M140" s="54"/>
    </row>
    <row r="141" spans="1:13" s="55" customFormat="1" x14ac:dyDescent="0.3">
      <c r="A141" s="50"/>
      <c r="B141" s="50"/>
      <c r="C141" s="51"/>
      <c r="D141" s="51"/>
      <c r="E141" s="51"/>
      <c r="F141" s="52"/>
      <c r="G141" s="52"/>
      <c r="H141" s="52"/>
      <c r="I141" s="51"/>
      <c r="J141" s="53"/>
      <c r="K141" s="54"/>
      <c r="L141" s="54"/>
      <c r="M141" s="54"/>
    </row>
    <row r="142" spans="1:13" ht="68.400000000000006" x14ac:dyDescent="0.3">
      <c r="A142" s="4" t="s">
        <v>1</v>
      </c>
      <c r="B142" s="4" t="s">
        <v>0</v>
      </c>
      <c r="C142" s="4" t="s">
        <v>5</v>
      </c>
      <c r="D142" s="4" t="s">
        <v>6</v>
      </c>
      <c r="E142" s="4" t="s">
        <v>7</v>
      </c>
    </row>
    <row r="143" spans="1:13" ht="45.6" x14ac:dyDescent="0.3">
      <c r="A143" s="36" t="s">
        <v>390</v>
      </c>
      <c r="B143" s="36" t="s">
        <v>390</v>
      </c>
      <c r="C143" s="56">
        <f>SUM(C144:C147)</f>
        <v>2424837.6599999997</v>
      </c>
      <c r="D143" s="56">
        <f>SUM(D144:D147)</f>
        <v>1755497.14</v>
      </c>
      <c r="E143" s="56">
        <f>SUM(E144:E147)</f>
        <v>1684509.97</v>
      </c>
    </row>
    <row r="144" spans="1:13" x14ac:dyDescent="0.3">
      <c r="A144" s="36" t="s">
        <v>391</v>
      </c>
      <c r="B144" s="36" t="s">
        <v>392</v>
      </c>
      <c r="C144" s="38">
        <v>2225303.8199999998</v>
      </c>
      <c r="D144" s="38">
        <v>1755497.14</v>
      </c>
      <c r="E144" s="38">
        <v>1684509.97</v>
      </c>
    </row>
    <row r="145" spans="1:5" ht="114" x14ac:dyDescent="0.3">
      <c r="A145" s="36" t="s">
        <v>393</v>
      </c>
      <c r="B145" s="36" t="s">
        <v>394</v>
      </c>
      <c r="C145" s="38">
        <v>9690.2800000000007</v>
      </c>
      <c r="D145" s="38">
        <v>0</v>
      </c>
      <c r="E145" s="38">
        <v>0</v>
      </c>
    </row>
    <row r="146" spans="1:5" ht="114" x14ac:dyDescent="0.3">
      <c r="A146" s="36" t="s">
        <v>395</v>
      </c>
      <c r="B146" s="36" t="s">
        <v>396</v>
      </c>
      <c r="C146" s="38">
        <v>17767</v>
      </c>
      <c r="D146" s="38">
        <v>0</v>
      </c>
      <c r="E146" s="38">
        <v>0</v>
      </c>
    </row>
    <row r="147" spans="1:5" ht="114" x14ac:dyDescent="0.3">
      <c r="A147" s="36" t="s">
        <v>397</v>
      </c>
      <c r="B147" s="36" t="s">
        <v>398</v>
      </c>
      <c r="C147" s="38">
        <v>172076.56</v>
      </c>
      <c r="D147" s="38">
        <v>0</v>
      </c>
      <c r="E147" s="38">
        <v>0</v>
      </c>
    </row>
    <row r="148" spans="1:5" ht="45.6" x14ac:dyDescent="0.3">
      <c r="A148" s="36" t="s">
        <v>399</v>
      </c>
      <c r="B148" s="36" t="s">
        <v>400</v>
      </c>
      <c r="C148" s="38">
        <v>1084921.8999999999</v>
      </c>
      <c r="D148" s="38">
        <v>11962865.289999999</v>
      </c>
      <c r="E148" s="38">
        <v>11716634</v>
      </c>
    </row>
    <row r="149" spans="1:5" ht="68.400000000000006" x14ac:dyDescent="0.3">
      <c r="A149" s="36" t="s">
        <v>401</v>
      </c>
      <c r="B149" s="36" t="s">
        <v>402</v>
      </c>
      <c r="C149" s="38">
        <v>7484.23</v>
      </c>
      <c r="D149" s="38">
        <v>91462</v>
      </c>
      <c r="E149" s="38">
        <v>82502.3</v>
      </c>
    </row>
    <row r="150" spans="1:5" x14ac:dyDescent="0.3">
      <c r="A150" s="36" t="s">
        <v>403</v>
      </c>
      <c r="B150" s="36" t="s">
        <v>404</v>
      </c>
      <c r="C150" s="56">
        <f>SUM(C151:C151)</f>
        <v>0</v>
      </c>
      <c r="D150" s="56">
        <f>SUM(D151:D151)</f>
        <v>28572.98</v>
      </c>
      <c r="E150" s="56">
        <f>SUM(E151:E151)</f>
        <v>32043.25</v>
      </c>
    </row>
    <row r="151" spans="1:5" x14ac:dyDescent="0.3">
      <c r="A151" s="36" t="s">
        <v>403</v>
      </c>
      <c r="B151" s="36" t="s">
        <v>405</v>
      </c>
      <c r="C151" s="38">
        <v>0</v>
      </c>
      <c r="D151" s="38">
        <v>28572.98</v>
      </c>
      <c r="E151" s="38">
        <v>32043.25</v>
      </c>
    </row>
    <row r="152" spans="1:5" ht="45.6" x14ac:dyDescent="0.3">
      <c r="A152" s="57"/>
      <c r="B152" s="58" t="s">
        <v>406</v>
      </c>
      <c r="C152" s="59">
        <f>C143+C148+C149+C150</f>
        <v>3517243.7899999996</v>
      </c>
      <c r="D152" s="59">
        <f>D143+D148+D149+D150</f>
        <v>13838397.41</v>
      </c>
      <c r="E152" s="59">
        <f>E143+E148+E149+E150</f>
        <v>13515689.520000001</v>
      </c>
    </row>
    <row r="153" spans="1:5" x14ac:dyDescent="0.3">
      <c r="A153" s="60"/>
      <c r="B153" s="60" t="s">
        <v>408</v>
      </c>
      <c r="C153" s="61">
        <v>1595480.26</v>
      </c>
      <c r="D153" s="61">
        <v>12656034.439999999</v>
      </c>
      <c r="E153" s="61">
        <v>12571786.27</v>
      </c>
    </row>
    <row r="154" spans="1:5" ht="91.2" x14ac:dyDescent="0.3">
      <c r="A154" s="62"/>
      <c r="B154" s="60" t="s">
        <v>407</v>
      </c>
      <c r="C154" s="61">
        <v>-512995.94</v>
      </c>
      <c r="D154" s="61">
        <v>13790297.41</v>
      </c>
      <c r="E154" s="61">
        <v>13045689.52</v>
      </c>
    </row>
  </sheetData>
  <mergeCells count="16">
    <mergeCell ref="A1:M1"/>
    <mergeCell ref="D2:G2"/>
    <mergeCell ref="I2:M2"/>
    <mergeCell ref="D3:G3"/>
    <mergeCell ref="A6:A8"/>
    <mergeCell ref="B6:B8"/>
    <mergeCell ref="C6:C8"/>
    <mergeCell ref="D6:D8"/>
    <mergeCell ref="E6:E8"/>
    <mergeCell ref="F6:F8"/>
    <mergeCell ref="G6:G8"/>
    <mergeCell ref="H6:H8"/>
    <mergeCell ref="I7:I8"/>
    <mergeCell ref="J7:J8"/>
    <mergeCell ref="I6:M6"/>
    <mergeCell ref="K7:M7"/>
  </mergeCells>
  <pageMargins left="0.39370078740157483" right="0.39370078740157483" top="0.39370078740157483" bottom="0.39370078740157483" header="0.39370078740157483" footer="0.39370078740157483"/>
  <pageSetup paperSize="8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Planas</vt:lpstr>
      <vt:lpstr>Planas!Print_Titles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Inga Kanapeckienė</cp:lastModifiedBy>
  <cp:lastPrinted>2024-02-01T13:21:04Z</cp:lastPrinted>
  <dcterms:created xsi:type="dcterms:W3CDTF">2024-02-01T09:54:08Z</dcterms:created>
  <dcterms:modified xsi:type="dcterms:W3CDTF">2024-02-01T14:30:51Z</dcterms:modified>
</cp:coreProperties>
</file>