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4\Sprendimai\Darbui\"/>
    </mc:Choice>
  </mc:AlternateContent>
  <xr:revisionPtr revIDLastSave="0" documentId="8_{6E01957C-39F7-4DDE-A0D3-4272FF938C7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as" sheetId="2" r:id="rId1"/>
  </sheets>
  <definedNames>
    <definedName name="_xlnm.Print_Titles" localSheetId="0">Planas!$6:$8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/>
  <c r="G11" i="2"/>
  <c r="H11" i="2"/>
  <c r="F14" i="2"/>
  <c r="F13" i="2" s="1"/>
  <c r="G14" i="2"/>
  <c r="G13" i="2" s="1"/>
  <c r="H14" i="2"/>
  <c r="H13" i="2" s="1"/>
  <c r="F18" i="2"/>
  <c r="F17" i="2" s="1"/>
  <c r="G18" i="2"/>
  <c r="G17" i="2" s="1"/>
  <c r="H18" i="2"/>
  <c r="H17" i="2" s="1"/>
  <c r="F23" i="2"/>
  <c r="F22" i="2" s="1"/>
  <c r="G23" i="2"/>
  <c r="G22" i="2" s="1"/>
  <c r="H23" i="2"/>
  <c r="H22" i="2" s="1"/>
  <c r="F26" i="2"/>
  <c r="G26" i="2"/>
  <c r="G25" i="2" s="1"/>
  <c r="H26" i="2"/>
  <c r="H25" i="2" s="1"/>
  <c r="F39" i="2"/>
  <c r="G39" i="2"/>
  <c r="H39" i="2"/>
  <c r="F43" i="2"/>
  <c r="F42" i="2" s="1"/>
  <c r="F41" i="2" s="1"/>
  <c r="G43" i="2"/>
  <c r="G42" i="2" s="1"/>
  <c r="G41" i="2" s="1"/>
  <c r="H43" i="2"/>
  <c r="H42" i="2" s="1"/>
  <c r="H41" i="2" s="1"/>
  <c r="F50" i="2"/>
  <c r="F47" i="2" s="1"/>
  <c r="G50" i="2"/>
  <c r="G47" i="2" s="1"/>
  <c r="H50" i="2"/>
  <c r="H47" i="2" s="1"/>
  <c r="F58" i="2"/>
  <c r="F55" i="2" s="1"/>
  <c r="G58" i="2"/>
  <c r="G55" i="2" s="1"/>
  <c r="H58" i="2"/>
  <c r="H55" i="2" s="1"/>
  <c r="F63" i="2"/>
  <c r="F61" i="2" s="1"/>
  <c r="F60" i="2" s="1"/>
  <c r="G63" i="2"/>
  <c r="G61" i="2" s="1"/>
  <c r="G60" i="2" s="1"/>
  <c r="H63" i="2"/>
  <c r="H61" i="2" s="1"/>
  <c r="H60" i="2" s="1"/>
  <c r="C72" i="2"/>
  <c r="D72" i="2"/>
  <c r="E72" i="2"/>
  <c r="C78" i="2"/>
  <c r="D78" i="2"/>
  <c r="E78" i="2"/>
  <c r="E80" i="2" l="1"/>
  <c r="D80" i="2"/>
  <c r="C80" i="2"/>
  <c r="G16" i="2"/>
  <c r="F16" i="2"/>
  <c r="F10" i="2"/>
  <c r="H16" i="2"/>
  <c r="F25" i="2"/>
  <c r="H10" i="2"/>
  <c r="H46" i="2"/>
  <c r="G10" i="2"/>
  <c r="G46" i="2"/>
  <c r="F46" i="2"/>
  <c r="H9" i="2" l="1"/>
  <c r="F9" i="2"/>
  <c r="G9" i="2"/>
</calcChain>
</file>

<file path=xl/sharedStrings.xml><?xml version="1.0" encoding="utf-8"?>
<sst xmlns="http://schemas.openxmlformats.org/spreadsheetml/2006/main" count="502" uniqueCount="208">
  <si>
    <t>Šakių rajono savivaldybės 2024–2026 metų strateginis veiklos planas</t>
  </si>
  <si>
    <t>Kodas</t>
  </si>
  <si>
    <t>Vykdytojas</t>
  </si>
  <si>
    <t>Atsakingas (-i) asmuo (-ys)</t>
  </si>
  <si>
    <t>Papildomas (-i) požymis (-iai)</t>
  </si>
  <si>
    <t>2024 metų asignavimai ir kitos lėšos</t>
  </si>
  <si>
    <t>2025 metų asignavimai ir kitos lėšos</t>
  </si>
  <si>
    <t>2026 metų asignavimai ir kitos lėšos</t>
  </si>
  <si>
    <t>Poveikio /Rezultato /Produkto /Veiklos efektyvumo</t>
  </si>
  <si>
    <t>Rodiklis</t>
  </si>
  <si>
    <t>Mato vnt.</t>
  </si>
  <si>
    <t>Planas</t>
  </si>
  <si>
    <t>2024</t>
  </si>
  <si>
    <t>2025</t>
  </si>
  <si>
    <t>2026</t>
  </si>
  <si>
    <t>06.</t>
  </si>
  <si>
    <t>Kultūros ir turizmo plėtros programa</t>
  </si>
  <si>
    <t>Švietimo, kultūros ir sporto skyrius</t>
  </si>
  <si>
    <t>Asta  Kėvelaitytė; Eglė Plančiūnienė</t>
  </si>
  <si>
    <t>06.01.</t>
  </si>
  <si>
    <t>Tikslas: Sąlygų sudarymas visiems gyventojams dalyvauti etninės kultūros sklaidos procese</t>
  </si>
  <si>
    <t>Eglė Plančiūnienė</t>
  </si>
  <si>
    <t>Etnokultūros veiklos proc. bendrame kultūrinės veiklos kontekste</t>
  </si>
  <si>
    <t>proc.</t>
  </si>
  <si>
    <t>25,00</t>
  </si>
  <si>
    <t>06.01.01.</t>
  </si>
  <si>
    <t>Uždavinys: Skleisti zanavykų krašto kultūrą, bendradarbiauti su kitų regionų ir šalių institucijomis</t>
  </si>
  <si>
    <t>T</t>
  </si>
  <si>
    <t>Surengtų ir dalyvautų festivalių, stovyklų, parodų ir kt. renginių skaičius</t>
  </si>
  <si>
    <t>vnt.</t>
  </si>
  <si>
    <t>7,00</t>
  </si>
  <si>
    <t>06.01.01.01.</t>
  </si>
  <si>
    <t>Priemonė: Organizuoti ir dalyvauti tarptautiniuose, respublikiniuose, regionų seminaruose, festivaliuose, konkursuose, šventėse (šokių, armonikierių, kapelų, vaikų ir moksleivių – liaudies kūrybos atlikėjų, tautodailininkų; reginiai Lenkijoje, Latvijoje ir kt. šalyse)</t>
  </si>
  <si>
    <t>TP</t>
  </si>
  <si>
    <t>Organizuotų ir sudalyvautų renginių skaičius</t>
  </si>
  <si>
    <t>06.01.02.</t>
  </si>
  <si>
    <t>Uždavinys: Įgyvendinti tautinio kostiumo ir liaudies instrumentų atnaujinimo programą</t>
  </si>
  <si>
    <t>Įsigytų tautinių rūbų komplektų ir instrumentų skaičius</t>
  </si>
  <si>
    <t>5,00</t>
  </si>
  <si>
    <t>8,00</t>
  </si>
  <si>
    <t>06.01.02.01.</t>
  </si>
  <si>
    <t>Priemonė: Įsigyti tautinių kostiumų ir liaudies instrumentų</t>
  </si>
  <si>
    <t>Įsigytų tautinių kostiumų skaičius</t>
  </si>
  <si>
    <t>0,00</t>
  </si>
  <si>
    <t>3,00</t>
  </si>
  <si>
    <t>Įsigytų liaudies instrumentų skaičius</t>
  </si>
  <si>
    <t>06.02.</t>
  </si>
  <si>
    <t>Tikslas:  Kultūros paveldo saugojimas, aktualizavimas ir pritaikymas viešiesiems poreikiams</t>
  </si>
  <si>
    <t>Inga Navlickienė</t>
  </si>
  <si>
    <t>Restauruotų ir pritaikytų kultūros paveldo objektų dalis nuo visų kultūros paveldo objektų (per 370 objektų) procentais</t>
  </si>
  <si>
    <t>4,80</t>
  </si>
  <si>
    <t>06.02.01.</t>
  </si>
  <si>
    <t>Uždavinys: Atgaivinti visuomenei reikšmingą kultūros ir tautinį paveldą ir didinti jo naudojimą visuomenės poreikiams</t>
  </si>
  <si>
    <t>P</t>
  </si>
  <si>
    <t>Įveiklintų kultūros paveldo objektų dalis proc.</t>
  </si>
  <si>
    <t>06.02.01.05.</t>
  </si>
  <si>
    <t>Priemonė. Zyplių dvaro sodybos svirno stogo ir fasado restauravimas</t>
  </si>
  <si>
    <t>Restauruotų pastatų skaičius</t>
  </si>
  <si>
    <t>1,00</t>
  </si>
  <si>
    <t>Parengtų projektinių dokumentacijų skaičius</t>
  </si>
  <si>
    <t>06.02.01.07.</t>
  </si>
  <si>
    <t>Priemonės: Zyplių dvaro sodybos parko restauravimas</t>
  </si>
  <si>
    <t>KT</t>
  </si>
  <si>
    <t>Restauruotų ir sutvarkytų dvaro parkų skaičius</t>
  </si>
  <si>
    <t>06.02.01.08.</t>
  </si>
  <si>
    <t>Priemonė: Kultūros paveldo objektų priežiūros ir tvarkybos darbai</t>
  </si>
  <si>
    <t>Sutvarkytų kultūros paveldo objektų skaičius</t>
  </si>
  <si>
    <t>06.02.02.</t>
  </si>
  <si>
    <t>Uždavinys: Rūpintis krašto įžymių žmonių atminimo, įvykių, vietų išsaugojimu</t>
  </si>
  <si>
    <t>Įamžinimo priemonių skaičius</t>
  </si>
  <si>
    <t>06.02.02.01.</t>
  </si>
  <si>
    <t>Priemonė: Krašto įžymių žmonių atminimo, įvykių, vietų išsaugojimas ir įamžinimas</t>
  </si>
  <si>
    <t>Suorganizuotų renginių skaičius</t>
  </si>
  <si>
    <t>2,00</t>
  </si>
  <si>
    <t>Išsaugotų įžymių vietų skaičius</t>
  </si>
  <si>
    <t>06.03.</t>
  </si>
  <si>
    <t>Tikslas: Palankių sąlygų sudarymas kultūros ir turizmo paslaugų plėtrai ir paslaugų kokybės gerinimui</t>
  </si>
  <si>
    <t>Asta  Kėvelaitytė</t>
  </si>
  <si>
    <t>Vartotojų skaičiaus augimas nuo 2017 m. procentais</t>
  </si>
  <si>
    <t>20,00</t>
  </si>
  <si>
    <t>06.03.01</t>
  </si>
  <si>
    <t>Uždavinys: Skleisti profesionaliąją kūrybą,  skatinti mėgėjų meno veiklą, dainų švenčių tradiciją</t>
  </si>
  <si>
    <t>Parengtų profesionalaus meno programų / projektų skaičius</t>
  </si>
  <si>
    <t>Veikiančių kolektyvų skaičius</t>
  </si>
  <si>
    <t>06.03.01.01.</t>
  </si>
  <si>
    <t>Priemonė: Organizuoti žanrinius  tradicinius renginius ir šventes</t>
  </si>
  <si>
    <t>10,00</t>
  </si>
  <si>
    <t>06.03.01.02.</t>
  </si>
  <si>
    <t>Priemonė: Kasmetinė kultūros premija</t>
  </si>
  <si>
    <t>Skirtų kasmetinių kultūros darbuotojų premijų skaičius</t>
  </si>
  <si>
    <t>06.03.01.03.</t>
  </si>
  <si>
    <t>Priemonė: Koofinansavimo lėšos kultūros įstaigų projektams</t>
  </si>
  <si>
    <t>Koofinansuotų  projektų skaičius</t>
  </si>
  <si>
    <t>06.03.01.04</t>
  </si>
  <si>
    <t>Priemonė: Finansuoti BĮ Šakių rajono savivaldybės viešosios bibliotekos veiklą.</t>
  </si>
  <si>
    <t>BĮ Šakių rajono savivaldybės viešoji biblioteka</t>
  </si>
  <si>
    <t>Kristina Lebedžinskienė</t>
  </si>
  <si>
    <t>Finansuotų bibliotekų skaičius</t>
  </si>
  <si>
    <t>06.03.01.05</t>
  </si>
  <si>
    <t>Priemonė: Finansuoti BĮ Zanavykų muziejaus veiklą</t>
  </si>
  <si>
    <t>BĮ Zanavykų muziejus</t>
  </si>
  <si>
    <t>Rima Vasaitienė</t>
  </si>
  <si>
    <t>Finansuotų muziejų skaičius</t>
  </si>
  <si>
    <t>06.03.01.06</t>
  </si>
  <si>
    <t>Priemonė: Finansuoti BĮ Šakių kultūros centro veiklą</t>
  </si>
  <si>
    <t>BĮ Šakių kultūros centras</t>
  </si>
  <si>
    <t>Mindaugas Kriaučiūnas</t>
  </si>
  <si>
    <t>Finansuotų kultūros centrų skaičius</t>
  </si>
  <si>
    <t>06.03.01.07</t>
  </si>
  <si>
    <t>Priemonė: Finansuoti BĮ Šakių KC Cirko mokyklos padalinio veiklą</t>
  </si>
  <si>
    <t>Finansuotų KC padalinių (Cirko m.) skaičius</t>
  </si>
  <si>
    <t>06.03.01.08</t>
  </si>
  <si>
    <t>Priemonė: Finansuoti BĮ Šakių KC Kudirkos Naumiesčio padalinio veiklą</t>
  </si>
  <si>
    <t>Finansuotų KC padalinių (Kudirkos Naumiesčio) skaičius</t>
  </si>
  <si>
    <t>06.03.01.09</t>
  </si>
  <si>
    <t>Priemonė: Finansuoti BĮ Šakių KC Griškabūdžio padalinio veiklą</t>
  </si>
  <si>
    <t>Finansuotų KC padalinių (Griškabūdžio) skaičius</t>
  </si>
  <si>
    <t>06.03.01.10</t>
  </si>
  <si>
    <t>Priemonė: Finansuoti BĮ Šakių KC Gelgaudiškio padalinio veiklą</t>
  </si>
  <si>
    <t>Finansuotų KC padalinių (Gelgaudiškio) skaičius</t>
  </si>
  <si>
    <t>06.03.01.11</t>
  </si>
  <si>
    <t>Priemonė: Finansuoti BĮ Šakių KC Lukšių padalinio veiklą</t>
  </si>
  <si>
    <t>Finansuotų KC padalinių (Lukšių) skaičius</t>
  </si>
  <si>
    <t>06.03.02.</t>
  </si>
  <si>
    <t>Uždavinys: Remti krašto autorių kūrybą ir kraštą reprezentuojančius leidinius</t>
  </si>
  <si>
    <t>Paremtų autorių skaičius</t>
  </si>
  <si>
    <t>06.03.02.01.</t>
  </si>
  <si>
    <t>Priemonė: Dalinai paremti leidiniai</t>
  </si>
  <si>
    <t>Dalinai paremtų leidinių skaičius</t>
  </si>
  <si>
    <t>06.04.</t>
  </si>
  <si>
    <t>Tikslas.Turizmo plėtros skatinimas ir konkurencingumo didinimas</t>
  </si>
  <si>
    <t>Šakių turizmo ir verslo informacijos centras</t>
  </si>
  <si>
    <t>Daiva Palukaitienė</t>
  </si>
  <si>
    <t>Lankytojų ir turistų srautų augimas (lyginant su 2017 m.) procentais</t>
  </si>
  <si>
    <t>24,00</t>
  </si>
  <si>
    <t>06.04.01.</t>
  </si>
  <si>
    <t>Uždavinys: Vykdyti aktyvią rinkodarą ir komunikaciją.</t>
  </si>
  <si>
    <t>Suorganizuotų rinkodaros priemonių skaičius</t>
  </si>
  <si>
    <t>06.04.01.01.</t>
  </si>
  <si>
    <t>Priemonė: Formuoti Šakių rajono turizmo reprezentacinį įvaizdį.</t>
  </si>
  <si>
    <t>Parengtų rinkodaros priemonių skaičius</t>
  </si>
  <si>
    <t>Išplatintų informacijos rinkinių skaičius</t>
  </si>
  <si>
    <t>Oganizuotų turizmo renginių skaičius</t>
  </si>
  <si>
    <t>06.05.</t>
  </si>
  <si>
    <t>Tikslas: Palankių sąlygų sudarymas kultūros ir turizmo paslaugų plėtrai ir paslaugų kokybės gerinimui.</t>
  </si>
  <si>
    <t>06.05.01.</t>
  </si>
  <si>
    <t>Uždavinys: Plėtoti turizmo informacinę sistemą</t>
  </si>
  <si>
    <t>Vartotojams tiesiogiai ir elektroniniu būdu suteiktų paslaugų skaičiaus augimas procentais</t>
  </si>
  <si>
    <t>Sukurtų naujų turizmo maršrutų, vnt.</t>
  </si>
  <si>
    <t>Naujai sukurtų ir/ar atnaujintų stendų skaičius</t>
  </si>
  <si>
    <t>06.05.01.01.</t>
  </si>
  <si>
    <t>Priemonė: Sukurti viešųjų paslaugų turistams ir turizmo paslaugų teikėjams plėtros modelį</t>
  </si>
  <si>
    <t>Aptarnautų vartotojų skaičius</t>
  </si>
  <si>
    <t>1 000,00</t>
  </si>
  <si>
    <t>Inicijuotų veiklų skaičius</t>
  </si>
  <si>
    <t>Sukurtų produktų skaičius</t>
  </si>
  <si>
    <t>Dalyvautų, organizuotų konferencijų, renginių skaičius</t>
  </si>
  <si>
    <t>30,00</t>
  </si>
  <si>
    <t>Sudarytų ataskaitų skaičius</t>
  </si>
  <si>
    <t>06.05.02.</t>
  </si>
  <si>
    <t>Uždavinys: Skatinti ir didinti turizmo produktų įvairovę ir pasiūlą.</t>
  </si>
  <si>
    <t>Sukurtų turizmo produktų ir informacinių iniciatyvų skaičius</t>
  </si>
  <si>
    <t>Sukurtų maršrutų skaičius</t>
  </si>
  <si>
    <t>Parengtų ir viešinamų turizmo paketų skaičius</t>
  </si>
  <si>
    <t>06.05.02.01.</t>
  </si>
  <si>
    <t>Priemonė. Vystyti Zyplių dvaro ansamblio patrauklumą turizmui.</t>
  </si>
  <si>
    <t>Vaida Zimnickienė</t>
  </si>
  <si>
    <t>TN</t>
  </si>
  <si>
    <t>Parengtų Zyplių dvaro ansamblio strategijų skaičius</t>
  </si>
  <si>
    <t>Turizmui pritaikytų objektų skaičius</t>
  </si>
  <si>
    <t>06.06.</t>
  </si>
  <si>
    <t>Tikslas: Pagerinti sąlygas investicijų pritraukimui, paskatinti regiono ekonominį augimą išnaudojant regiono turistinius išteklius bei padidinti visuomenės sveikatos paslaugų efektyvumą</t>
  </si>
  <si>
    <t>RE</t>
  </si>
  <si>
    <t>Turizmo sektoriaus sukuriama pridėtinė vertė, dalis nuo bendros pridėtinės vertės procentais</t>
  </si>
  <si>
    <t>2,88</t>
  </si>
  <si>
    <t>3,10</t>
  </si>
  <si>
    <t>3,20</t>
  </si>
  <si>
    <t>06.06.01.</t>
  </si>
  <si>
    <t>Uždavinys: Paskatinti regiono ekonominį augimą išnaudojant regiono turistinius išteklius</t>
  </si>
  <si>
    <t>Metinis konsoliduotų viešųjų paslaugų vartotojų skaičius</t>
  </si>
  <si>
    <t>300,00</t>
  </si>
  <si>
    <t>400,00</t>
  </si>
  <si>
    <t>Įgyvendinamų integruotų teritorinio vystymo projektų skaičius</t>
  </si>
  <si>
    <t>06.06.01.01.</t>
  </si>
  <si>
    <t>Priemonė: Įgyvendinti projektą "Viešųjų turizmo paslaugų efektyvinimas Marijampolės regione"</t>
  </si>
  <si>
    <t>Įrengtų informacinių stendų prie įvažiavimų į regioną skaičius</t>
  </si>
  <si>
    <t>Įrengtų informacinių stendų turistiniuose objektuose, įtrauktuose į regiono maršrutus, skaičius</t>
  </si>
  <si>
    <t>6,00</t>
  </si>
  <si>
    <t>Įrengtų interaktyvių informacinių terminalų skaičius</t>
  </si>
  <si>
    <t>1. savivaldybės biudžetas</t>
  </si>
  <si>
    <t>1.1. SB</t>
  </si>
  <si>
    <t>savivaldybės biudžeto lėšos</t>
  </si>
  <si>
    <t>1.2. SB (PĮ; KTP)</t>
  </si>
  <si>
    <t>biudžetinių įstaigų pajamos/įmokos</t>
  </si>
  <si>
    <t>1.8. SB (VB)</t>
  </si>
  <si>
    <t>į rajono savivaldybės biudžetą įeinančios nacionalinio biudžeto (bendrojo finansavimo, valstybės investicijų programos (VIP) ir  kt.) lėšos.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</si>
  <si>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</si>
  <si>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</si>
  <si>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</si>
  <si>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</si>
  <si>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Kiti šaltiniai</t>
  </si>
  <si>
    <t>Nuosavos  lėšos</t>
  </si>
  <si>
    <t>IŠ VISO programai finansuoti pagal finansavimo šaltinius:</t>
  </si>
  <si>
    <t>Asignavimų ir kitų lėšų pokytis, palyginti su ankstesnių metų patvirtintų asignavimų ir kitų lėšų planu</t>
  </si>
  <si>
    <t>Iš jų: Regioninė pažangos priemonė</t>
  </si>
  <si>
    <t>Šakių rajono savivaldybės 2024–2026 metų strateginio veiklos plano</t>
  </si>
  <si>
    <t>Kultūros ir turizmo plėtros programa Nr. 06</t>
  </si>
  <si>
    <t>3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</si>
</sst>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color rgb="FF00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D2F3C3"/>
        <bgColor rgb="FFD2F3C3"/>
      </patternFill>
    </fill>
    <fill>
      <patternFill patternType="solid">
        <fgColor rgb="FFF9F6C1"/>
        <bgColor rgb="FFF9F6C1"/>
      </patternFill>
    </fill>
    <fill>
      <patternFill patternType="solid">
        <fgColor rgb="FFFEDFDF"/>
        <bgColor rgb="FFFEDFD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7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1" fillId="6" borderId="7" xfId="0" applyFont="1" applyFill="1" applyBorder="1" applyAlignment="1" applyProtection="1">
      <alignment vertical="center" wrapText="1" readingOrder="1"/>
      <protection locked="0"/>
    </xf>
    <xf numFmtId="0" fontId="1" fillId="6" borderId="8" xfId="0" applyFont="1" applyFill="1" applyBorder="1" applyAlignment="1" applyProtection="1">
      <alignment vertical="center" wrapText="1" readingOrder="1"/>
      <protection locked="0"/>
    </xf>
    <xf numFmtId="0" fontId="1" fillId="6" borderId="8" xfId="0" applyFont="1" applyFill="1" applyBorder="1" applyAlignment="1" applyProtection="1">
      <alignment horizontal="left" vertical="center" wrapText="1" readingOrder="1"/>
      <protection locked="0"/>
    </xf>
    <xf numFmtId="164" fontId="1" fillId="6" borderId="8" xfId="0" applyNumberFormat="1" applyFont="1" applyFill="1" applyBorder="1" applyAlignment="1">
      <alignment horizontal="right" vertical="center" wrapText="1" readingOrder="1"/>
    </xf>
    <xf numFmtId="0" fontId="1" fillId="6" borderId="8" xfId="0" applyFont="1" applyFill="1" applyBorder="1" applyAlignment="1" applyProtection="1">
      <alignment horizontal="center" vertical="center" wrapText="1" readingOrder="1"/>
      <protection locked="0"/>
    </xf>
    <xf numFmtId="0" fontId="1" fillId="6" borderId="8" xfId="0" applyFont="1" applyFill="1" applyBorder="1" applyAlignment="1" applyProtection="1">
      <alignment horizontal="right" vertical="center" wrapText="1" readingOrder="1"/>
      <protection locked="0"/>
    </xf>
    <xf numFmtId="0" fontId="1" fillId="6" borderId="9" xfId="0" applyFont="1" applyFill="1" applyBorder="1" applyAlignment="1" applyProtection="1">
      <alignment horizontal="right" vertical="center" wrapText="1" readingOrder="1"/>
      <protection locked="0"/>
    </xf>
    <xf numFmtId="0" fontId="1" fillId="5" borderId="7" xfId="0" applyFont="1" applyFill="1" applyBorder="1" applyAlignment="1" applyProtection="1">
      <alignment vertical="center" wrapText="1" readingOrder="1"/>
      <protection locked="0"/>
    </xf>
    <xf numFmtId="0" fontId="1" fillId="5" borderId="8" xfId="0" applyFont="1" applyFill="1" applyBorder="1" applyAlignment="1" applyProtection="1">
      <alignment vertical="center" wrapText="1" readingOrder="1"/>
      <protection locked="0"/>
    </xf>
    <xf numFmtId="0" fontId="1" fillId="5" borderId="8" xfId="0" applyFont="1" applyFill="1" applyBorder="1" applyAlignment="1" applyProtection="1">
      <alignment horizontal="left" vertical="center" wrapText="1" readingOrder="1"/>
      <protection locked="0"/>
    </xf>
    <xf numFmtId="164" fontId="1" fillId="5" borderId="8" xfId="0" applyNumberFormat="1" applyFont="1" applyFill="1" applyBorder="1" applyAlignment="1">
      <alignment horizontal="right" vertical="center" wrapText="1" readingOrder="1"/>
    </xf>
    <xf numFmtId="0" fontId="1" fillId="5" borderId="8" xfId="0" applyFont="1" applyFill="1" applyBorder="1" applyAlignment="1" applyProtection="1">
      <alignment horizontal="center" vertical="center" wrapText="1" readingOrder="1"/>
      <protection locked="0"/>
    </xf>
    <xf numFmtId="0" fontId="1" fillId="5" borderId="8" xfId="0" applyFont="1" applyFill="1" applyBorder="1" applyAlignment="1" applyProtection="1">
      <alignment horizontal="right" vertical="center" wrapText="1" readingOrder="1"/>
      <protection locked="0"/>
    </xf>
    <xf numFmtId="0" fontId="1" fillId="5" borderId="9" xfId="0" applyFont="1" applyFill="1" applyBorder="1" applyAlignment="1" applyProtection="1">
      <alignment horizontal="right" vertical="center" wrapText="1" readingOrder="1"/>
      <protection locked="0"/>
    </xf>
    <xf numFmtId="0" fontId="1" fillId="4" borderId="7" xfId="0" applyFont="1" applyFill="1" applyBorder="1" applyAlignment="1" applyProtection="1">
      <alignment vertical="center" wrapText="1" readingOrder="1"/>
      <protection locked="0"/>
    </xf>
    <xf numFmtId="0" fontId="1" fillId="4" borderId="8" xfId="0" applyFont="1" applyFill="1" applyBorder="1" applyAlignment="1" applyProtection="1">
      <alignment vertical="center" wrapText="1" readingOrder="1"/>
      <protection locked="0"/>
    </xf>
    <xf numFmtId="0" fontId="1" fillId="4" borderId="8" xfId="0" applyFont="1" applyFill="1" applyBorder="1" applyAlignment="1" applyProtection="1">
      <alignment horizontal="left" vertical="center" wrapText="1" readingOrder="1"/>
      <protection locked="0"/>
    </xf>
    <xf numFmtId="164" fontId="1" fillId="4" borderId="8" xfId="0" applyNumberFormat="1" applyFont="1" applyFill="1" applyBorder="1" applyAlignment="1">
      <alignment horizontal="right" vertical="center" wrapText="1" readingOrder="1"/>
    </xf>
    <xf numFmtId="0" fontId="1" fillId="4" borderId="8" xfId="0" applyFont="1" applyFill="1" applyBorder="1" applyAlignment="1" applyProtection="1">
      <alignment horizontal="center" vertical="center" wrapText="1" readingOrder="1"/>
      <protection locked="0"/>
    </xf>
    <xf numFmtId="0" fontId="1" fillId="4" borderId="8" xfId="0" applyFont="1" applyFill="1" applyBorder="1" applyAlignment="1" applyProtection="1">
      <alignment horizontal="right" vertical="center" wrapText="1" readingOrder="1"/>
      <protection locked="0"/>
    </xf>
    <xf numFmtId="0" fontId="1" fillId="4" borderId="9" xfId="0" applyFont="1" applyFill="1" applyBorder="1" applyAlignment="1" applyProtection="1">
      <alignment horizontal="right" vertical="center" wrapText="1" readingOrder="1"/>
      <protection locked="0"/>
    </xf>
    <xf numFmtId="0" fontId="2" fillId="0" borderId="7" xfId="0" applyFont="1" applyBorder="1" applyAlignment="1" applyProtection="1">
      <alignment vertical="center" wrapText="1" readingOrder="1"/>
      <protection locked="0"/>
    </xf>
    <xf numFmtId="0" fontId="2" fillId="0" borderId="8" xfId="0" applyFont="1" applyBorder="1" applyAlignment="1" applyProtection="1">
      <alignment vertical="center" wrapText="1" readingOrder="1"/>
      <protection locked="0"/>
    </xf>
    <xf numFmtId="0" fontId="2" fillId="0" borderId="8" xfId="0" applyFont="1" applyBorder="1" applyAlignment="1" applyProtection="1">
      <alignment horizontal="left" vertical="center" wrapText="1" readingOrder="1"/>
      <protection locked="0"/>
    </xf>
    <xf numFmtId="164" fontId="2" fillId="0" borderId="8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8" xfId="0" applyFont="1" applyBorder="1" applyAlignment="1" applyProtection="1">
      <alignment horizontal="center" vertical="center" wrapText="1" readingOrder="1"/>
      <protection locked="0"/>
    </xf>
    <xf numFmtId="0" fontId="2" fillId="0" borderId="8" xfId="0" applyFont="1" applyBorder="1" applyAlignment="1" applyProtection="1">
      <alignment horizontal="right" vertical="center" wrapText="1" readingOrder="1"/>
      <protection locked="0"/>
    </xf>
    <xf numFmtId="0" fontId="2" fillId="0" borderId="9" xfId="0" applyFont="1" applyBorder="1" applyAlignment="1" applyProtection="1">
      <alignment horizontal="right" vertical="center" wrapText="1" readingOrder="1"/>
      <protection locked="0"/>
    </xf>
    <xf numFmtId="164" fontId="2" fillId="0" borderId="8" xfId="0" applyNumberFormat="1" applyFont="1" applyBorder="1" applyAlignment="1">
      <alignment horizontal="right" vertical="center" wrapText="1" readingOrder="1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 applyProtection="1">
      <alignment horizontal="right" vertical="center" wrapText="1" readingOrder="1"/>
      <protection locked="0"/>
    </xf>
    <xf numFmtId="0" fontId="2" fillId="0" borderId="6" xfId="0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horizontal="left" vertical="center" wrapText="1" readingOrder="1"/>
      <protection locked="0"/>
    </xf>
    <xf numFmtId="164" fontId="2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3" xfId="0" applyFont="1" applyBorder="1" applyAlignment="1" applyProtection="1">
      <alignment horizontal="right" vertical="center" wrapText="1" readingOrder="1"/>
      <protection locked="0"/>
    </xf>
    <xf numFmtId="0" fontId="2" fillId="0" borderId="4" xfId="0" applyFont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0" fontId="2" fillId="2" borderId="0" xfId="0" applyFont="1" applyFill="1" applyAlignment="1" applyProtection="1">
      <alignment horizontal="left"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2" fillId="2" borderId="0" xfId="0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 readingOrder="1"/>
    </xf>
    <xf numFmtId="0" fontId="1" fillId="3" borderId="11" xfId="0" applyFont="1" applyFill="1" applyBorder="1" applyAlignment="1" applyProtection="1">
      <alignment vertical="center" wrapText="1" readingOrder="1"/>
      <protection locked="0"/>
    </xf>
    <xf numFmtId="0" fontId="1" fillId="3" borderId="11" xfId="0" applyFont="1" applyFill="1" applyBorder="1" applyAlignment="1" applyProtection="1">
      <alignment horizontal="right" vertical="center" wrapText="1" readingOrder="1"/>
      <protection locked="0"/>
    </xf>
    <xf numFmtId="164" fontId="1" fillId="3" borderId="11" xfId="0" applyNumberFormat="1" applyFont="1" applyFill="1" applyBorder="1" applyAlignment="1">
      <alignment horizontal="right" vertical="center" wrapText="1" readingOrder="1"/>
    </xf>
    <xf numFmtId="0" fontId="2" fillId="0" borderId="10" xfId="0" applyFont="1" applyBorder="1" applyAlignment="1">
      <alignment vertical="center" wrapText="1" readingOrder="1"/>
    </xf>
    <xf numFmtId="164" fontId="2" fillId="0" borderId="10" xfId="0" applyNumberFormat="1" applyFont="1" applyBorder="1" applyAlignment="1">
      <alignment horizontal="right" vertical="center" wrapText="1" readingOrder="1"/>
    </xf>
    <xf numFmtId="0" fontId="2" fillId="0" borderId="10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 readingOrder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2"/>
  <sheetViews>
    <sheetView tabSelected="1" zoomScale="60" zoomScaleNormal="60" workbookViewId="0">
      <selection activeCell="A3" sqref="A3"/>
    </sheetView>
  </sheetViews>
  <sheetFormatPr defaultColWidth="9.109375" defaultRowHeight="22.8" x14ac:dyDescent="0.3"/>
  <cols>
    <col min="1" max="1" width="24" style="3" customWidth="1"/>
    <col min="2" max="2" width="50.6640625" style="3" customWidth="1"/>
    <col min="3" max="3" width="40.5546875" style="3" customWidth="1"/>
    <col min="4" max="4" width="34.5546875" style="3" customWidth="1"/>
    <col min="5" max="5" width="28.109375" style="3" customWidth="1"/>
    <col min="6" max="8" width="25.33203125" style="3" customWidth="1"/>
    <col min="9" max="9" width="50.6640625" style="3" customWidth="1"/>
    <col min="10" max="13" width="13.88671875" style="3" customWidth="1"/>
    <col min="14" max="16384" width="9.109375" style="3"/>
  </cols>
  <sheetData>
    <row r="1" spans="1:13" s="1" customFormat="1" x14ac:dyDescent="0.3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3" s="2" customFormat="1" x14ac:dyDescent="0.3">
      <c r="A2" s="63"/>
      <c r="B2" s="55"/>
      <c r="C2" s="55"/>
      <c r="D2" s="65" t="s">
        <v>0</v>
      </c>
      <c r="E2" s="65"/>
      <c r="F2" s="65"/>
      <c r="G2" s="65"/>
      <c r="H2" s="55"/>
      <c r="I2" s="66" t="s">
        <v>205</v>
      </c>
      <c r="J2" s="66"/>
      <c r="K2" s="66"/>
      <c r="L2" s="66"/>
      <c r="M2" s="66"/>
    </row>
    <row r="3" spans="1:13" x14ac:dyDescent="0.3">
      <c r="D3" s="67" t="s">
        <v>206</v>
      </c>
      <c r="E3" s="67"/>
      <c r="F3" s="67"/>
      <c r="G3" s="67"/>
      <c r="I3" s="64" t="s">
        <v>207</v>
      </c>
    </row>
    <row r="6" spans="1:13" x14ac:dyDescent="0.3">
      <c r="A6" s="68" t="s">
        <v>1</v>
      </c>
      <c r="B6" s="71" t="s">
        <v>0</v>
      </c>
      <c r="C6" s="71" t="s">
        <v>2</v>
      </c>
      <c r="D6" s="71" t="s">
        <v>3</v>
      </c>
      <c r="E6" s="71" t="s">
        <v>4</v>
      </c>
      <c r="F6" s="71" t="s">
        <v>5</v>
      </c>
      <c r="G6" s="71" t="s">
        <v>6</v>
      </c>
      <c r="H6" s="71" t="s">
        <v>7</v>
      </c>
      <c r="I6" s="71" t="s">
        <v>8</v>
      </c>
      <c r="J6" s="74"/>
      <c r="K6" s="74"/>
      <c r="L6" s="74"/>
      <c r="M6" s="75"/>
    </row>
    <row r="7" spans="1:13" x14ac:dyDescent="0.3">
      <c r="A7" s="69"/>
      <c r="B7" s="72"/>
      <c r="C7" s="72"/>
      <c r="D7" s="72"/>
      <c r="E7" s="72"/>
      <c r="F7" s="72"/>
      <c r="G7" s="72"/>
      <c r="H7" s="72"/>
      <c r="I7" s="72" t="s">
        <v>9</v>
      </c>
      <c r="J7" s="72" t="s">
        <v>10</v>
      </c>
      <c r="K7" s="72" t="s">
        <v>11</v>
      </c>
      <c r="L7" s="76"/>
      <c r="M7" s="77"/>
    </row>
    <row r="8" spans="1:13" x14ac:dyDescent="0.3">
      <c r="A8" s="70"/>
      <c r="B8" s="73"/>
      <c r="C8" s="73"/>
      <c r="D8" s="73"/>
      <c r="E8" s="73"/>
      <c r="F8" s="73"/>
      <c r="G8" s="73"/>
      <c r="H8" s="73"/>
      <c r="I8" s="73"/>
      <c r="J8" s="73"/>
      <c r="K8" s="5" t="s">
        <v>12</v>
      </c>
      <c r="L8" s="5" t="s">
        <v>13</v>
      </c>
      <c r="M8" s="6" t="s">
        <v>14</v>
      </c>
    </row>
    <row r="9" spans="1:13" ht="45.6" x14ac:dyDescent="0.3">
      <c r="A9" s="7" t="s">
        <v>15</v>
      </c>
      <c r="B9" s="8" t="s">
        <v>16</v>
      </c>
      <c r="C9" s="9" t="s">
        <v>17</v>
      </c>
      <c r="D9" s="9" t="s">
        <v>18</v>
      </c>
      <c r="E9" s="9"/>
      <c r="F9" s="10">
        <f>F10+F16+F25+F41+F46+F60</f>
        <v>3516168.71</v>
      </c>
      <c r="G9" s="10">
        <f>G10+G16+G25+G41+G46+G60</f>
        <v>3628559</v>
      </c>
      <c r="H9" s="10">
        <f>H10+H16+H25+H41+H46+H60</f>
        <v>3621912</v>
      </c>
      <c r="I9" s="9"/>
      <c r="J9" s="11"/>
      <c r="K9" s="12"/>
      <c r="L9" s="12"/>
      <c r="M9" s="13"/>
    </row>
    <row r="10" spans="1:13" ht="68.400000000000006" x14ac:dyDescent="0.3">
      <c r="A10" s="14" t="s">
        <v>19</v>
      </c>
      <c r="B10" s="15" t="s">
        <v>20</v>
      </c>
      <c r="C10" s="16" t="s">
        <v>17</v>
      </c>
      <c r="D10" s="16" t="s">
        <v>21</v>
      </c>
      <c r="E10" s="16"/>
      <c r="F10" s="17">
        <f>F11+F13</f>
        <v>12100</v>
      </c>
      <c r="G10" s="17">
        <f>G11+G13</f>
        <v>15000</v>
      </c>
      <c r="H10" s="17">
        <f>H11+H13</f>
        <v>15000</v>
      </c>
      <c r="I10" s="16" t="s">
        <v>22</v>
      </c>
      <c r="J10" s="18" t="s">
        <v>23</v>
      </c>
      <c r="K10" s="19" t="s">
        <v>24</v>
      </c>
      <c r="L10" s="19" t="s">
        <v>24</v>
      </c>
      <c r="M10" s="20" t="s">
        <v>24</v>
      </c>
    </row>
    <row r="11" spans="1:13" ht="91.2" x14ac:dyDescent="0.3">
      <c r="A11" s="21" t="s">
        <v>25</v>
      </c>
      <c r="B11" s="22" t="s">
        <v>26</v>
      </c>
      <c r="C11" s="23"/>
      <c r="D11" s="23" t="s">
        <v>21</v>
      </c>
      <c r="E11" s="23" t="s">
        <v>27</v>
      </c>
      <c r="F11" s="24">
        <f>SUM(F12:F12)</f>
        <v>10000</v>
      </c>
      <c r="G11" s="24">
        <f>SUM(G12:G12)</f>
        <v>10000</v>
      </c>
      <c r="H11" s="24">
        <f>SUM(H12:H12)</f>
        <v>10000</v>
      </c>
      <c r="I11" s="23" t="s">
        <v>28</v>
      </c>
      <c r="J11" s="25" t="s">
        <v>29</v>
      </c>
      <c r="K11" s="26" t="s">
        <v>30</v>
      </c>
      <c r="L11" s="26" t="s">
        <v>30</v>
      </c>
      <c r="M11" s="27" t="s">
        <v>30</v>
      </c>
    </row>
    <row r="12" spans="1:13" ht="182.4" x14ac:dyDescent="0.3">
      <c r="A12" s="28" t="s">
        <v>31</v>
      </c>
      <c r="B12" s="29" t="s">
        <v>32</v>
      </c>
      <c r="C12" s="30" t="s">
        <v>17</v>
      </c>
      <c r="D12" s="30" t="s">
        <v>21</v>
      </c>
      <c r="E12" s="30" t="s">
        <v>33</v>
      </c>
      <c r="F12" s="31">
        <v>10000</v>
      </c>
      <c r="G12" s="31">
        <v>10000</v>
      </c>
      <c r="H12" s="31">
        <v>10000</v>
      </c>
      <c r="I12" s="30" t="s">
        <v>34</v>
      </c>
      <c r="J12" s="32" t="s">
        <v>29</v>
      </c>
      <c r="K12" s="33" t="s">
        <v>30</v>
      </c>
      <c r="L12" s="33" t="s">
        <v>30</v>
      </c>
      <c r="M12" s="34" t="s">
        <v>30</v>
      </c>
    </row>
    <row r="13" spans="1:13" ht="68.400000000000006" x14ac:dyDescent="0.3">
      <c r="A13" s="21" t="s">
        <v>35</v>
      </c>
      <c r="B13" s="22" t="s">
        <v>36</v>
      </c>
      <c r="C13" s="23"/>
      <c r="D13" s="23" t="s">
        <v>21</v>
      </c>
      <c r="E13" s="23" t="s">
        <v>27</v>
      </c>
      <c r="F13" s="24">
        <f>SUM(F14:F14)</f>
        <v>2100</v>
      </c>
      <c r="G13" s="24">
        <f>SUM(G14:G14)</f>
        <v>5000</v>
      </c>
      <c r="H13" s="24">
        <f>SUM(H14:H14)</f>
        <v>5000</v>
      </c>
      <c r="I13" s="23" t="s">
        <v>37</v>
      </c>
      <c r="J13" s="25" t="s">
        <v>29</v>
      </c>
      <c r="K13" s="26" t="s">
        <v>38</v>
      </c>
      <c r="L13" s="26" t="s">
        <v>39</v>
      </c>
      <c r="M13" s="27" t="s">
        <v>39</v>
      </c>
    </row>
    <row r="14" spans="1:13" ht="45.6" x14ac:dyDescent="0.3">
      <c r="A14" s="28" t="s">
        <v>40</v>
      </c>
      <c r="B14" s="29" t="s">
        <v>41</v>
      </c>
      <c r="C14" s="30" t="s">
        <v>17</v>
      </c>
      <c r="D14" s="30" t="s">
        <v>21</v>
      </c>
      <c r="E14" s="30" t="s">
        <v>33</v>
      </c>
      <c r="F14" s="35">
        <f>SUM(F15:F15)+2100</f>
        <v>2100</v>
      </c>
      <c r="G14" s="35">
        <f>SUM(G15:G15)+5000</f>
        <v>5000</v>
      </c>
      <c r="H14" s="35">
        <f>SUM(H15:H15)+5000</f>
        <v>5000</v>
      </c>
      <c r="I14" s="30" t="s">
        <v>42</v>
      </c>
      <c r="J14" s="32" t="s">
        <v>29</v>
      </c>
      <c r="K14" s="33" t="s">
        <v>43</v>
      </c>
      <c r="L14" s="33" t="s">
        <v>44</v>
      </c>
      <c r="M14" s="34" t="s">
        <v>44</v>
      </c>
    </row>
    <row r="15" spans="1:13" x14ac:dyDescent="0.3">
      <c r="A15" s="36"/>
      <c r="B15" s="37"/>
      <c r="C15" s="38"/>
      <c r="D15" s="38"/>
      <c r="E15" s="38"/>
      <c r="F15" s="39">
        <v>0</v>
      </c>
      <c r="G15" s="39">
        <v>0</v>
      </c>
      <c r="H15" s="39">
        <v>0</v>
      </c>
      <c r="I15" s="38" t="s">
        <v>45</v>
      </c>
      <c r="J15" s="40" t="s">
        <v>29</v>
      </c>
      <c r="K15" s="41" t="s">
        <v>38</v>
      </c>
      <c r="L15" s="41" t="s">
        <v>38</v>
      </c>
      <c r="M15" s="42" t="s">
        <v>38</v>
      </c>
    </row>
    <row r="16" spans="1:13" ht="91.2" x14ac:dyDescent="0.3">
      <c r="A16" s="14" t="s">
        <v>46</v>
      </c>
      <c r="B16" s="15" t="s">
        <v>47</v>
      </c>
      <c r="C16" s="16"/>
      <c r="D16" s="16" t="s">
        <v>48</v>
      </c>
      <c r="E16" s="16"/>
      <c r="F16" s="17">
        <f>F17+F22</f>
        <v>197700</v>
      </c>
      <c r="G16" s="17">
        <f>G17+G22</f>
        <v>177000</v>
      </c>
      <c r="H16" s="17">
        <f>H17+H22</f>
        <v>177000</v>
      </c>
      <c r="I16" s="16" t="s">
        <v>49</v>
      </c>
      <c r="J16" s="18" t="s">
        <v>23</v>
      </c>
      <c r="K16" s="19" t="s">
        <v>50</v>
      </c>
      <c r="L16" s="19" t="s">
        <v>50</v>
      </c>
      <c r="M16" s="20" t="s">
        <v>50</v>
      </c>
    </row>
    <row r="17" spans="1:13" ht="91.2" x14ac:dyDescent="0.3">
      <c r="A17" s="21" t="s">
        <v>51</v>
      </c>
      <c r="B17" s="22" t="s">
        <v>52</v>
      </c>
      <c r="C17" s="23"/>
      <c r="D17" s="23" t="s">
        <v>48</v>
      </c>
      <c r="E17" s="23" t="s">
        <v>53</v>
      </c>
      <c r="F17" s="24">
        <f>F18+F20+F21</f>
        <v>183500</v>
      </c>
      <c r="G17" s="24">
        <f>G18+G20+G21</f>
        <v>162000</v>
      </c>
      <c r="H17" s="24">
        <f>H18+H20+H21</f>
        <v>162000</v>
      </c>
      <c r="I17" s="23" t="s">
        <v>54</v>
      </c>
      <c r="J17" s="25" t="s">
        <v>29</v>
      </c>
      <c r="K17" s="26" t="s">
        <v>50</v>
      </c>
      <c r="L17" s="26" t="s">
        <v>50</v>
      </c>
      <c r="M17" s="27" t="s">
        <v>50</v>
      </c>
    </row>
    <row r="18" spans="1:13" ht="45.6" x14ac:dyDescent="0.3">
      <c r="A18" s="28" t="s">
        <v>55</v>
      </c>
      <c r="B18" s="29" t="s">
        <v>56</v>
      </c>
      <c r="C18" s="30" t="s">
        <v>17</v>
      </c>
      <c r="D18" s="30" t="s">
        <v>48</v>
      </c>
      <c r="E18" s="30"/>
      <c r="F18" s="35">
        <f>SUM(F19:F19)+107500</f>
        <v>107500</v>
      </c>
      <c r="G18" s="35">
        <f>SUM(G19:G19)+102000</f>
        <v>102000</v>
      </c>
      <c r="H18" s="35">
        <f>SUM(H19:H19)+102000</f>
        <v>102000</v>
      </c>
      <c r="I18" s="30" t="s">
        <v>57</v>
      </c>
      <c r="J18" s="32" t="s">
        <v>29</v>
      </c>
      <c r="K18" s="33" t="s">
        <v>58</v>
      </c>
      <c r="L18" s="33" t="s">
        <v>58</v>
      </c>
      <c r="M18" s="34" t="s">
        <v>58</v>
      </c>
    </row>
    <row r="19" spans="1:13" ht="45.6" x14ac:dyDescent="0.3">
      <c r="A19" s="36"/>
      <c r="B19" s="37"/>
      <c r="C19" s="38"/>
      <c r="D19" s="38"/>
      <c r="E19" s="38"/>
      <c r="F19" s="39">
        <v>0</v>
      </c>
      <c r="G19" s="39">
        <v>0</v>
      </c>
      <c r="H19" s="39">
        <v>0</v>
      </c>
      <c r="I19" s="38" t="s">
        <v>59</v>
      </c>
      <c r="J19" s="40" t="s">
        <v>29</v>
      </c>
      <c r="K19" s="41" t="s">
        <v>58</v>
      </c>
      <c r="L19" s="41" t="s">
        <v>43</v>
      </c>
      <c r="M19" s="42" t="s">
        <v>43</v>
      </c>
    </row>
    <row r="20" spans="1:13" ht="45.6" x14ac:dyDescent="0.3">
      <c r="A20" s="28" t="s">
        <v>60</v>
      </c>
      <c r="B20" s="29" t="s">
        <v>61</v>
      </c>
      <c r="C20" s="30"/>
      <c r="D20" s="30" t="s">
        <v>48</v>
      </c>
      <c r="E20" s="30" t="s">
        <v>62</v>
      </c>
      <c r="F20" s="31">
        <v>41000</v>
      </c>
      <c r="G20" s="31">
        <v>30000</v>
      </c>
      <c r="H20" s="31">
        <v>30000</v>
      </c>
      <c r="I20" s="30" t="s">
        <v>63</v>
      </c>
      <c r="J20" s="32" t="s">
        <v>29</v>
      </c>
      <c r="K20" s="33" t="s">
        <v>58</v>
      </c>
      <c r="L20" s="33" t="s">
        <v>58</v>
      </c>
      <c r="M20" s="34" t="s">
        <v>58</v>
      </c>
    </row>
    <row r="21" spans="1:13" ht="45.6" x14ac:dyDescent="0.3">
      <c r="A21" s="28" t="s">
        <v>64</v>
      </c>
      <c r="B21" s="29" t="s">
        <v>65</v>
      </c>
      <c r="C21" s="30" t="s">
        <v>17</v>
      </c>
      <c r="D21" s="30" t="s">
        <v>48</v>
      </c>
      <c r="E21" s="30" t="s">
        <v>62</v>
      </c>
      <c r="F21" s="31">
        <v>35000</v>
      </c>
      <c r="G21" s="31">
        <v>30000</v>
      </c>
      <c r="H21" s="31">
        <v>30000</v>
      </c>
      <c r="I21" s="30" t="s">
        <v>66</v>
      </c>
      <c r="J21" s="32" t="s">
        <v>29</v>
      </c>
      <c r="K21" s="33" t="s">
        <v>44</v>
      </c>
      <c r="L21" s="33" t="s">
        <v>44</v>
      </c>
      <c r="M21" s="34" t="s">
        <v>44</v>
      </c>
    </row>
    <row r="22" spans="1:13" ht="68.400000000000006" x14ac:dyDescent="0.3">
      <c r="A22" s="21" t="s">
        <v>67</v>
      </c>
      <c r="B22" s="22" t="s">
        <v>68</v>
      </c>
      <c r="C22" s="23"/>
      <c r="D22" s="23" t="s">
        <v>48</v>
      </c>
      <c r="E22" s="23"/>
      <c r="F22" s="24">
        <f>SUM(F23:F23)</f>
        <v>14200</v>
      </c>
      <c r="G22" s="24">
        <f>SUM(G23:G23)</f>
        <v>15000</v>
      </c>
      <c r="H22" s="24">
        <f>SUM(H23:H23)</f>
        <v>15000</v>
      </c>
      <c r="I22" s="23" t="s">
        <v>69</v>
      </c>
      <c r="J22" s="25" t="s">
        <v>29</v>
      </c>
      <c r="K22" s="26" t="s">
        <v>58</v>
      </c>
      <c r="L22" s="26" t="s">
        <v>58</v>
      </c>
      <c r="M22" s="27" t="s">
        <v>58</v>
      </c>
    </row>
    <row r="23" spans="1:13" ht="68.400000000000006" x14ac:dyDescent="0.3">
      <c r="A23" s="28" t="s">
        <v>70</v>
      </c>
      <c r="B23" s="29" t="s">
        <v>71</v>
      </c>
      <c r="C23" s="30" t="s">
        <v>17</v>
      </c>
      <c r="D23" s="30" t="s">
        <v>48</v>
      </c>
      <c r="E23" s="30" t="s">
        <v>33</v>
      </c>
      <c r="F23" s="35">
        <f>SUM(F24:F24)+14200</f>
        <v>14200</v>
      </c>
      <c r="G23" s="35">
        <f>SUM(G24:G24)+15000</f>
        <v>15000</v>
      </c>
      <c r="H23" s="35">
        <f>SUM(H24:H24)+15000</f>
        <v>15000</v>
      </c>
      <c r="I23" s="30" t="s">
        <v>72</v>
      </c>
      <c r="J23" s="32" t="s">
        <v>29</v>
      </c>
      <c r="K23" s="33" t="s">
        <v>73</v>
      </c>
      <c r="L23" s="33" t="s">
        <v>73</v>
      </c>
      <c r="M23" s="34" t="s">
        <v>73</v>
      </c>
    </row>
    <row r="24" spans="1:13" x14ac:dyDescent="0.3">
      <c r="A24" s="36"/>
      <c r="B24" s="37"/>
      <c r="C24" s="38"/>
      <c r="D24" s="38"/>
      <c r="E24" s="38"/>
      <c r="F24" s="39">
        <v>0</v>
      </c>
      <c r="G24" s="39">
        <v>0</v>
      </c>
      <c r="H24" s="39">
        <v>0</v>
      </c>
      <c r="I24" s="38" t="s">
        <v>74</v>
      </c>
      <c r="J24" s="40" t="s">
        <v>29</v>
      </c>
      <c r="K24" s="41" t="s">
        <v>44</v>
      </c>
      <c r="L24" s="41" t="s">
        <v>44</v>
      </c>
      <c r="M24" s="42" t="s">
        <v>44</v>
      </c>
    </row>
    <row r="25" spans="1:13" ht="91.2" x14ac:dyDescent="0.3">
      <c r="A25" s="14" t="s">
        <v>75</v>
      </c>
      <c r="B25" s="15" t="s">
        <v>76</v>
      </c>
      <c r="C25" s="16"/>
      <c r="D25" s="16" t="s">
        <v>77</v>
      </c>
      <c r="E25" s="16"/>
      <c r="F25" s="17">
        <f>F26+F39</f>
        <v>3229368.71</v>
      </c>
      <c r="G25" s="17">
        <f>G26+G39</f>
        <v>3312000</v>
      </c>
      <c r="H25" s="17">
        <f>H26+H39</f>
        <v>3312000</v>
      </c>
      <c r="I25" s="16" t="s">
        <v>78</v>
      </c>
      <c r="J25" s="18" t="s">
        <v>23</v>
      </c>
      <c r="K25" s="19" t="s">
        <v>79</v>
      </c>
      <c r="L25" s="19" t="s">
        <v>79</v>
      </c>
      <c r="M25" s="20" t="s">
        <v>79</v>
      </c>
    </row>
    <row r="26" spans="1:13" ht="91.2" x14ac:dyDescent="0.3">
      <c r="A26" s="21" t="s">
        <v>80</v>
      </c>
      <c r="B26" s="22" t="s">
        <v>81</v>
      </c>
      <c r="C26" s="23" t="s">
        <v>17</v>
      </c>
      <c r="D26" s="23" t="s">
        <v>77</v>
      </c>
      <c r="E26" s="23" t="s">
        <v>27</v>
      </c>
      <c r="F26" s="24">
        <f>SUM(F27:F38)</f>
        <v>3217368.71</v>
      </c>
      <c r="G26" s="24">
        <f>SUM(G27:G38)</f>
        <v>3302000</v>
      </c>
      <c r="H26" s="24">
        <f>SUM(H27:H38)</f>
        <v>3302000</v>
      </c>
      <c r="I26" s="23" t="s">
        <v>82</v>
      </c>
      <c r="J26" s="25" t="s">
        <v>29</v>
      </c>
      <c r="K26" s="26" t="s">
        <v>44</v>
      </c>
      <c r="L26" s="26" t="s">
        <v>44</v>
      </c>
      <c r="M26" s="27" t="s">
        <v>44</v>
      </c>
    </row>
    <row r="27" spans="1:13" x14ac:dyDescent="0.3">
      <c r="A27" s="36"/>
      <c r="B27" s="37"/>
      <c r="C27" s="38"/>
      <c r="D27" s="38"/>
      <c r="E27" s="38"/>
      <c r="F27" s="39">
        <v>0</v>
      </c>
      <c r="G27" s="39">
        <v>0</v>
      </c>
      <c r="H27" s="39">
        <v>0</v>
      </c>
      <c r="I27" s="38" t="s">
        <v>83</v>
      </c>
      <c r="J27" s="40" t="s">
        <v>29</v>
      </c>
      <c r="K27" s="41" t="s">
        <v>24</v>
      </c>
      <c r="L27" s="41" t="s">
        <v>24</v>
      </c>
      <c r="M27" s="42" t="s">
        <v>24</v>
      </c>
    </row>
    <row r="28" spans="1:13" ht="45.6" x14ac:dyDescent="0.3">
      <c r="A28" s="28" t="s">
        <v>84</v>
      </c>
      <c r="B28" s="29" t="s">
        <v>85</v>
      </c>
      <c r="C28" s="30" t="s">
        <v>17</v>
      </c>
      <c r="D28" s="30" t="s">
        <v>77</v>
      </c>
      <c r="E28" s="30" t="s">
        <v>33</v>
      </c>
      <c r="F28" s="31">
        <v>30000</v>
      </c>
      <c r="G28" s="31">
        <v>20000</v>
      </c>
      <c r="H28" s="31">
        <v>20000</v>
      </c>
      <c r="I28" s="30" t="s">
        <v>72</v>
      </c>
      <c r="J28" s="32" t="s">
        <v>29</v>
      </c>
      <c r="K28" s="33" t="s">
        <v>86</v>
      </c>
      <c r="L28" s="33" t="s">
        <v>86</v>
      </c>
      <c r="M28" s="34" t="s">
        <v>86</v>
      </c>
    </row>
    <row r="29" spans="1:13" ht="45.6" x14ac:dyDescent="0.3">
      <c r="A29" s="28" t="s">
        <v>87</v>
      </c>
      <c r="B29" s="29" t="s">
        <v>88</v>
      </c>
      <c r="C29" s="30" t="s">
        <v>17</v>
      </c>
      <c r="D29" s="30" t="s">
        <v>77</v>
      </c>
      <c r="E29" s="30" t="s">
        <v>33</v>
      </c>
      <c r="F29" s="31">
        <v>1000</v>
      </c>
      <c r="G29" s="31">
        <v>1000</v>
      </c>
      <c r="H29" s="31">
        <v>1000</v>
      </c>
      <c r="I29" s="30" t="s">
        <v>89</v>
      </c>
      <c r="J29" s="32" t="s">
        <v>29</v>
      </c>
      <c r="K29" s="33" t="s">
        <v>58</v>
      </c>
      <c r="L29" s="33" t="s">
        <v>58</v>
      </c>
      <c r="M29" s="34" t="s">
        <v>58</v>
      </c>
    </row>
    <row r="30" spans="1:13" ht="45.6" x14ac:dyDescent="0.3">
      <c r="A30" s="28" t="s">
        <v>90</v>
      </c>
      <c r="B30" s="29" t="s">
        <v>91</v>
      </c>
      <c r="C30" s="30" t="s">
        <v>17</v>
      </c>
      <c r="D30" s="30" t="s">
        <v>77</v>
      </c>
      <c r="E30" s="30" t="s">
        <v>33</v>
      </c>
      <c r="F30" s="31">
        <v>30000</v>
      </c>
      <c r="G30" s="31">
        <v>30000</v>
      </c>
      <c r="H30" s="31">
        <v>30000</v>
      </c>
      <c r="I30" s="30" t="s">
        <v>92</v>
      </c>
      <c r="J30" s="32" t="s">
        <v>29</v>
      </c>
      <c r="K30" s="33" t="s">
        <v>86</v>
      </c>
      <c r="L30" s="33" t="s">
        <v>86</v>
      </c>
      <c r="M30" s="34" t="s">
        <v>86</v>
      </c>
    </row>
    <row r="31" spans="1:13" ht="68.400000000000006" x14ac:dyDescent="0.3">
      <c r="A31" s="28" t="s">
        <v>93</v>
      </c>
      <c r="B31" s="29" t="s">
        <v>94</v>
      </c>
      <c r="C31" s="30" t="s">
        <v>95</v>
      </c>
      <c r="D31" s="30" t="s">
        <v>96</v>
      </c>
      <c r="E31" s="30" t="s">
        <v>33</v>
      </c>
      <c r="F31" s="31">
        <v>948415.6</v>
      </c>
      <c r="G31" s="31">
        <v>992000</v>
      </c>
      <c r="H31" s="31">
        <v>992000</v>
      </c>
      <c r="I31" s="30" t="s">
        <v>97</v>
      </c>
      <c r="J31" s="32" t="s">
        <v>29</v>
      </c>
      <c r="K31" s="33" t="s">
        <v>58</v>
      </c>
      <c r="L31" s="33" t="s">
        <v>58</v>
      </c>
      <c r="M31" s="34" t="s">
        <v>58</v>
      </c>
    </row>
    <row r="32" spans="1:13" ht="45.6" x14ac:dyDescent="0.3">
      <c r="A32" s="28" t="s">
        <v>98</v>
      </c>
      <c r="B32" s="29" t="s">
        <v>99</v>
      </c>
      <c r="C32" s="30" t="s">
        <v>100</v>
      </c>
      <c r="D32" s="30" t="s">
        <v>101</v>
      </c>
      <c r="E32" s="30" t="s">
        <v>33</v>
      </c>
      <c r="F32" s="31">
        <v>261353.11</v>
      </c>
      <c r="G32" s="31">
        <v>262000</v>
      </c>
      <c r="H32" s="31">
        <v>262000</v>
      </c>
      <c r="I32" s="30" t="s">
        <v>102</v>
      </c>
      <c r="J32" s="32" t="s">
        <v>29</v>
      </c>
      <c r="K32" s="33" t="s">
        <v>58</v>
      </c>
      <c r="L32" s="33" t="s">
        <v>58</v>
      </c>
      <c r="M32" s="34" t="s">
        <v>58</v>
      </c>
    </row>
    <row r="33" spans="1:13" ht="45.6" x14ac:dyDescent="0.3">
      <c r="A33" s="28" t="s">
        <v>103</v>
      </c>
      <c r="B33" s="29" t="s">
        <v>104</v>
      </c>
      <c r="C33" s="30" t="s">
        <v>105</v>
      </c>
      <c r="D33" s="30" t="s">
        <v>106</v>
      </c>
      <c r="E33" s="30" t="s">
        <v>33</v>
      </c>
      <c r="F33" s="31">
        <v>744130</v>
      </c>
      <c r="G33" s="31">
        <v>770000</v>
      </c>
      <c r="H33" s="31">
        <v>770000</v>
      </c>
      <c r="I33" s="30" t="s">
        <v>107</v>
      </c>
      <c r="J33" s="32" t="s">
        <v>29</v>
      </c>
      <c r="K33" s="33" t="s">
        <v>58</v>
      </c>
      <c r="L33" s="33" t="s">
        <v>58</v>
      </c>
      <c r="M33" s="34" t="s">
        <v>58</v>
      </c>
    </row>
    <row r="34" spans="1:13" ht="45.6" x14ac:dyDescent="0.3">
      <c r="A34" s="28" t="s">
        <v>108</v>
      </c>
      <c r="B34" s="29" t="s">
        <v>109</v>
      </c>
      <c r="C34" s="30" t="s">
        <v>105</v>
      </c>
      <c r="D34" s="30" t="s">
        <v>106</v>
      </c>
      <c r="E34" s="30" t="s">
        <v>33</v>
      </c>
      <c r="F34" s="31">
        <v>125860</v>
      </c>
      <c r="G34" s="31">
        <v>135000</v>
      </c>
      <c r="H34" s="31">
        <v>135000</v>
      </c>
      <c r="I34" s="30" t="s">
        <v>110</v>
      </c>
      <c r="J34" s="32" t="s">
        <v>29</v>
      </c>
      <c r="K34" s="33" t="s">
        <v>58</v>
      </c>
      <c r="L34" s="33" t="s">
        <v>58</v>
      </c>
      <c r="M34" s="34" t="s">
        <v>58</v>
      </c>
    </row>
    <row r="35" spans="1:13" ht="68.400000000000006" x14ac:dyDescent="0.3">
      <c r="A35" s="28" t="s">
        <v>111</v>
      </c>
      <c r="B35" s="29" t="s">
        <v>112</v>
      </c>
      <c r="C35" s="30" t="s">
        <v>105</v>
      </c>
      <c r="D35" s="30" t="s">
        <v>106</v>
      </c>
      <c r="E35" s="30" t="s">
        <v>33</v>
      </c>
      <c r="F35" s="31">
        <v>316180</v>
      </c>
      <c r="G35" s="31">
        <v>318000</v>
      </c>
      <c r="H35" s="31">
        <v>318000</v>
      </c>
      <c r="I35" s="30" t="s">
        <v>113</v>
      </c>
      <c r="J35" s="32" t="s">
        <v>29</v>
      </c>
      <c r="K35" s="33" t="s">
        <v>58</v>
      </c>
      <c r="L35" s="33" t="s">
        <v>58</v>
      </c>
      <c r="M35" s="34" t="s">
        <v>58</v>
      </c>
    </row>
    <row r="36" spans="1:13" ht="45.6" x14ac:dyDescent="0.3">
      <c r="A36" s="28" t="s">
        <v>114</v>
      </c>
      <c r="B36" s="29" t="s">
        <v>115</v>
      </c>
      <c r="C36" s="30" t="s">
        <v>105</v>
      </c>
      <c r="D36" s="30" t="s">
        <v>106</v>
      </c>
      <c r="E36" s="30" t="s">
        <v>33</v>
      </c>
      <c r="F36" s="31">
        <v>287880</v>
      </c>
      <c r="G36" s="31">
        <v>293000</v>
      </c>
      <c r="H36" s="31">
        <v>293000</v>
      </c>
      <c r="I36" s="30" t="s">
        <v>116</v>
      </c>
      <c r="J36" s="32" t="s">
        <v>29</v>
      </c>
      <c r="K36" s="33" t="s">
        <v>58</v>
      </c>
      <c r="L36" s="33" t="s">
        <v>58</v>
      </c>
      <c r="M36" s="34" t="s">
        <v>58</v>
      </c>
    </row>
    <row r="37" spans="1:13" ht="45.6" x14ac:dyDescent="0.3">
      <c r="A37" s="28" t="s">
        <v>117</v>
      </c>
      <c r="B37" s="29" t="s">
        <v>118</v>
      </c>
      <c r="C37" s="30" t="s">
        <v>105</v>
      </c>
      <c r="D37" s="30" t="s">
        <v>106</v>
      </c>
      <c r="E37" s="30" t="s">
        <v>33</v>
      </c>
      <c r="F37" s="31">
        <v>258460</v>
      </c>
      <c r="G37" s="31">
        <v>266000</v>
      </c>
      <c r="H37" s="31">
        <v>266000</v>
      </c>
      <c r="I37" s="30" t="s">
        <v>119</v>
      </c>
      <c r="J37" s="32" t="s">
        <v>29</v>
      </c>
      <c r="K37" s="33" t="s">
        <v>58</v>
      </c>
      <c r="L37" s="33" t="s">
        <v>58</v>
      </c>
      <c r="M37" s="34" t="s">
        <v>58</v>
      </c>
    </row>
    <row r="38" spans="1:13" ht="45.6" x14ac:dyDescent="0.3">
      <c r="A38" s="28" t="s">
        <v>120</v>
      </c>
      <c r="B38" s="29" t="s">
        <v>121</v>
      </c>
      <c r="C38" s="30" t="s">
        <v>105</v>
      </c>
      <c r="D38" s="30" t="s">
        <v>106</v>
      </c>
      <c r="E38" s="30" t="s">
        <v>33</v>
      </c>
      <c r="F38" s="31">
        <v>214090</v>
      </c>
      <c r="G38" s="31">
        <v>215000</v>
      </c>
      <c r="H38" s="31">
        <v>215000</v>
      </c>
      <c r="I38" s="30" t="s">
        <v>122</v>
      </c>
      <c r="J38" s="32" t="s">
        <v>29</v>
      </c>
      <c r="K38" s="33" t="s">
        <v>58</v>
      </c>
      <c r="L38" s="33" t="s">
        <v>58</v>
      </c>
      <c r="M38" s="34" t="s">
        <v>58</v>
      </c>
    </row>
    <row r="39" spans="1:13" ht="68.400000000000006" x14ac:dyDescent="0.3">
      <c r="A39" s="21" t="s">
        <v>123</v>
      </c>
      <c r="B39" s="22" t="s">
        <v>124</v>
      </c>
      <c r="C39" s="23"/>
      <c r="D39" s="23" t="s">
        <v>77</v>
      </c>
      <c r="E39" s="23" t="s">
        <v>27</v>
      </c>
      <c r="F39" s="24">
        <f>SUM(F40:F40)</f>
        <v>12000</v>
      </c>
      <c r="G39" s="24">
        <f>SUM(G40:G40)</f>
        <v>10000</v>
      </c>
      <c r="H39" s="24">
        <f>SUM(H40:H40)</f>
        <v>10000</v>
      </c>
      <c r="I39" s="23" t="s">
        <v>125</v>
      </c>
      <c r="J39" s="25" t="s">
        <v>29</v>
      </c>
      <c r="K39" s="26" t="s">
        <v>38</v>
      </c>
      <c r="L39" s="26" t="s">
        <v>38</v>
      </c>
      <c r="M39" s="27" t="s">
        <v>38</v>
      </c>
    </row>
    <row r="40" spans="1:13" ht="45.6" x14ac:dyDescent="0.3">
      <c r="A40" s="28" t="s">
        <v>126</v>
      </c>
      <c r="B40" s="29" t="s">
        <v>127</v>
      </c>
      <c r="C40" s="30" t="s">
        <v>17</v>
      </c>
      <c r="D40" s="30" t="s">
        <v>77</v>
      </c>
      <c r="E40" s="30" t="s">
        <v>33</v>
      </c>
      <c r="F40" s="31">
        <v>12000</v>
      </c>
      <c r="G40" s="31">
        <v>10000</v>
      </c>
      <c r="H40" s="31">
        <v>10000</v>
      </c>
      <c r="I40" s="30" t="s">
        <v>128</v>
      </c>
      <c r="J40" s="32" t="s">
        <v>29</v>
      </c>
      <c r="K40" s="33" t="s">
        <v>38</v>
      </c>
      <c r="L40" s="33" t="s">
        <v>38</v>
      </c>
      <c r="M40" s="34" t="s">
        <v>38</v>
      </c>
    </row>
    <row r="41" spans="1:13" ht="68.400000000000006" x14ac:dyDescent="0.3">
      <c r="A41" s="14" t="s">
        <v>129</v>
      </c>
      <c r="B41" s="15" t="s">
        <v>130</v>
      </c>
      <c r="C41" s="16" t="s">
        <v>131</v>
      </c>
      <c r="D41" s="16" t="s">
        <v>132</v>
      </c>
      <c r="E41" s="16"/>
      <c r="F41" s="17">
        <f t="shared" ref="F41:H42" si="0">SUM(F42:F42)</f>
        <v>49500</v>
      </c>
      <c r="G41" s="17">
        <f t="shared" si="0"/>
        <v>50000</v>
      </c>
      <c r="H41" s="17">
        <f t="shared" si="0"/>
        <v>55500</v>
      </c>
      <c r="I41" s="16" t="s">
        <v>133</v>
      </c>
      <c r="J41" s="18" t="s">
        <v>23</v>
      </c>
      <c r="K41" s="19" t="s">
        <v>134</v>
      </c>
      <c r="L41" s="19" t="s">
        <v>134</v>
      </c>
      <c r="M41" s="20" t="s">
        <v>134</v>
      </c>
    </row>
    <row r="42" spans="1:13" ht="45.6" x14ac:dyDescent="0.3">
      <c r="A42" s="21" t="s">
        <v>135</v>
      </c>
      <c r="B42" s="22" t="s">
        <v>136</v>
      </c>
      <c r="C42" s="23" t="s">
        <v>131</v>
      </c>
      <c r="D42" s="23" t="s">
        <v>132</v>
      </c>
      <c r="E42" s="23" t="s">
        <v>27</v>
      </c>
      <c r="F42" s="24">
        <f t="shared" si="0"/>
        <v>49500</v>
      </c>
      <c r="G42" s="24">
        <f t="shared" si="0"/>
        <v>50000</v>
      </c>
      <c r="H42" s="24">
        <f t="shared" si="0"/>
        <v>55500</v>
      </c>
      <c r="I42" s="23" t="s">
        <v>137</v>
      </c>
      <c r="J42" s="25" t="s">
        <v>29</v>
      </c>
      <c r="K42" s="26" t="s">
        <v>44</v>
      </c>
      <c r="L42" s="26" t="s">
        <v>44</v>
      </c>
      <c r="M42" s="27" t="s">
        <v>44</v>
      </c>
    </row>
    <row r="43" spans="1:13" ht="45.6" x14ac:dyDescent="0.3">
      <c r="A43" s="28" t="s">
        <v>138</v>
      </c>
      <c r="B43" s="29" t="s">
        <v>139</v>
      </c>
      <c r="C43" s="30" t="s">
        <v>131</v>
      </c>
      <c r="D43" s="30" t="s">
        <v>132</v>
      </c>
      <c r="E43" s="30" t="s">
        <v>33</v>
      </c>
      <c r="F43" s="35">
        <f>SUM(F44:F45)+49500</f>
        <v>49500</v>
      </c>
      <c r="G43" s="35">
        <f>SUM(G44:G45)+50000</f>
        <v>50000</v>
      </c>
      <c r="H43" s="35">
        <f>SUM(H44:H45)+55500</f>
        <v>55500</v>
      </c>
      <c r="I43" s="30" t="s">
        <v>140</v>
      </c>
      <c r="J43" s="32" t="s">
        <v>29</v>
      </c>
      <c r="K43" s="33" t="s">
        <v>38</v>
      </c>
      <c r="L43" s="33" t="s">
        <v>38</v>
      </c>
      <c r="M43" s="34" t="s">
        <v>38</v>
      </c>
    </row>
    <row r="44" spans="1:13" ht="45.6" x14ac:dyDescent="0.3">
      <c r="A44" s="36"/>
      <c r="B44" s="37"/>
      <c r="C44" s="38"/>
      <c r="D44" s="38"/>
      <c r="E44" s="38"/>
      <c r="F44" s="39">
        <v>0</v>
      </c>
      <c r="G44" s="39">
        <v>0</v>
      </c>
      <c r="H44" s="39">
        <v>0</v>
      </c>
      <c r="I44" s="38" t="s">
        <v>141</v>
      </c>
      <c r="J44" s="40" t="s">
        <v>29</v>
      </c>
      <c r="K44" s="41" t="s">
        <v>86</v>
      </c>
      <c r="L44" s="41" t="s">
        <v>86</v>
      </c>
      <c r="M44" s="42" t="s">
        <v>86</v>
      </c>
    </row>
    <row r="45" spans="1:13" ht="45.6" x14ac:dyDescent="0.3">
      <c r="A45" s="36"/>
      <c r="B45" s="37"/>
      <c r="C45" s="38"/>
      <c r="D45" s="38"/>
      <c r="E45" s="38"/>
      <c r="F45" s="39">
        <v>0</v>
      </c>
      <c r="G45" s="39">
        <v>0</v>
      </c>
      <c r="H45" s="39">
        <v>0</v>
      </c>
      <c r="I45" s="38" t="s">
        <v>142</v>
      </c>
      <c r="J45" s="40" t="s">
        <v>29</v>
      </c>
      <c r="K45" s="41" t="s">
        <v>44</v>
      </c>
      <c r="L45" s="41" t="s">
        <v>44</v>
      </c>
      <c r="M45" s="42" t="s">
        <v>44</v>
      </c>
    </row>
    <row r="46" spans="1:13" ht="91.2" x14ac:dyDescent="0.3">
      <c r="A46" s="14" t="s">
        <v>143</v>
      </c>
      <c r="B46" s="15" t="s">
        <v>144</v>
      </c>
      <c r="C46" s="16" t="s">
        <v>131</v>
      </c>
      <c r="D46" s="16" t="s">
        <v>132</v>
      </c>
      <c r="E46" s="16"/>
      <c r="F46" s="17">
        <f>F47+F55</f>
        <v>27500</v>
      </c>
      <c r="G46" s="17">
        <f>G47+G55</f>
        <v>27500</v>
      </c>
      <c r="H46" s="17">
        <f>H47+H55</f>
        <v>33000</v>
      </c>
      <c r="I46" s="16" t="s">
        <v>78</v>
      </c>
      <c r="J46" s="18" t="s">
        <v>23</v>
      </c>
      <c r="K46" s="19" t="s">
        <v>79</v>
      </c>
      <c r="L46" s="19" t="s">
        <v>79</v>
      </c>
      <c r="M46" s="20" t="s">
        <v>79</v>
      </c>
    </row>
    <row r="47" spans="1:13" ht="91.2" x14ac:dyDescent="0.3">
      <c r="A47" s="21" t="s">
        <v>145</v>
      </c>
      <c r="B47" s="22" t="s">
        <v>146</v>
      </c>
      <c r="C47" s="23" t="s">
        <v>131</v>
      </c>
      <c r="D47" s="23" t="s">
        <v>132</v>
      </c>
      <c r="E47" s="23" t="s">
        <v>27</v>
      </c>
      <c r="F47" s="24">
        <f>SUM(F48:F50)</f>
        <v>27500</v>
      </c>
      <c r="G47" s="24">
        <f>SUM(G48:G50)</f>
        <v>27500</v>
      </c>
      <c r="H47" s="24">
        <f>SUM(H48:H50)</f>
        <v>33000</v>
      </c>
      <c r="I47" s="23" t="s">
        <v>147</v>
      </c>
      <c r="J47" s="25" t="s">
        <v>23</v>
      </c>
      <c r="K47" s="26" t="s">
        <v>38</v>
      </c>
      <c r="L47" s="26" t="s">
        <v>38</v>
      </c>
      <c r="M47" s="27" t="s">
        <v>38</v>
      </c>
    </row>
    <row r="48" spans="1:13" ht="45.6" x14ac:dyDescent="0.3">
      <c r="A48" s="36"/>
      <c r="B48" s="37"/>
      <c r="C48" s="38"/>
      <c r="D48" s="38"/>
      <c r="E48" s="38"/>
      <c r="F48" s="39">
        <v>0</v>
      </c>
      <c r="G48" s="39">
        <v>0</v>
      </c>
      <c r="H48" s="39">
        <v>0</v>
      </c>
      <c r="I48" s="38" t="s">
        <v>148</v>
      </c>
      <c r="J48" s="40" t="s">
        <v>29</v>
      </c>
      <c r="K48" s="41" t="s">
        <v>58</v>
      </c>
      <c r="L48" s="41" t="s">
        <v>58</v>
      </c>
      <c r="M48" s="42" t="s">
        <v>58</v>
      </c>
    </row>
    <row r="49" spans="1:13" ht="45.6" x14ac:dyDescent="0.3">
      <c r="A49" s="36"/>
      <c r="B49" s="37"/>
      <c r="C49" s="38"/>
      <c r="D49" s="38"/>
      <c r="E49" s="38"/>
      <c r="F49" s="39">
        <v>0</v>
      </c>
      <c r="G49" s="39">
        <v>0</v>
      </c>
      <c r="H49" s="39">
        <v>0</v>
      </c>
      <c r="I49" s="38" t="s">
        <v>149</v>
      </c>
      <c r="J49" s="40" t="s">
        <v>29</v>
      </c>
      <c r="K49" s="41" t="s">
        <v>44</v>
      </c>
      <c r="L49" s="41" t="s">
        <v>73</v>
      </c>
      <c r="M49" s="42" t="s">
        <v>73</v>
      </c>
    </row>
    <row r="50" spans="1:13" ht="68.400000000000006" x14ac:dyDescent="0.3">
      <c r="A50" s="28" t="s">
        <v>150</v>
      </c>
      <c r="B50" s="29" t="s">
        <v>151</v>
      </c>
      <c r="C50" s="30" t="s">
        <v>131</v>
      </c>
      <c r="D50" s="30" t="s">
        <v>132</v>
      </c>
      <c r="E50" s="30" t="s">
        <v>33</v>
      </c>
      <c r="F50" s="35">
        <f>SUM(F51:F54)+27500</f>
        <v>27500</v>
      </c>
      <c r="G50" s="35">
        <f>SUM(G51:G54)+27500</f>
        <v>27500</v>
      </c>
      <c r="H50" s="35">
        <f>SUM(H51:H54)+33000</f>
        <v>33000</v>
      </c>
      <c r="I50" s="30" t="s">
        <v>152</v>
      </c>
      <c r="J50" s="32" t="s">
        <v>29</v>
      </c>
      <c r="K50" s="33" t="s">
        <v>153</v>
      </c>
      <c r="L50" s="33" t="s">
        <v>153</v>
      </c>
      <c r="M50" s="34" t="s">
        <v>153</v>
      </c>
    </row>
    <row r="51" spans="1:13" x14ac:dyDescent="0.3">
      <c r="A51" s="36"/>
      <c r="B51" s="37"/>
      <c r="C51" s="38"/>
      <c r="D51" s="38"/>
      <c r="E51" s="38"/>
      <c r="F51" s="39">
        <v>0</v>
      </c>
      <c r="G51" s="39">
        <v>0</v>
      </c>
      <c r="H51" s="39">
        <v>0</v>
      </c>
      <c r="I51" s="38" t="s">
        <v>154</v>
      </c>
      <c r="J51" s="40" t="s">
        <v>29</v>
      </c>
      <c r="K51" s="41" t="s">
        <v>38</v>
      </c>
      <c r="L51" s="41" t="s">
        <v>38</v>
      </c>
      <c r="M51" s="42" t="s">
        <v>38</v>
      </c>
    </row>
    <row r="52" spans="1:13" x14ac:dyDescent="0.3">
      <c r="A52" s="36"/>
      <c r="B52" s="37"/>
      <c r="C52" s="38"/>
      <c r="D52" s="38"/>
      <c r="E52" s="38"/>
      <c r="F52" s="39">
        <v>0</v>
      </c>
      <c r="G52" s="39">
        <v>0</v>
      </c>
      <c r="H52" s="39">
        <v>0</v>
      </c>
      <c r="I52" s="38" t="s">
        <v>155</v>
      </c>
      <c r="J52" s="40" t="s">
        <v>29</v>
      </c>
      <c r="K52" s="41" t="s">
        <v>44</v>
      </c>
      <c r="L52" s="41" t="s">
        <v>44</v>
      </c>
      <c r="M52" s="42" t="s">
        <v>44</v>
      </c>
    </row>
    <row r="53" spans="1:13" ht="45.6" x14ac:dyDescent="0.3">
      <c r="A53" s="36"/>
      <c r="B53" s="37"/>
      <c r="C53" s="38"/>
      <c r="D53" s="38"/>
      <c r="E53" s="38"/>
      <c r="F53" s="39">
        <v>0</v>
      </c>
      <c r="G53" s="39">
        <v>0</v>
      </c>
      <c r="H53" s="39">
        <v>0</v>
      </c>
      <c r="I53" s="38" t="s">
        <v>156</v>
      </c>
      <c r="J53" s="40" t="s">
        <v>29</v>
      </c>
      <c r="K53" s="41" t="s">
        <v>157</v>
      </c>
      <c r="L53" s="41" t="s">
        <v>157</v>
      </c>
      <c r="M53" s="42" t="s">
        <v>157</v>
      </c>
    </row>
    <row r="54" spans="1:13" x14ac:dyDescent="0.3">
      <c r="A54" s="36"/>
      <c r="B54" s="37"/>
      <c r="C54" s="38"/>
      <c r="D54" s="38"/>
      <c r="E54" s="38"/>
      <c r="F54" s="39">
        <v>0</v>
      </c>
      <c r="G54" s="39">
        <v>0</v>
      </c>
      <c r="H54" s="39">
        <v>0</v>
      </c>
      <c r="I54" s="38" t="s">
        <v>158</v>
      </c>
      <c r="J54" s="40" t="s">
        <v>29</v>
      </c>
      <c r="K54" s="41" t="s">
        <v>86</v>
      </c>
      <c r="L54" s="41" t="s">
        <v>86</v>
      </c>
      <c r="M54" s="42" t="s">
        <v>86</v>
      </c>
    </row>
    <row r="55" spans="1:13" ht="68.400000000000006" x14ac:dyDescent="0.3">
      <c r="A55" s="21" t="s">
        <v>159</v>
      </c>
      <c r="B55" s="22" t="s">
        <v>160</v>
      </c>
      <c r="C55" s="23" t="s">
        <v>131</v>
      </c>
      <c r="D55" s="23" t="s">
        <v>132</v>
      </c>
      <c r="E55" s="23" t="s">
        <v>27</v>
      </c>
      <c r="F55" s="24">
        <f>SUM(F56:F58)</f>
        <v>0</v>
      </c>
      <c r="G55" s="24">
        <f>SUM(G56:G58)</f>
        <v>0</v>
      </c>
      <c r="H55" s="24">
        <f>SUM(H56:H58)</f>
        <v>0</v>
      </c>
      <c r="I55" s="23" t="s">
        <v>161</v>
      </c>
      <c r="J55" s="25" t="s">
        <v>29</v>
      </c>
      <c r="K55" s="26" t="s">
        <v>43</v>
      </c>
      <c r="L55" s="26" t="s">
        <v>43</v>
      </c>
      <c r="M55" s="27" t="s">
        <v>43</v>
      </c>
    </row>
    <row r="56" spans="1:13" x14ac:dyDescent="0.3">
      <c r="A56" s="36"/>
      <c r="B56" s="37"/>
      <c r="C56" s="38"/>
      <c r="D56" s="38"/>
      <c r="E56" s="38"/>
      <c r="F56" s="39">
        <v>0</v>
      </c>
      <c r="G56" s="39">
        <v>0</v>
      </c>
      <c r="H56" s="39">
        <v>0</v>
      </c>
      <c r="I56" s="38" t="s">
        <v>162</v>
      </c>
      <c r="J56" s="40" t="s">
        <v>29</v>
      </c>
      <c r="K56" s="41" t="s">
        <v>43</v>
      </c>
      <c r="L56" s="41" t="s">
        <v>43</v>
      </c>
      <c r="M56" s="42" t="s">
        <v>43</v>
      </c>
    </row>
    <row r="57" spans="1:13" ht="45.6" x14ac:dyDescent="0.3">
      <c r="A57" s="36"/>
      <c r="B57" s="37"/>
      <c r="C57" s="38"/>
      <c r="D57" s="38"/>
      <c r="E57" s="38"/>
      <c r="F57" s="39">
        <v>0</v>
      </c>
      <c r="G57" s="39">
        <v>0</v>
      </c>
      <c r="H57" s="39">
        <v>0</v>
      </c>
      <c r="I57" s="38" t="s">
        <v>163</v>
      </c>
      <c r="J57" s="40" t="s">
        <v>29</v>
      </c>
      <c r="K57" s="41" t="s">
        <v>43</v>
      </c>
      <c r="L57" s="41" t="s">
        <v>43</v>
      </c>
      <c r="M57" s="42" t="s">
        <v>43</v>
      </c>
    </row>
    <row r="58" spans="1:13" ht="45.6" x14ac:dyDescent="0.3">
      <c r="A58" s="28" t="s">
        <v>164</v>
      </c>
      <c r="B58" s="29" t="s">
        <v>165</v>
      </c>
      <c r="C58" s="30" t="s">
        <v>131</v>
      </c>
      <c r="D58" s="30" t="s">
        <v>166</v>
      </c>
      <c r="E58" s="30" t="s">
        <v>167</v>
      </c>
      <c r="F58" s="35">
        <f>SUM(F59:F59)</f>
        <v>0</v>
      </c>
      <c r="G58" s="35">
        <f>SUM(G59:G59)</f>
        <v>0</v>
      </c>
      <c r="H58" s="35">
        <f>SUM(H59:H59)</f>
        <v>0</v>
      </c>
      <c r="I58" s="30" t="s">
        <v>168</v>
      </c>
      <c r="J58" s="32" t="s">
        <v>29</v>
      </c>
      <c r="K58" s="33" t="s">
        <v>43</v>
      </c>
      <c r="L58" s="33" t="s">
        <v>43</v>
      </c>
      <c r="M58" s="34" t="s">
        <v>43</v>
      </c>
    </row>
    <row r="59" spans="1:13" x14ac:dyDescent="0.3">
      <c r="A59" s="36"/>
      <c r="B59" s="37"/>
      <c r="C59" s="38"/>
      <c r="D59" s="38"/>
      <c r="E59" s="38"/>
      <c r="F59" s="39">
        <v>0</v>
      </c>
      <c r="G59" s="39">
        <v>0</v>
      </c>
      <c r="H59" s="39">
        <v>0</v>
      </c>
      <c r="I59" s="38" t="s">
        <v>169</v>
      </c>
      <c r="J59" s="40" t="s">
        <v>29</v>
      </c>
      <c r="K59" s="41" t="s">
        <v>43</v>
      </c>
      <c r="L59" s="41" t="s">
        <v>43</v>
      </c>
      <c r="M59" s="42" t="s">
        <v>43</v>
      </c>
    </row>
    <row r="60" spans="1:13" ht="159.6" x14ac:dyDescent="0.3">
      <c r="A60" s="14" t="s">
        <v>170</v>
      </c>
      <c r="B60" s="15" t="s">
        <v>171</v>
      </c>
      <c r="C60" s="16" t="s">
        <v>131</v>
      </c>
      <c r="D60" s="16" t="s">
        <v>132</v>
      </c>
      <c r="E60" s="16" t="s">
        <v>172</v>
      </c>
      <c r="F60" s="17">
        <f>SUM(F61:F61)</f>
        <v>0</v>
      </c>
      <c r="G60" s="17">
        <f>SUM(G61:G61)</f>
        <v>47059</v>
      </c>
      <c r="H60" s="17">
        <f>SUM(H61:H61)</f>
        <v>29412</v>
      </c>
      <c r="I60" s="16" t="s">
        <v>173</v>
      </c>
      <c r="J60" s="18" t="s">
        <v>23</v>
      </c>
      <c r="K60" s="19" t="s">
        <v>174</v>
      </c>
      <c r="L60" s="19" t="s">
        <v>175</v>
      </c>
      <c r="M60" s="20" t="s">
        <v>176</v>
      </c>
    </row>
    <row r="61" spans="1:13" ht="68.400000000000006" x14ac:dyDescent="0.3">
      <c r="A61" s="21" t="s">
        <v>177</v>
      </c>
      <c r="B61" s="22" t="s">
        <v>178</v>
      </c>
      <c r="C61" s="23" t="s">
        <v>131</v>
      </c>
      <c r="D61" s="23" t="s">
        <v>132</v>
      </c>
      <c r="E61" s="23" t="s">
        <v>172</v>
      </c>
      <c r="F61" s="24">
        <f>SUM(F62:F63)</f>
        <v>0</v>
      </c>
      <c r="G61" s="24">
        <f>SUM(G62:G63)</f>
        <v>47059</v>
      </c>
      <c r="H61" s="24">
        <f>SUM(H62:H63)</f>
        <v>29412</v>
      </c>
      <c r="I61" s="23" t="s">
        <v>179</v>
      </c>
      <c r="J61" s="25" t="s">
        <v>29</v>
      </c>
      <c r="K61" s="26" t="s">
        <v>43</v>
      </c>
      <c r="L61" s="26" t="s">
        <v>180</v>
      </c>
      <c r="M61" s="27" t="s">
        <v>181</v>
      </c>
    </row>
    <row r="62" spans="1:13" ht="45.6" x14ac:dyDescent="0.3">
      <c r="A62" s="36"/>
      <c r="B62" s="37"/>
      <c r="C62" s="38"/>
      <c r="D62" s="38"/>
      <c r="E62" s="38"/>
      <c r="F62" s="39">
        <v>0</v>
      </c>
      <c r="G62" s="39">
        <v>0</v>
      </c>
      <c r="H62" s="39">
        <v>0</v>
      </c>
      <c r="I62" s="38" t="s">
        <v>182</v>
      </c>
      <c r="J62" s="40" t="s">
        <v>29</v>
      </c>
      <c r="K62" s="41" t="s">
        <v>58</v>
      </c>
      <c r="L62" s="41" t="s">
        <v>58</v>
      </c>
      <c r="M62" s="42" t="s">
        <v>58</v>
      </c>
    </row>
    <row r="63" spans="1:13" ht="91.2" x14ac:dyDescent="0.3">
      <c r="A63" s="28" t="s">
        <v>183</v>
      </c>
      <c r="B63" s="29" t="s">
        <v>184</v>
      </c>
      <c r="C63" s="30" t="s">
        <v>131</v>
      </c>
      <c r="D63" s="30" t="s">
        <v>132</v>
      </c>
      <c r="E63" s="30" t="s">
        <v>172</v>
      </c>
      <c r="F63" s="35">
        <f>SUM(F64:F65)</f>
        <v>0</v>
      </c>
      <c r="G63" s="35">
        <f>SUM(G64:G65)+47059</f>
        <v>47059</v>
      </c>
      <c r="H63" s="35">
        <f>SUM(H64:H65)+29412</f>
        <v>29412</v>
      </c>
      <c r="I63" s="30" t="s">
        <v>185</v>
      </c>
      <c r="J63" s="32" t="s">
        <v>29</v>
      </c>
      <c r="K63" s="33" t="s">
        <v>43</v>
      </c>
      <c r="L63" s="33" t="s">
        <v>73</v>
      </c>
      <c r="M63" s="34" t="s">
        <v>43</v>
      </c>
    </row>
    <row r="64" spans="1:13" ht="68.400000000000006" x14ac:dyDescent="0.3">
      <c r="A64" s="36"/>
      <c r="B64" s="37"/>
      <c r="C64" s="38"/>
      <c r="D64" s="38"/>
      <c r="E64" s="38"/>
      <c r="F64" s="39">
        <v>0</v>
      </c>
      <c r="G64" s="39">
        <v>0</v>
      </c>
      <c r="H64" s="39">
        <v>0</v>
      </c>
      <c r="I64" s="38" t="s">
        <v>186</v>
      </c>
      <c r="J64" s="40" t="s">
        <v>29</v>
      </c>
      <c r="K64" s="41" t="s">
        <v>43</v>
      </c>
      <c r="L64" s="41" t="s">
        <v>39</v>
      </c>
      <c r="M64" s="42" t="s">
        <v>187</v>
      </c>
    </row>
    <row r="65" spans="1:13" ht="45.6" x14ac:dyDescent="0.3">
      <c r="A65" s="43"/>
      <c r="B65" s="44"/>
      <c r="C65" s="45"/>
      <c r="D65" s="45"/>
      <c r="E65" s="45"/>
      <c r="F65" s="46">
        <v>0</v>
      </c>
      <c r="G65" s="46">
        <v>0</v>
      </c>
      <c r="H65" s="46">
        <v>0</v>
      </c>
      <c r="I65" s="45" t="s">
        <v>188</v>
      </c>
      <c r="J65" s="47" t="s">
        <v>29</v>
      </c>
      <c r="K65" s="48" t="s">
        <v>43</v>
      </c>
      <c r="L65" s="48" t="s">
        <v>58</v>
      </c>
      <c r="M65" s="49" t="s">
        <v>58</v>
      </c>
    </row>
    <row r="66" spans="1:13" s="55" customFormat="1" x14ac:dyDescent="0.3">
      <c r="A66" s="50"/>
      <c r="B66" s="50"/>
      <c r="C66" s="51"/>
      <c r="D66" s="51"/>
      <c r="E66" s="51"/>
      <c r="F66" s="52"/>
      <c r="G66" s="52"/>
      <c r="H66" s="52"/>
      <c r="I66" s="51"/>
      <c r="J66" s="53"/>
      <c r="K66" s="54"/>
      <c r="L66" s="54"/>
      <c r="M66" s="54"/>
    </row>
    <row r="67" spans="1:13" s="55" customFormat="1" x14ac:dyDescent="0.3">
      <c r="A67" s="50"/>
      <c r="B67" s="50"/>
      <c r="C67" s="51"/>
      <c r="D67" s="51"/>
      <c r="E67" s="51"/>
      <c r="F67" s="52"/>
      <c r="G67" s="52"/>
      <c r="H67" s="52"/>
      <c r="I67" s="51"/>
      <c r="J67" s="53"/>
      <c r="K67" s="54"/>
      <c r="L67" s="54"/>
      <c r="M67" s="54"/>
    </row>
    <row r="68" spans="1:13" s="55" customFormat="1" x14ac:dyDescent="0.3">
      <c r="A68" s="50"/>
      <c r="B68" s="50"/>
      <c r="C68" s="51"/>
      <c r="D68" s="51"/>
      <c r="E68" s="51"/>
      <c r="F68" s="52"/>
      <c r="G68" s="52"/>
      <c r="H68" s="52"/>
      <c r="I68" s="51"/>
      <c r="J68" s="53"/>
      <c r="K68" s="54"/>
      <c r="L68" s="54"/>
      <c r="M68" s="54"/>
    </row>
    <row r="69" spans="1:13" s="55" customFormat="1" x14ac:dyDescent="0.3">
      <c r="A69" s="50"/>
      <c r="B69" s="50"/>
      <c r="C69" s="51"/>
      <c r="D69" s="51"/>
      <c r="E69" s="51"/>
      <c r="F69" s="52"/>
      <c r="G69" s="52"/>
      <c r="H69" s="52"/>
      <c r="I69" s="51"/>
      <c r="J69" s="53"/>
      <c r="K69" s="54"/>
      <c r="L69" s="54"/>
      <c r="M69" s="54"/>
    </row>
    <row r="70" spans="1:13" s="55" customFormat="1" x14ac:dyDescent="0.3">
      <c r="A70" s="50"/>
      <c r="B70" s="50"/>
      <c r="C70" s="51"/>
      <c r="D70" s="51"/>
      <c r="E70" s="51"/>
      <c r="F70" s="52"/>
      <c r="G70" s="52"/>
      <c r="H70" s="52"/>
      <c r="I70" s="51"/>
      <c r="J70" s="53"/>
      <c r="K70" s="54"/>
      <c r="L70" s="54"/>
      <c r="M70" s="54"/>
    </row>
    <row r="71" spans="1:13" ht="68.400000000000006" x14ac:dyDescent="0.3">
      <c r="A71" s="4" t="s">
        <v>1</v>
      </c>
      <c r="B71" s="4" t="s">
        <v>0</v>
      </c>
      <c r="C71" s="4" t="s">
        <v>5</v>
      </c>
      <c r="D71" s="4" t="s">
        <v>6</v>
      </c>
      <c r="E71" s="4" t="s">
        <v>7</v>
      </c>
    </row>
    <row r="72" spans="1:13" ht="45.6" x14ac:dyDescent="0.3">
      <c r="A72" s="37" t="s">
        <v>189</v>
      </c>
      <c r="B72" s="37" t="s">
        <v>189</v>
      </c>
      <c r="C72" s="56">
        <f>SUM(C73:C75)</f>
        <v>3457168.71</v>
      </c>
      <c r="D72" s="56">
        <f>SUM(D73:D75)</f>
        <v>3522000</v>
      </c>
      <c r="E72" s="56">
        <f>SUM(E73:E75)</f>
        <v>3532000</v>
      </c>
    </row>
    <row r="73" spans="1:13" x14ac:dyDescent="0.3">
      <c r="A73" s="37" t="s">
        <v>190</v>
      </c>
      <c r="B73" s="37" t="s">
        <v>191</v>
      </c>
      <c r="C73" s="39">
        <v>3261100</v>
      </c>
      <c r="D73" s="39">
        <v>3336000</v>
      </c>
      <c r="E73" s="39">
        <v>3346000</v>
      </c>
    </row>
    <row r="74" spans="1:13" ht="45.6" x14ac:dyDescent="0.3">
      <c r="A74" s="37" t="s">
        <v>192</v>
      </c>
      <c r="B74" s="37" t="s">
        <v>193</v>
      </c>
      <c r="C74" s="39">
        <v>162388.71</v>
      </c>
      <c r="D74" s="39">
        <v>152000</v>
      </c>
      <c r="E74" s="39">
        <v>152000</v>
      </c>
    </row>
    <row r="75" spans="1:13" ht="114" x14ac:dyDescent="0.3">
      <c r="A75" s="37" t="s">
        <v>194</v>
      </c>
      <c r="B75" s="37" t="s">
        <v>195</v>
      </c>
      <c r="C75" s="39">
        <v>33680</v>
      </c>
      <c r="D75" s="39">
        <v>34000</v>
      </c>
      <c r="E75" s="39">
        <v>34000</v>
      </c>
    </row>
    <row r="76" spans="1:13" ht="45.6" x14ac:dyDescent="0.3">
      <c r="A76" s="37" t="s">
        <v>196</v>
      </c>
      <c r="B76" s="37" t="s">
        <v>197</v>
      </c>
      <c r="C76" s="39">
        <v>0</v>
      </c>
      <c r="D76" s="39">
        <v>47059</v>
      </c>
      <c r="E76" s="39">
        <v>29412</v>
      </c>
    </row>
    <row r="77" spans="1:13" ht="68.400000000000006" x14ac:dyDescent="0.3">
      <c r="A77" s="37" t="s">
        <v>198</v>
      </c>
      <c r="B77" s="37" t="s">
        <v>199</v>
      </c>
      <c r="C77" s="39">
        <v>52000</v>
      </c>
      <c r="D77" s="39">
        <v>52000</v>
      </c>
      <c r="E77" s="39">
        <v>52000</v>
      </c>
    </row>
    <row r="78" spans="1:13" x14ac:dyDescent="0.3">
      <c r="A78" s="37" t="s">
        <v>62</v>
      </c>
      <c r="B78" s="37" t="s">
        <v>200</v>
      </c>
      <c r="C78" s="56">
        <f>SUM(C79:C79)</f>
        <v>7000</v>
      </c>
      <c r="D78" s="56">
        <f>SUM(D79:D79)</f>
        <v>7500</v>
      </c>
      <c r="E78" s="56">
        <f>SUM(E79:E79)</f>
        <v>8500</v>
      </c>
    </row>
    <row r="79" spans="1:13" x14ac:dyDescent="0.3">
      <c r="A79" s="37" t="s">
        <v>62</v>
      </c>
      <c r="B79" s="37" t="s">
        <v>201</v>
      </c>
      <c r="C79" s="39">
        <v>7000</v>
      </c>
      <c r="D79" s="39">
        <v>7500</v>
      </c>
      <c r="E79" s="39">
        <v>8500</v>
      </c>
    </row>
    <row r="80" spans="1:13" ht="45.6" x14ac:dyDescent="0.3">
      <c r="A80" s="57"/>
      <c r="B80" s="58" t="s">
        <v>202</v>
      </c>
      <c r="C80" s="59">
        <f>C72+C76+C77+C78</f>
        <v>3516168.71</v>
      </c>
      <c r="D80" s="59">
        <f>D72+D76+D77+D78</f>
        <v>3628559</v>
      </c>
      <c r="E80" s="59">
        <f>E72+E76+E77+E78</f>
        <v>3621912</v>
      </c>
    </row>
    <row r="81" spans="1:5" x14ac:dyDescent="0.3">
      <c r="A81" s="60"/>
      <c r="B81" s="60" t="s">
        <v>204</v>
      </c>
      <c r="C81" s="61">
        <v>0</v>
      </c>
      <c r="D81" s="61">
        <v>47059</v>
      </c>
      <c r="E81" s="61">
        <v>29412</v>
      </c>
    </row>
    <row r="82" spans="1:5" ht="91.2" x14ac:dyDescent="0.3">
      <c r="A82" s="62"/>
      <c r="B82" s="60" t="s">
        <v>203</v>
      </c>
      <c r="C82" s="61">
        <v>308029.88</v>
      </c>
      <c r="D82" s="61">
        <v>3457559</v>
      </c>
      <c r="E82" s="61">
        <v>3450912</v>
      </c>
    </row>
  </sheetData>
  <mergeCells count="16">
    <mergeCell ref="A1:M1"/>
    <mergeCell ref="D2:G2"/>
    <mergeCell ref="I2:M2"/>
    <mergeCell ref="D3:G3"/>
    <mergeCell ref="A6:A8"/>
    <mergeCell ref="B6:B8"/>
    <mergeCell ref="C6:C8"/>
    <mergeCell ref="D6:D8"/>
    <mergeCell ref="E6:E8"/>
    <mergeCell ref="F6:F8"/>
    <mergeCell ref="G6:G8"/>
    <mergeCell ref="H6:H8"/>
    <mergeCell ref="I7:I8"/>
    <mergeCell ref="J7:J8"/>
    <mergeCell ref="I6:M6"/>
    <mergeCell ref="K7:M7"/>
  </mergeCells>
  <pageMargins left="0.39370078740157483" right="0.39370078740157483" top="0.39370078740157483" bottom="0.39370078740157483" header="0.39370078740157483" footer="0.39370078740157483"/>
  <pageSetup paperSize="8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2024-02-01T13:21:33Z</cp:lastPrinted>
  <dcterms:created xsi:type="dcterms:W3CDTF">2024-02-01T10:03:51Z</dcterms:created>
  <dcterms:modified xsi:type="dcterms:W3CDTF">2024-02-01T14:31:20Z</dcterms:modified>
</cp:coreProperties>
</file>