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maksvytiene\Desktop\Sav_adm_MVP_2024_12\"/>
    </mc:Choice>
  </mc:AlternateContent>
  <xr:revisionPtr revIDLastSave="0" documentId="13_ncr:1_{F8A1C840-688C-494D-A35B-356A4226093D}" xr6:coauthVersionLast="47" xr6:coauthVersionMax="47" xr10:uidLastSave="{00000000-0000-0000-0000-000000000000}"/>
  <bookViews>
    <workbookView xWindow="10584" yWindow="108" windowWidth="12348" windowHeight="11784" xr2:uid="{00000000-000D-0000-FFFF-FFFF00000000}"/>
  </bookViews>
  <sheets>
    <sheet name="Planas" sheetId="2" r:id="rId1"/>
  </sheets>
  <definedNames>
    <definedName name="_xlnm.Print_Titles" localSheetId="0">Planas!$6:$8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9" i="2" l="1"/>
  <c r="F15" i="2" l="1"/>
  <c r="F11" i="2" s="1"/>
  <c r="F10" i="2" s="1"/>
  <c r="G15" i="2"/>
  <c r="G11" i="2" s="1"/>
  <c r="H15" i="2"/>
  <c r="H11" i="2" s="1"/>
  <c r="I15" i="2"/>
  <c r="I11" i="2" s="1"/>
  <c r="J15" i="2"/>
  <c r="J11" i="2" s="1"/>
  <c r="K15" i="2"/>
  <c r="K11" i="2" s="1"/>
  <c r="L15" i="2"/>
  <c r="L11" i="2" s="1"/>
  <c r="M15" i="2"/>
  <c r="M11" i="2" s="1"/>
  <c r="M10" i="2" s="1"/>
  <c r="N15" i="2"/>
  <c r="N11" i="2" s="1"/>
  <c r="O15" i="2"/>
  <c r="O11" i="2" s="1"/>
  <c r="O10" i="2" s="1"/>
  <c r="F27" i="2"/>
  <c r="G27" i="2"/>
  <c r="H27" i="2"/>
  <c r="I27" i="2"/>
  <c r="J27" i="2"/>
  <c r="K27" i="2"/>
  <c r="L27" i="2"/>
  <c r="M27" i="2"/>
  <c r="N27" i="2"/>
  <c r="O27" i="2"/>
  <c r="H30" i="2"/>
  <c r="F31" i="2"/>
  <c r="F30" i="2" s="1"/>
  <c r="G31" i="2"/>
  <c r="G30" i="2" s="1"/>
  <c r="H31" i="2"/>
  <c r="I31" i="2"/>
  <c r="I30" i="2" s="1"/>
  <c r="J31" i="2"/>
  <c r="J30" i="2" s="1"/>
  <c r="K31" i="2"/>
  <c r="K30" i="2" s="1"/>
  <c r="L31" i="2"/>
  <c r="L30" i="2" s="1"/>
  <c r="M31" i="2"/>
  <c r="M30" i="2" s="1"/>
  <c r="N31" i="2"/>
  <c r="N30" i="2" s="1"/>
  <c r="O31" i="2"/>
  <c r="O30" i="2" s="1"/>
  <c r="F34" i="2"/>
  <c r="F33" i="2" s="1"/>
  <c r="G34" i="2"/>
  <c r="G33" i="2" s="1"/>
  <c r="H34" i="2"/>
  <c r="H33" i="2" s="1"/>
  <c r="I34" i="2"/>
  <c r="I33" i="2" s="1"/>
  <c r="J34" i="2"/>
  <c r="J33" i="2" s="1"/>
  <c r="K34" i="2"/>
  <c r="K33" i="2" s="1"/>
  <c r="L34" i="2"/>
  <c r="L33" i="2" s="1"/>
  <c r="M34" i="2"/>
  <c r="M33" i="2" s="1"/>
  <c r="N34" i="2"/>
  <c r="N33" i="2" s="1"/>
  <c r="O34" i="2"/>
  <c r="O33" i="2" s="1"/>
  <c r="F38" i="2"/>
  <c r="F37" i="2" s="1"/>
  <c r="G38" i="2"/>
  <c r="G37" i="2" s="1"/>
  <c r="H38" i="2"/>
  <c r="H37" i="2" s="1"/>
  <c r="I38" i="2"/>
  <c r="I37" i="2" s="1"/>
  <c r="J38" i="2"/>
  <c r="J37" i="2" s="1"/>
  <c r="K38" i="2"/>
  <c r="K37" i="2" s="1"/>
  <c r="L38" i="2"/>
  <c r="L37" i="2" s="1"/>
  <c r="M38" i="2"/>
  <c r="M37" i="2" s="1"/>
  <c r="N38" i="2"/>
  <c r="N37" i="2" s="1"/>
  <c r="O38" i="2"/>
  <c r="O37" i="2" s="1"/>
  <c r="F42" i="2"/>
  <c r="F41" i="2" s="1"/>
  <c r="G42" i="2"/>
  <c r="G41" i="2" s="1"/>
  <c r="G36" i="2" s="1"/>
  <c r="H42" i="2"/>
  <c r="H41" i="2" s="1"/>
  <c r="I42" i="2"/>
  <c r="I41" i="2" s="1"/>
  <c r="J42" i="2"/>
  <c r="J41" i="2" s="1"/>
  <c r="K42" i="2"/>
  <c r="K41" i="2" s="1"/>
  <c r="L42" i="2"/>
  <c r="L41" i="2" s="1"/>
  <c r="M42" i="2"/>
  <c r="M41" i="2" s="1"/>
  <c r="N42" i="2"/>
  <c r="N41" i="2" s="1"/>
  <c r="O42" i="2"/>
  <c r="O41" i="2" s="1"/>
  <c r="O36" i="2" s="1"/>
  <c r="F48" i="2"/>
  <c r="F47" i="2" s="1"/>
  <c r="F46" i="2" s="1"/>
  <c r="G48" i="2"/>
  <c r="G47" i="2" s="1"/>
  <c r="G46" i="2" s="1"/>
  <c r="H48" i="2"/>
  <c r="H47" i="2" s="1"/>
  <c r="H46" i="2" s="1"/>
  <c r="I48" i="2"/>
  <c r="I47" i="2" s="1"/>
  <c r="I46" i="2" s="1"/>
  <c r="J48" i="2"/>
  <c r="J47" i="2" s="1"/>
  <c r="J46" i="2" s="1"/>
  <c r="K48" i="2"/>
  <c r="K47" i="2" s="1"/>
  <c r="K46" i="2" s="1"/>
  <c r="L48" i="2"/>
  <c r="L47" i="2" s="1"/>
  <c r="L46" i="2" s="1"/>
  <c r="M48" i="2"/>
  <c r="M47" i="2" s="1"/>
  <c r="M46" i="2" s="1"/>
  <c r="N48" i="2"/>
  <c r="N47" i="2" s="1"/>
  <c r="N46" i="2" s="1"/>
  <c r="O48" i="2"/>
  <c r="O47" i="2" s="1"/>
  <c r="O46" i="2" s="1"/>
  <c r="F52" i="2"/>
  <c r="F51" i="2" s="1"/>
  <c r="G52" i="2"/>
  <c r="G51" i="2" s="1"/>
  <c r="H52" i="2"/>
  <c r="H51" i="2" s="1"/>
  <c r="I52" i="2"/>
  <c r="I51" i="2" s="1"/>
  <c r="J52" i="2"/>
  <c r="J51" i="2" s="1"/>
  <c r="K52" i="2"/>
  <c r="K51" i="2" s="1"/>
  <c r="L52" i="2"/>
  <c r="L51" i="2" s="1"/>
  <c r="M52" i="2"/>
  <c r="M51" i="2" s="1"/>
  <c r="N52" i="2"/>
  <c r="N51" i="2" s="1"/>
  <c r="O52" i="2"/>
  <c r="O51" i="2" s="1"/>
  <c r="F56" i="2"/>
  <c r="F55" i="2" s="1"/>
  <c r="G56" i="2"/>
  <c r="G55" i="2" s="1"/>
  <c r="H56" i="2"/>
  <c r="H55" i="2" s="1"/>
  <c r="I56" i="2"/>
  <c r="I55" i="2" s="1"/>
  <c r="J56" i="2"/>
  <c r="J55" i="2" s="1"/>
  <c r="K56" i="2"/>
  <c r="K55" i="2" s="1"/>
  <c r="L56" i="2"/>
  <c r="L55" i="2" s="1"/>
  <c r="M56" i="2"/>
  <c r="M55" i="2" s="1"/>
  <c r="N56" i="2"/>
  <c r="N55" i="2" s="1"/>
  <c r="O56" i="2"/>
  <c r="O55" i="2" s="1"/>
  <c r="F59" i="2"/>
  <c r="F58" i="2" s="1"/>
  <c r="G58" i="2"/>
  <c r="H59" i="2"/>
  <c r="H58" i="2" s="1"/>
  <c r="I59" i="2"/>
  <c r="I58" i="2" s="1"/>
  <c r="J59" i="2"/>
  <c r="J58" i="2" s="1"/>
  <c r="K59" i="2"/>
  <c r="K58" i="2" s="1"/>
  <c r="L59" i="2"/>
  <c r="L58" i="2" s="1"/>
  <c r="M59" i="2"/>
  <c r="M58" i="2" s="1"/>
  <c r="N59" i="2"/>
  <c r="N58" i="2" s="1"/>
  <c r="O59" i="2"/>
  <c r="O58" i="2" s="1"/>
  <c r="F65" i="2"/>
  <c r="F64" i="2" s="1"/>
  <c r="G65" i="2"/>
  <c r="G64" i="2" s="1"/>
  <c r="H65" i="2"/>
  <c r="H64" i="2" s="1"/>
  <c r="I65" i="2"/>
  <c r="I64" i="2" s="1"/>
  <c r="J65" i="2"/>
  <c r="J64" i="2" s="1"/>
  <c r="K65" i="2"/>
  <c r="K64" i="2" s="1"/>
  <c r="L65" i="2"/>
  <c r="L64" i="2" s="1"/>
  <c r="M65" i="2"/>
  <c r="M64" i="2" s="1"/>
  <c r="N65" i="2"/>
  <c r="N64" i="2" s="1"/>
  <c r="O65" i="2"/>
  <c r="O64" i="2" s="1"/>
  <c r="F67" i="2"/>
  <c r="G67" i="2"/>
  <c r="H67" i="2"/>
  <c r="I67" i="2"/>
  <c r="J67" i="2"/>
  <c r="K67" i="2"/>
  <c r="L67" i="2"/>
  <c r="M67" i="2"/>
  <c r="N67" i="2"/>
  <c r="O67" i="2"/>
  <c r="F75" i="2"/>
  <c r="G75" i="2"/>
  <c r="H75" i="2"/>
  <c r="I75" i="2"/>
  <c r="J75" i="2"/>
  <c r="K75" i="2"/>
  <c r="L75" i="2"/>
  <c r="M75" i="2"/>
  <c r="N75" i="2"/>
  <c r="O75" i="2"/>
  <c r="F80" i="2"/>
  <c r="F79" i="2" s="1"/>
  <c r="G80" i="2"/>
  <c r="G79" i="2" s="1"/>
  <c r="H80" i="2"/>
  <c r="H79" i="2" s="1"/>
  <c r="I80" i="2"/>
  <c r="I79" i="2" s="1"/>
  <c r="J80" i="2"/>
  <c r="J79" i="2" s="1"/>
  <c r="K80" i="2"/>
  <c r="K79" i="2" s="1"/>
  <c r="L80" i="2"/>
  <c r="L79" i="2" s="1"/>
  <c r="M80" i="2"/>
  <c r="M79" i="2" s="1"/>
  <c r="N80" i="2"/>
  <c r="N79" i="2" s="1"/>
  <c r="O80" i="2"/>
  <c r="O79" i="2" s="1"/>
  <c r="I82" i="2"/>
  <c r="F83" i="2"/>
  <c r="F82" i="2" s="1"/>
  <c r="G83" i="2"/>
  <c r="G82" i="2" s="1"/>
  <c r="H83" i="2"/>
  <c r="H82" i="2" s="1"/>
  <c r="I83" i="2"/>
  <c r="J83" i="2"/>
  <c r="J82" i="2" s="1"/>
  <c r="K83" i="2"/>
  <c r="K82" i="2" s="1"/>
  <c r="L83" i="2"/>
  <c r="L82" i="2" s="1"/>
  <c r="M83" i="2"/>
  <c r="M82" i="2" s="1"/>
  <c r="N83" i="2"/>
  <c r="N82" i="2" s="1"/>
  <c r="O83" i="2"/>
  <c r="O82" i="2" s="1"/>
  <c r="F92" i="2"/>
  <c r="G92" i="2"/>
  <c r="H92" i="2"/>
  <c r="I92" i="2"/>
  <c r="J92" i="2"/>
  <c r="K92" i="2"/>
  <c r="L92" i="2"/>
  <c r="M92" i="2"/>
  <c r="N92" i="2"/>
  <c r="O92" i="2"/>
  <c r="O86" i="2" s="1"/>
  <c r="O85" i="2" s="1"/>
  <c r="F94" i="2"/>
  <c r="G94" i="2"/>
  <c r="H94" i="2"/>
  <c r="I94" i="2"/>
  <c r="J94" i="2"/>
  <c r="K94" i="2"/>
  <c r="L94" i="2"/>
  <c r="M94" i="2"/>
  <c r="N94" i="2"/>
  <c r="O94" i="2"/>
  <c r="F98" i="2"/>
  <c r="G98" i="2"/>
  <c r="H98" i="2"/>
  <c r="I98" i="2"/>
  <c r="J98" i="2"/>
  <c r="K98" i="2"/>
  <c r="L98" i="2"/>
  <c r="M98" i="2"/>
  <c r="N98" i="2"/>
  <c r="O98" i="2"/>
  <c r="F101" i="2"/>
  <c r="G101" i="2"/>
  <c r="H101" i="2"/>
  <c r="I101" i="2"/>
  <c r="J101" i="2"/>
  <c r="K101" i="2"/>
  <c r="L101" i="2"/>
  <c r="M101" i="2"/>
  <c r="N101" i="2"/>
  <c r="O101" i="2"/>
  <c r="F108" i="2"/>
  <c r="F107" i="2" s="1"/>
  <c r="G108" i="2"/>
  <c r="G107" i="2" s="1"/>
  <c r="H108" i="2"/>
  <c r="H107" i="2" s="1"/>
  <c r="I108" i="2"/>
  <c r="I107" i="2" s="1"/>
  <c r="J108" i="2"/>
  <c r="J107" i="2" s="1"/>
  <c r="K108" i="2"/>
  <c r="K107" i="2" s="1"/>
  <c r="L108" i="2"/>
  <c r="L107" i="2" s="1"/>
  <c r="M108" i="2"/>
  <c r="M107" i="2" s="1"/>
  <c r="N108" i="2"/>
  <c r="N107" i="2" s="1"/>
  <c r="O108" i="2"/>
  <c r="O107" i="2" s="1"/>
  <c r="F111" i="2"/>
  <c r="G111" i="2"/>
  <c r="H111" i="2"/>
  <c r="I111" i="2"/>
  <c r="J111" i="2"/>
  <c r="K111" i="2"/>
  <c r="L111" i="2"/>
  <c r="M111" i="2"/>
  <c r="N111" i="2"/>
  <c r="N110" i="2" s="1"/>
  <c r="O111" i="2"/>
  <c r="F113" i="2"/>
  <c r="G113" i="2"/>
  <c r="H113" i="2"/>
  <c r="I113" i="2"/>
  <c r="J113" i="2"/>
  <c r="K113" i="2"/>
  <c r="L113" i="2"/>
  <c r="M113" i="2"/>
  <c r="N113" i="2"/>
  <c r="O113" i="2"/>
  <c r="F116" i="2"/>
  <c r="F115" i="2" s="1"/>
  <c r="G116" i="2"/>
  <c r="G115" i="2" s="1"/>
  <c r="H116" i="2"/>
  <c r="H115" i="2" s="1"/>
  <c r="I116" i="2"/>
  <c r="I115" i="2" s="1"/>
  <c r="J116" i="2"/>
  <c r="J115" i="2" s="1"/>
  <c r="K116" i="2"/>
  <c r="K115" i="2" s="1"/>
  <c r="L116" i="2"/>
  <c r="L115" i="2" s="1"/>
  <c r="M116" i="2"/>
  <c r="M115" i="2" s="1"/>
  <c r="N116" i="2"/>
  <c r="N115" i="2" s="1"/>
  <c r="O116" i="2"/>
  <c r="O115" i="2" s="1"/>
  <c r="F119" i="2"/>
  <c r="F118" i="2" s="1"/>
  <c r="G119" i="2"/>
  <c r="G118" i="2" s="1"/>
  <c r="H119" i="2"/>
  <c r="H118" i="2" s="1"/>
  <c r="I119" i="2"/>
  <c r="I118" i="2" s="1"/>
  <c r="J119" i="2"/>
  <c r="J118" i="2" s="1"/>
  <c r="K119" i="2"/>
  <c r="K118" i="2" s="1"/>
  <c r="L119" i="2"/>
  <c r="L118" i="2" s="1"/>
  <c r="M119" i="2"/>
  <c r="M118" i="2" s="1"/>
  <c r="N119" i="2"/>
  <c r="N118" i="2" s="1"/>
  <c r="O119" i="2"/>
  <c r="O118" i="2" s="1"/>
  <c r="F129" i="2"/>
  <c r="F122" i="2" s="1"/>
  <c r="G129" i="2"/>
  <c r="G122" i="2" s="1"/>
  <c r="H129" i="2"/>
  <c r="H122" i="2" s="1"/>
  <c r="I129" i="2"/>
  <c r="I122" i="2" s="1"/>
  <c r="J129" i="2"/>
  <c r="J122" i="2" s="1"/>
  <c r="K129" i="2"/>
  <c r="K122" i="2" s="1"/>
  <c r="L129" i="2"/>
  <c r="L122" i="2" s="1"/>
  <c r="M129" i="2"/>
  <c r="M122" i="2" s="1"/>
  <c r="N129" i="2"/>
  <c r="N122" i="2" s="1"/>
  <c r="O129" i="2"/>
  <c r="O122" i="2" s="1"/>
  <c r="F135" i="2"/>
  <c r="F131" i="2" s="1"/>
  <c r="G135" i="2"/>
  <c r="G131" i="2" s="1"/>
  <c r="G121" i="2" s="1"/>
  <c r="H135" i="2"/>
  <c r="H131" i="2" s="1"/>
  <c r="I135" i="2"/>
  <c r="I131" i="2" s="1"/>
  <c r="I121" i="2" s="1"/>
  <c r="J135" i="2"/>
  <c r="J131" i="2" s="1"/>
  <c r="K135" i="2"/>
  <c r="K131" i="2" s="1"/>
  <c r="L135" i="2"/>
  <c r="L131" i="2" s="1"/>
  <c r="M135" i="2"/>
  <c r="M131" i="2" s="1"/>
  <c r="N135" i="2"/>
  <c r="N131" i="2" s="1"/>
  <c r="O135" i="2"/>
  <c r="O131" i="2" s="1"/>
  <c r="O121" i="2" s="1"/>
  <c r="F138" i="2"/>
  <c r="G138" i="2"/>
  <c r="H138" i="2"/>
  <c r="I138" i="2"/>
  <c r="J138" i="2"/>
  <c r="K138" i="2"/>
  <c r="L138" i="2"/>
  <c r="M138" i="2"/>
  <c r="N138" i="2"/>
  <c r="O138" i="2"/>
  <c r="F142" i="2"/>
  <c r="G142" i="2"/>
  <c r="H142" i="2"/>
  <c r="I142" i="2"/>
  <c r="J142" i="2"/>
  <c r="J137" i="2" s="1"/>
  <c r="K142" i="2"/>
  <c r="L142" i="2"/>
  <c r="M142" i="2"/>
  <c r="N142" i="2"/>
  <c r="O142" i="2"/>
  <c r="F145" i="2"/>
  <c r="F144" i="2" s="1"/>
  <c r="G145" i="2"/>
  <c r="G144" i="2" s="1"/>
  <c r="H145" i="2"/>
  <c r="H144" i="2" s="1"/>
  <c r="I145" i="2"/>
  <c r="I144" i="2" s="1"/>
  <c r="J145" i="2"/>
  <c r="J144" i="2" s="1"/>
  <c r="K145" i="2"/>
  <c r="K144" i="2" s="1"/>
  <c r="L145" i="2"/>
  <c r="L144" i="2" s="1"/>
  <c r="M145" i="2"/>
  <c r="M144" i="2" s="1"/>
  <c r="N145" i="2"/>
  <c r="N144" i="2" s="1"/>
  <c r="O145" i="2"/>
  <c r="O144" i="2" s="1"/>
  <c r="F152" i="2"/>
  <c r="F151" i="2" s="1"/>
  <c r="G152" i="2"/>
  <c r="G151" i="2" s="1"/>
  <c r="H152" i="2"/>
  <c r="H151" i="2" s="1"/>
  <c r="I152" i="2"/>
  <c r="I151" i="2" s="1"/>
  <c r="J152" i="2"/>
  <c r="J151" i="2" s="1"/>
  <c r="K152" i="2"/>
  <c r="K151" i="2" s="1"/>
  <c r="L152" i="2"/>
  <c r="L151" i="2" s="1"/>
  <c r="L150" i="2" s="1"/>
  <c r="M152" i="2"/>
  <c r="M151" i="2" s="1"/>
  <c r="N152" i="2"/>
  <c r="N151" i="2" s="1"/>
  <c r="O152" i="2"/>
  <c r="O151" i="2" s="1"/>
  <c r="F154" i="2"/>
  <c r="G154" i="2"/>
  <c r="H154" i="2"/>
  <c r="I154" i="2"/>
  <c r="J154" i="2"/>
  <c r="K154" i="2"/>
  <c r="L154" i="2"/>
  <c r="M154" i="2"/>
  <c r="N154" i="2"/>
  <c r="O154" i="2"/>
  <c r="F157" i="2"/>
  <c r="F156" i="2" s="1"/>
  <c r="G157" i="2"/>
  <c r="G156" i="2" s="1"/>
  <c r="H157" i="2"/>
  <c r="H156" i="2" s="1"/>
  <c r="I157" i="2"/>
  <c r="I156" i="2" s="1"/>
  <c r="J157" i="2"/>
  <c r="J156" i="2" s="1"/>
  <c r="K157" i="2"/>
  <c r="K156" i="2" s="1"/>
  <c r="L157" i="2"/>
  <c r="L156" i="2" s="1"/>
  <c r="M157" i="2"/>
  <c r="M156" i="2" s="1"/>
  <c r="N157" i="2"/>
  <c r="N156" i="2" s="1"/>
  <c r="O157" i="2"/>
  <c r="O156" i="2" s="1"/>
  <c r="F162" i="2"/>
  <c r="G162" i="2"/>
  <c r="H162" i="2"/>
  <c r="I162" i="2"/>
  <c r="J162" i="2"/>
  <c r="K162" i="2"/>
  <c r="L162" i="2"/>
  <c r="M162" i="2"/>
  <c r="M161" i="2" s="1"/>
  <c r="N162" i="2"/>
  <c r="O162" i="2"/>
  <c r="F164" i="2"/>
  <c r="G164" i="2"/>
  <c r="H164" i="2"/>
  <c r="I164" i="2"/>
  <c r="J164" i="2"/>
  <c r="K164" i="2"/>
  <c r="L164" i="2"/>
  <c r="M164" i="2"/>
  <c r="N164" i="2"/>
  <c r="O164" i="2"/>
  <c r="F168" i="2"/>
  <c r="F167" i="2" s="1"/>
  <c r="G168" i="2"/>
  <c r="G167" i="2" s="1"/>
  <c r="H168" i="2"/>
  <c r="H167" i="2" s="1"/>
  <c r="I168" i="2"/>
  <c r="I167" i="2" s="1"/>
  <c r="J168" i="2"/>
  <c r="J167" i="2" s="1"/>
  <c r="K168" i="2"/>
  <c r="K167" i="2" s="1"/>
  <c r="L168" i="2"/>
  <c r="L167" i="2" s="1"/>
  <c r="M168" i="2"/>
  <c r="M167" i="2" s="1"/>
  <c r="N168" i="2"/>
  <c r="N167" i="2" s="1"/>
  <c r="O168" i="2"/>
  <c r="O167" i="2" s="1"/>
  <c r="F173" i="2"/>
  <c r="F172" i="2" s="1"/>
  <c r="G173" i="2"/>
  <c r="G172" i="2" s="1"/>
  <c r="H173" i="2"/>
  <c r="H172" i="2" s="1"/>
  <c r="I173" i="2"/>
  <c r="I172" i="2" s="1"/>
  <c r="J173" i="2"/>
  <c r="J172" i="2" s="1"/>
  <c r="K173" i="2"/>
  <c r="K172" i="2" s="1"/>
  <c r="L173" i="2"/>
  <c r="L172" i="2" s="1"/>
  <c r="M173" i="2"/>
  <c r="M172" i="2" s="1"/>
  <c r="N173" i="2"/>
  <c r="N172" i="2" s="1"/>
  <c r="O173" i="2"/>
  <c r="O172" i="2" s="1"/>
  <c r="F176" i="2"/>
  <c r="G176" i="2"/>
  <c r="H176" i="2"/>
  <c r="I176" i="2"/>
  <c r="J176" i="2"/>
  <c r="K176" i="2"/>
  <c r="L176" i="2"/>
  <c r="M176" i="2"/>
  <c r="N176" i="2"/>
  <c r="O176" i="2"/>
  <c r="F181" i="2"/>
  <c r="G181" i="2"/>
  <c r="H181" i="2"/>
  <c r="I181" i="2"/>
  <c r="J181" i="2"/>
  <c r="J175" i="2" s="1"/>
  <c r="K181" i="2"/>
  <c r="L181" i="2"/>
  <c r="M181" i="2"/>
  <c r="N181" i="2"/>
  <c r="O181" i="2"/>
  <c r="F192" i="2"/>
  <c r="F185" i="2" s="1"/>
  <c r="G192" i="2"/>
  <c r="G185" i="2" s="1"/>
  <c r="H192" i="2"/>
  <c r="H185" i="2" s="1"/>
  <c r="I192" i="2"/>
  <c r="I185" i="2" s="1"/>
  <c r="J192" i="2"/>
  <c r="J185" i="2" s="1"/>
  <c r="K192" i="2"/>
  <c r="K185" i="2" s="1"/>
  <c r="L192" i="2"/>
  <c r="L185" i="2" s="1"/>
  <c r="M192" i="2"/>
  <c r="M185" i="2" s="1"/>
  <c r="N192" i="2"/>
  <c r="N185" i="2" s="1"/>
  <c r="O192" i="2"/>
  <c r="O185" i="2" s="1"/>
  <c r="F209" i="2"/>
  <c r="G209" i="2"/>
  <c r="H209" i="2"/>
  <c r="I209" i="2"/>
  <c r="J209" i="2"/>
  <c r="K209" i="2"/>
  <c r="L209" i="2"/>
  <c r="M209" i="2"/>
  <c r="N209" i="2"/>
  <c r="O209" i="2"/>
  <c r="F211" i="2"/>
  <c r="G211" i="2"/>
  <c r="H211" i="2"/>
  <c r="I211" i="2"/>
  <c r="J211" i="2"/>
  <c r="K211" i="2"/>
  <c r="L211" i="2"/>
  <c r="M211" i="2"/>
  <c r="N211" i="2"/>
  <c r="O211" i="2"/>
  <c r="F215" i="2"/>
  <c r="G215" i="2"/>
  <c r="H215" i="2"/>
  <c r="I215" i="2"/>
  <c r="J215" i="2"/>
  <c r="K215" i="2"/>
  <c r="L215" i="2"/>
  <c r="M215" i="2"/>
  <c r="N215" i="2"/>
  <c r="O215" i="2"/>
  <c r="F217" i="2"/>
  <c r="G217" i="2"/>
  <c r="H217" i="2"/>
  <c r="I217" i="2"/>
  <c r="J217" i="2"/>
  <c r="K217" i="2"/>
  <c r="L217" i="2"/>
  <c r="M217" i="2"/>
  <c r="N217" i="2"/>
  <c r="O217" i="2"/>
  <c r="F222" i="2"/>
  <c r="G222" i="2"/>
  <c r="H222" i="2"/>
  <c r="I222" i="2"/>
  <c r="J222" i="2"/>
  <c r="K222" i="2"/>
  <c r="L222" i="2"/>
  <c r="M222" i="2"/>
  <c r="N222" i="2"/>
  <c r="O222" i="2"/>
  <c r="F225" i="2"/>
  <c r="G225" i="2"/>
  <c r="H225" i="2"/>
  <c r="I225" i="2"/>
  <c r="J225" i="2"/>
  <c r="K225" i="2"/>
  <c r="L225" i="2"/>
  <c r="M225" i="2"/>
  <c r="N225" i="2"/>
  <c r="O225" i="2"/>
  <c r="F231" i="2"/>
  <c r="F230" i="2" s="1"/>
  <c r="G231" i="2"/>
  <c r="G230" i="2" s="1"/>
  <c r="H231" i="2"/>
  <c r="H230" i="2" s="1"/>
  <c r="I231" i="2"/>
  <c r="I230" i="2" s="1"/>
  <c r="J231" i="2"/>
  <c r="J230" i="2" s="1"/>
  <c r="K231" i="2"/>
  <c r="K230" i="2" s="1"/>
  <c r="L231" i="2"/>
  <c r="L230" i="2" s="1"/>
  <c r="M231" i="2"/>
  <c r="M230" i="2" s="1"/>
  <c r="N231" i="2"/>
  <c r="N230" i="2" s="1"/>
  <c r="O231" i="2"/>
  <c r="O230" i="2" s="1"/>
  <c r="F236" i="2"/>
  <c r="G236" i="2"/>
  <c r="H236" i="2"/>
  <c r="I236" i="2"/>
  <c r="J236" i="2"/>
  <c r="K236" i="2"/>
  <c r="L236" i="2"/>
  <c r="M236" i="2"/>
  <c r="N236" i="2"/>
  <c r="O236" i="2"/>
  <c r="F253" i="2"/>
  <c r="G253" i="2"/>
  <c r="H253" i="2"/>
  <c r="I253" i="2"/>
  <c r="J253" i="2"/>
  <c r="K253" i="2"/>
  <c r="L253" i="2"/>
  <c r="M253" i="2"/>
  <c r="N253" i="2"/>
  <c r="O253" i="2"/>
  <c r="F271" i="2"/>
  <c r="G271" i="2"/>
  <c r="H271" i="2"/>
  <c r="I271" i="2"/>
  <c r="J271" i="2"/>
  <c r="K271" i="2"/>
  <c r="L271" i="2"/>
  <c r="M271" i="2"/>
  <c r="N271" i="2"/>
  <c r="O271" i="2"/>
  <c r="F275" i="2"/>
  <c r="G275" i="2"/>
  <c r="H275" i="2"/>
  <c r="I275" i="2"/>
  <c r="J275" i="2"/>
  <c r="K275" i="2"/>
  <c r="L275" i="2"/>
  <c r="M275" i="2"/>
  <c r="N275" i="2"/>
  <c r="O275" i="2"/>
  <c r="F277" i="2"/>
  <c r="G277" i="2"/>
  <c r="H277" i="2"/>
  <c r="I277" i="2"/>
  <c r="J277" i="2"/>
  <c r="K277" i="2"/>
  <c r="L277" i="2"/>
  <c r="M277" i="2"/>
  <c r="N277" i="2"/>
  <c r="O277" i="2"/>
  <c r="F279" i="2"/>
  <c r="G279" i="2"/>
  <c r="H279" i="2"/>
  <c r="I279" i="2"/>
  <c r="J279" i="2"/>
  <c r="K279" i="2"/>
  <c r="L279" i="2"/>
  <c r="M279" i="2"/>
  <c r="N279" i="2"/>
  <c r="O279" i="2"/>
  <c r="F284" i="2"/>
  <c r="G284" i="2"/>
  <c r="H284" i="2"/>
  <c r="I284" i="2"/>
  <c r="J284" i="2"/>
  <c r="K284" i="2"/>
  <c r="L284" i="2"/>
  <c r="M284" i="2"/>
  <c r="N284" i="2"/>
  <c r="O284" i="2"/>
  <c r="F288" i="2"/>
  <c r="G288" i="2"/>
  <c r="H288" i="2"/>
  <c r="I288" i="2"/>
  <c r="J288" i="2"/>
  <c r="K288" i="2"/>
  <c r="L288" i="2"/>
  <c r="M288" i="2"/>
  <c r="N288" i="2"/>
  <c r="O288" i="2"/>
  <c r="F290" i="2"/>
  <c r="G290" i="2"/>
  <c r="H290" i="2"/>
  <c r="I290" i="2"/>
  <c r="J290" i="2"/>
  <c r="K290" i="2"/>
  <c r="L290" i="2"/>
  <c r="M290" i="2"/>
  <c r="N290" i="2"/>
  <c r="O290" i="2"/>
  <c r="F294" i="2"/>
  <c r="F293" i="2" s="1"/>
  <c r="G294" i="2"/>
  <c r="G293" i="2" s="1"/>
  <c r="H294" i="2"/>
  <c r="H293" i="2" s="1"/>
  <c r="I294" i="2"/>
  <c r="I293" i="2" s="1"/>
  <c r="J294" i="2"/>
  <c r="J293" i="2" s="1"/>
  <c r="K294" i="2"/>
  <c r="K293" i="2" s="1"/>
  <c r="L294" i="2"/>
  <c r="L293" i="2" s="1"/>
  <c r="M294" i="2"/>
  <c r="M293" i="2" s="1"/>
  <c r="N294" i="2"/>
  <c r="N293" i="2" s="1"/>
  <c r="O294" i="2"/>
  <c r="O293" i="2" s="1"/>
  <c r="F311" i="2"/>
  <c r="G311" i="2"/>
  <c r="H311" i="2"/>
  <c r="I311" i="2"/>
  <c r="J311" i="2"/>
  <c r="K311" i="2"/>
  <c r="L311" i="2"/>
  <c r="M311" i="2"/>
  <c r="N311" i="2"/>
  <c r="O311" i="2"/>
  <c r="F313" i="2"/>
  <c r="G313" i="2"/>
  <c r="H313" i="2"/>
  <c r="I313" i="2"/>
  <c r="J313" i="2"/>
  <c r="K313" i="2"/>
  <c r="L313" i="2"/>
  <c r="M313" i="2"/>
  <c r="N313" i="2"/>
  <c r="O313" i="2"/>
  <c r="F315" i="2"/>
  <c r="G315" i="2"/>
  <c r="H315" i="2"/>
  <c r="I315" i="2"/>
  <c r="J315" i="2"/>
  <c r="K315" i="2"/>
  <c r="L315" i="2"/>
  <c r="M315" i="2"/>
  <c r="N315" i="2"/>
  <c r="O315" i="2"/>
  <c r="F318" i="2"/>
  <c r="G318" i="2"/>
  <c r="H318" i="2"/>
  <c r="I318" i="2"/>
  <c r="J318" i="2"/>
  <c r="K318" i="2"/>
  <c r="L318" i="2"/>
  <c r="M318" i="2"/>
  <c r="N318" i="2"/>
  <c r="O318" i="2"/>
  <c r="F325" i="2"/>
  <c r="F323" i="2" s="1"/>
  <c r="F322" i="2" s="1"/>
  <c r="G325" i="2"/>
  <c r="G323" i="2" s="1"/>
  <c r="G322" i="2" s="1"/>
  <c r="H325" i="2"/>
  <c r="H323" i="2" s="1"/>
  <c r="H322" i="2" s="1"/>
  <c r="I325" i="2"/>
  <c r="I323" i="2" s="1"/>
  <c r="I322" i="2" s="1"/>
  <c r="J325" i="2"/>
  <c r="J323" i="2" s="1"/>
  <c r="J322" i="2" s="1"/>
  <c r="K325" i="2"/>
  <c r="K323" i="2" s="1"/>
  <c r="K322" i="2" s="1"/>
  <c r="L325" i="2"/>
  <c r="L323" i="2" s="1"/>
  <c r="L322" i="2" s="1"/>
  <c r="M325" i="2"/>
  <c r="M323" i="2" s="1"/>
  <c r="M322" i="2" s="1"/>
  <c r="N325" i="2"/>
  <c r="N323" i="2" s="1"/>
  <c r="N322" i="2" s="1"/>
  <c r="O325" i="2"/>
  <c r="O323" i="2" s="1"/>
  <c r="O322" i="2" s="1"/>
  <c r="F328" i="2"/>
  <c r="F327" i="2" s="1"/>
  <c r="G328" i="2"/>
  <c r="G327" i="2" s="1"/>
  <c r="H328" i="2"/>
  <c r="H327" i="2" s="1"/>
  <c r="I328" i="2"/>
  <c r="I327" i="2" s="1"/>
  <c r="J328" i="2"/>
  <c r="J327" i="2" s="1"/>
  <c r="K328" i="2"/>
  <c r="K327" i="2" s="1"/>
  <c r="L328" i="2"/>
  <c r="L327" i="2" s="1"/>
  <c r="M328" i="2"/>
  <c r="M327" i="2" s="1"/>
  <c r="N328" i="2"/>
  <c r="N327" i="2" s="1"/>
  <c r="O328" i="2"/>
  <c r="O327" i="2" s="1"/>
  <c r="F333" i="2"/>
  <c r="F332" i="2" s="1"/>
  <c r="G333" i="2"/>
  <c r="G332" i="2" s="1"/>
  <c r="H333" i="2"/>
  <c r="H332" i="2" s="1"/>
  <c r="I333" i="2"/>
  <c r="I332" i="2" s="1"/>
  <c r="J333" i="2"/>
  <c r="J332" i="2" s="1"/>
  <c r="K333" i="2"/>
  <c r="K332" i="2" s="1"/>
  <c r="L333" i="2"/>
  <c r="L332" i="2" s="1"/>
  <c r="M333" i="2"/>
  <c r="M332" i="2" s="1"/>
  <c r="N333" i="2"/>
  <c r="N332" i="2" s="1"/>
  <c r="O333" i="2"/>
  <c r="O332" i="2" s="1"/>
  <c r="F340" i="2"/>
  <c r="G340" i="2"/>
  <c r="H340" i="2"/>
  <c r="I340" i="2"/>
  <c r="J340" i="2"/>
  <c r="K340" i="2"/>
  <c r="L340" i="2"/>
  <c r="M340" i="2"/>
  <c r="N340" i="2"/>
  <c r="O340" i="2"/>
  <c r="F345" i="2"/>
  <c r="G345" i="2"/>
  <c r="H345" i="2"/>
  <c r="I345" i="2"/>
  <c r="J345" i="2"/>
  <c r="K345" i="2"/>
  <c r="L345" i="2"/>
  <c r="M345" i="2"/>
  <c r="N345" i="2"/>
  <c r="O345" i="2"/>
  <c r="F353" i="2"/>
  <c r="G353" i="2"/>
  <c r="H353" i="2"/>
  <c r="I353" i="2"/>
  <c r="J353" i="2"/>
  <c r="K353" i="2"/>
  <c r="L353" i="2"/>
  <c r="M353" i="2"/>
  <c r="N353" i="2"/>
  <c r="O353" i="2"/>
  <c r="F356" i="2"/>
  <c r="G356" i="2"/>
  <c r="H356" i="2"/>
  <c r="I356" i="2"/>
  <c r="J356" i="2"/>
  <c r="K356" i="2"/>
  <c r="L356" i="2"/>
  <c r="M356" i="2"/>
  <c r="N356" i="2"/>
  <c r="O356" i="2"/>
  <c r="F361" i="2"/>
  <c r="G361" i="2"/>
  <c r="H361" i="2"/>
  <c r="I361" i="2"/>
  <c r="J361" i="2"/>
  <c r="K361" i="2"/>
  <c r="L361" i="2"/>
  <c r="M361" i="2"/>
  <c r="N361" i="2"/>
  <c r="O361" i="2"/>
  <c r="F363" i="2"/>
  <c r="G363" i="2"/>
  <c r="H363" i="2"/>
  <c r="I363" i="2"/>
  <c r="J363" i="2"/>
  <c r="K363" i="2"/>
  <c r="L363" i="2"/>
  <c r="M363" i="2"/>
  <c r="N363" i="2"/>
  <c r="O363" i="2"/>
  <c r="F372" i="2"/>
  <c r="G372" i="2"/>
  <c r="H372" i="2"/>
  <c r="I372" i="2"/>
  <c r="J372" i="2"/>
  <c r="J365" i="2" s="1"/>
  <c r="K372" i="2"/>
  <c r="L372" i="2"/>
  <c r="M372" i="2"/>
  <c r="N372" i="2"/>
  <c r="O372" i="2"/>
  <c r="F374" i="2"/>
  <c r="G374" i="2"/>
  <c r="G365" i="2" s="1"/>
  <c r="G355" i="2" s="1"/>
  <c r="H374" i="2"/>
  <c r="I374" i="2"/>
  <c r="J374" i="2"/>
  <c r="K374" i="2"/>
  <c r="L374" i="2"/>
  <c r="L365" i="2" s="1"/>
  <c r="M374" i="2"/>
  <c r="N374" i="2"/>
  <c r="O374" i="2"/>
  <c r="O365" i="2" s="1"/>
  <c r="O355" i="2" s="1"/>
  <c r="F412" i="2"/>
  <c r="G412" i="2"/>
  <c r="H412" i="2"/>
  <c r="I412" i="2"/>
  <c r="J412" i="2"/>
  <c r="K412" i="2"/>
  <c r="L412" i="2"/>
  <c r="M412" i="2"/>
  <c r="N412" i="2"/>
  <c r="O412" i="2"/>
  <c r="F414" i="2"/>
  <c r="G414" i="2"/>
  <c r="H414" i="2"/>
  <c r="I414" i="2"/>
  <c r="J414" i="2"/>
  <c r="K414" i="2"/>
  <c r="L414" i="2"/>
  <c r="M414" i="2"/>
  <c r="N414" i="2"/>
  <c r="O414" i="2"/>
  <c r="F428" i="2"/>
  <c r="F427" i="2" s="1"/>
  <c r="G428" i="2"/>
  <c r="G427" i="2" s="1"/>
  <c r="H428" i="2"/>
  <c r="H427" i="2" s="1"/>
  <c r="I428" i="2"/>
  <c r="I427" i="2" s="1"/>
  <c r="J428" i="2"/>
  <c r="J427" i="2" s="1"/>
  <c r="K428" i="2"/>
  <c r="K427" i="2" s="1"/>
  <c r="L428" i="2"/>
  <c r="L427" i="2" s="1"/>
  <c r="M428" i="2"/>
  <c r="M427" i="2" s="1"/>
  <c r="N428" i="2"/>
  <c r="N427" i="2" s="1"/>
  <c r="O428" i="2"/>
  <c r="O427" i="2" s="1"/>
  <c r="F433" i="2"/>
  <c r="F432" i="2" s="1"/>
  <c r="G433" i="2"/>
  <c r="G432" i="2" s="1"/>
  <c r="H433" i="2"/>
  <c r="H432" i="2" s="1"/>
  <c r="I433" i="2"/>
  <c r="I432" i="2" s="1"/>
  <c r="J433" i="2"/>
  <c r="J432" i="2" s="1"/>
  <c r="K433" i="2"/>
  <c r="K432" i="2" s="1"/>
  <c r="L433" i="2"/>
  <c r="L432" i="2" s="1"/>
  <c r="M433" i="2"/>
  <c r="M432" i="2" s="1"/>
  <c r="N433" i="2"/>
  <c r="N432" i="2" s="1"/>
  <c r="O433" i="2"/>
  <c r="O432" i="2" s="1"/>
  <c r="F451" i="2"/>
  <c r="F449" i="2" s="1"/>
  <c r="F448" i="2" s="1"/>
  <c r="G451" i="2"/>
  <c r="G449" i="2" s="1"/>
  <c r="G448" i="2" s="1"/>
  <c r="H451" i="2"/>
  <c r="H449" i="2" s="1"/>
  <c r="H448" i="2" s="1"/>
  <c r="I451" i="2"/>
  <c r="I449" i="2" s="1"/>
  <c r="I448" i="2" s="1"/>
  <c r="J451" i="2"/>
  <c r="J449" i="2" s="1"/>
  <c r="J448" i="2" s="1"/>
  <c r="K451" i="2"/>
  <c r="K449" i="2" s="1"/>
  <c r="K448" i="2" s="1"/>
  <c r="L451" i="2"/>
  <c r="L449" i="2" s="1"/>
  <c r="L448" i="2" s="1"/>
  <c r="M451" i="2"/>
  <c r="M449" i="2" s="1"/>
  <c r="M448" i="2" s="1"/>
  <c r="N451" i="2"/>
  <c r="N449" i="2" s="1"/>
  <c r="N448" i="2" s="1"/>
  <c r="O451" i="2"/>
  <c r="O449" i="2" s="1"/>
  <c r="O448" i="2" s="1"/>
  <c r="F457" i="2"/>
  <c r="F456" i="2" s="1"/>
  <c r="G457" i="2"/>
  <c r="G456" i="2" s="1"/>
  <c r="H457" i="2"/>
  <c r="H456" i="2" s="1"/>
  <c r="I457" i="2"/>
  <c r="I456" i="2" s="1"/>
  <c r="J457" i="2"/>
  <c r="J456" i="2" s="1"/>
  <c r="K457" i="2"/>
  <c r="K456" i="2" s="1"/>
  <c r="L457" i="2"/>
  <c r="L456" i="2" s="1"/>
  <c r="M457" i="2"/>
  <c r="M456" i="2" s="1"/>
  <c r="N457" i="2"/>
  <c r="N456" i="2" s="1"/>
  <c r="O457" i="2"/>
  <c r="O456" i="2" s="1"/>
  <c r="C467" i="2"/>
  <c r="C479" i="2" s="1"/>
  <c r="D467" i="2"/>
  <c r="E467" i="2"/>
  <c r="E479" i="2" s="1"/>
  <c r="F467" i="2"/>
  <c r="F479" i="2" s="1"/>
  <c r="G467" i="2"/>
  <c r="G479" i="2" s="1"/>
  <c r="H467" i="2"/>
  <c r="I467" i="2"/>
  <c r="I479" i="2" s="1"/>
  <c r="J467" i="2"/>
  <c r="K467" i="2"/>
  <c r="K479" i="2" s="1"/>
  <c r="L467" i="2"/>
  <c r="L479" i="2" s="1"/>
  <c r="D479" i="2"/>
  <c r="H479" i="2"/>
  <c r="J479" i="2"/>
  <c r="K150" i="2" l="1"/>
  <c r="N86" i="2"/>
  <c r="N85" i="2" s="1"/>
  <c r="F86" i="2"/>
  <c r="F85" i="2" s="1"/>
  <c r="J63" i="2"/>
  <c r="L10" i="2"/>
  <c r="H282" i="2"/>
  <c r="M86" i="2"/>
  <c r="M85" i="2" s="1"/>
  <c r="I63" i="2"/>
  <c r="K10" i="2"/>
  <c r="K292" i="2"/>
  <c r="I150" i="2"/>
  <c r="F121" i="2"/>
  <c r="H97" i="2"/>
  <c r="J10" i="2"/>
  <c r="H137" i="2"/>
  <c r="O97" i="2"/>
  <c r="G97" i="2"/>
  <c r="O137" i="2"/>
  <c r="F110" i="2"/>
  <c r="N63" i="2"/>
  <c r="F63" i="2"/>
  <c r="M110" i="2"/>
  <c r="M63" i="2"/>
  <c r="M62" i="2" s="1"/>
  <c r="K36" i="2"/>
  <c r="K9" i="2" s="1"/>
  <c r="J355" i="2"/>
  <c r="I184" i="2"/>
  <c r="I183" i="2" s="1"/>
  <c r="M150" i="2"/>
  <c r="M137" i="2"/>
  <c r="H86" i="2"/>
  <c r="H85" i="2" s="1"/>
  <c r="N10" i="2"/>
  <c r="G86" i="2"/>
  <c r="G85" i="2" s="1"/>
  <c r="K365" i="2"/>
  <c r="K355" i="2" s="1"/>
  <c r="I331" i="2"/>
  <c r="O292" i="2"/>
  <c r="G292" i="2"/>
  <c r="I235" i="2"/>
  <c r="K235" i="2"/>
  <c r="K234" i="2" s="1"/>
  <c r="K175" i="2"/>
  <c r="J166" i="2"/>
  <c r="N292" i="2"/>
  <c r="F292" i="2"/>
  <c r="M282" i="2"/>
  <c r="J235" i="2"/>
  <c r="M184" i="2"/>
  <c r="I166" i="2"/>
  <c r="I161" i="2"/>
  <c r="G137" i="2"/>
  <c r="L110" i="2"/>
  <c r="H63" i="2"/>
  <c r="I10" i="2"/>
  <c r="I365" i="2"/>
  <c r="I355" i="2" s="1"/>
  <c r="G331" i="2"/>
  <c r="G330" i="2" s="1"/>
  <c r="M292" i="2"/>
  <c r="G235" i="2"/>
  <c r="L184" i="2"/>
  <c r="L183" i="2" s="1"/>
  <c r="I175" i="2"/>
  <c r="H161" i="2"/>
  <c r="N137" i="2"/>
  <c r="F137" i="2"/>
  <c r="K110" i="2"/>
  <c r="N97" i="2"/>
  <c r="F97" i="2"/>
  <c r="O63" i="2"/>
  <c r="O62" i="2" s="1"/>
  <c r="G63" i="2"/>
  <c r="H10" i="2"/>
  <c r="K282" i="2"/>
  <c r="K184" i="2"/>
  <c r="K183" i="2" s="1"/>
  <c r="H175" i="2"/>
  <c r="O161" i="2"/>
  <c r="G161" i="2"/>
  <c r="J150" i="2"/>
  <c r="K121" i="2"/>
  <c r="J110" i="2"/>
  <c r="M97" i="2"/>
  <c r="L86" i="2"/>
  <c r="L85" i="2" s="1"/>
  <c r="H36" i="2"/>
  <c r="G10" i="2"/>
  <c r="G9" i="2" s="1"/>
  <c r="M331" i="2"/>
  <c r="O235" i="2"/>
  <c r="O234" i="2" s="1"/>
  <c r="O175" i="2"/>
  <c r="G175" i="2"/>
  <c r="N161" i="2"/>
  <c r="F161" i="2"/>
  <c r="J121" i="2"/>
  <c r="I110" i="2"/>
  <c r="L97" i="2"/>
  <c r="K86" i="2"/>
  <c r="K85" i="2" s="1"/>
  <c r="L331" i="2"/>
  <c r="G282" i="2"/>
  <c r="I282" i="2"/>
  <c r="N175" i="2"/>
  <c r="F175" i="2"/>
  <c r="K137" i="2"/>
  <c r="M121" i="2"/>
  <c r="H110" i="2"/>
  <c r="K97" i="2"/>
  <c r="J86" i="2"/>
  <c r="J85" i="2" s="1"/>
  <c r="L63" i="2"/>
  <c r="M365" i="2"/>
  <c r="M355" i="2" s="1"/>
  <c r="K331" i="2"/>
  <c r="I292" i="2"/>
  <c r="I234" i="2" s="1"/>
  <c r="M235" i="2"/>
  <c r="H184" i="2"/>
  <c r="H183" i="2" s="1"/>
  <c r="M175" i="2"/>
  <c r="O150" i="2"/>
  <c r="G150" i="2"/>
  <c r="O110" i="2"/>
  <c r="G110" i="2"/>
  <c r="J97" i="2"/>
  <c r="I86" i="2"/>
  <c r="I85" i="2" s="1"/>
  <c r="K63" i="2"/>
  <c r="O282" i="2"/>
  <c r="O184" i="2"/>
  <c r="O183" i="2" s="1"/>
  <c r="G184" i="2"/>
  <c r="G183" i="2" s="1"/>
  <c r="K166" i="2"/>
  <c r="K161" i="2"/>
  <c r="N150" i="2"/>
  <c r="I137" i="2"/>
  <c r="I97" i="2"/>
  <c r="J36" i="2"/>
  <c r="N36" i="2"/>
  <c r="F36" i="2"/>
  <c r="F9" i="2" s="1"/>
  <c r="O9" i="2"/>
  <c r="M36" i="2"/>
  <c r="M9" i="2"/>
  <c r="M183" i="2"/>
  <c r="O166" i="2"/>
  <c r="N121" i="2"/>
  <c r="H235" i="2"/>
  <c r="H150" i="2"/>
  <c r="N282" i="2"/>
  <c r="F282" i="2"/>
  <c r="L137" i="2"/>
  <c r="H166" i="2"/>
  <c r="N365" i="2"/>
  <c r="N355" i="2" s="1"/>
  <c r="F365" i="2"/>
  <c r="F355" i="2" s="1"/>
  <c r="N331" i="2"/>
  <c r="F331" i="2"/>
  <c r="F330" i="2" s="1"/>
  <c r="J331" i="2"/>
  <c r="J330" i="2" s="1"/>
  <c r="L175" i="2"/>
  <c r="L355" i="2"/>
  <c r="L330" i="2" s="1"/>
  <c r="I36" i="2"/>
  <c r="L36" i="2"/>
  <c r="H365" i="2"/>
  <c r="H355" i="2" s="1"/>
  <c r="H292" i="2"/>
  <c r="L292" i="2"/>
  <c r="J282" i="2"/>
  <c r="L282" i="2"/>
  <c r="F150" i="2"/>
  <c r="F62" i="2" s="1"/>
  <c r="F166" i="2"/>
  <c r="N166" i="2"/>
  <c r="H331" i="2"/>
  <c r="N184" i="2"/>
  <c r="N183" i="2" s="1"/>
  <c r="F184" i="2"/>
  <c r="F183" i="2" s="1"/>
  <c r="J184" i="2"/>
  <c r="J183" i="2" s="1"/>
  <c r="L121" i="2"/>
  <c r="O331" i="2"/>
  <c r="O330" i="2" s="1"/>
  <c r="L166" i="2"/>
  <c r="H121" i="2"/>
  <c r="J292" i="2"/>
  <c r="N235" i="2"/>
  <c r="F235" i="2"/>
  <c r="L235" i="2"/>
  <c r="M166" i="2"/>
  <c r="M160" i="2" s="1"/>
  <c r="G166" i="2"/>
  <c r="J161" i="2"/>
  <c r="L161" i="2"/>
  <c r="I330" i="2"/>
  <c r="G234" i="2"/>
  <c r="I160" i="2"/>
  <c r="L9" i="2"/>
  <c r="F160" i="2"/>
  <c r="I9" i="2"/>
  <c r="L234" i="2" l="1"/>
  <c r="N62" i="2"/>
  <c r="J62" i="2"/>
  <c r="G62" i="2"/>
  <c r="K62" i="2"/>
  <c r="I62" i="2"/>
  <c r="M330" i="2"/>
  <c r="K160" i="2"/>
  <c r="J9" i="2"/>
  <c r="N9" i="2"/>
  <c r="O160" i="2"/>
  <c r="L62" i="2"/>
  <c r="J234" i="2"/>
  <c r="L160" i="2"/>
  <c r="H234" i="2"/>
  <c r="M234" i="2"/>
  <c r="N330" i="2"/>
  <c r="H330" i="2"/>
  <c r="J160" i="2"/>
  <c r="H9" i="2"/>
  <c r="H62" i="2"/>
  <c r="N160" i="2"/>
  <c r="G160" i="2"/>
  <c r="H160" i="2"/>
  <c r="K330" i="2"/>
  <c r="F234" i="2"/>
  <c r="N234" i="2"/>
</calcChain>
</file>

<file path=xl/sharedStrings.xml><?xml version="1.0" encoding="utf-8"?>
<sst xmlns="http://schemas.openxmlformats.org/spreadsheetml/2006/main" count="3410" uniqueCount="1435">
  <si>
    <t>Šakių rajono savivaldybės administracijos 2024 metų veiklos planas</t>
  </si>
  <si>
    <t>Kodas</t>
  </si>
  <si>
    <t>Šakių rajono savivaldybės administracijos 2024 m. metinis veiklos planas</t>
  </si>
  <si>
    <t>Vykdytojas</t>
  </si>
  <si>
    <t>Atsakingas (-i) asmuo (-ys)</t>
  </si>
  <si>
    <t>Papildomas (-i) požymis (-iai)</t>
  </si>
  <si>
    <t>Lėšos biudžetiniams metams</t>
  </si>
  <si>
    <t>Finansavimo lėšos</t>
  </si>
  <si>
    <t>Poveikio /Rezultato /Produkto /Veiklos efektyvumo</t>
  </si>
  <si>
    <t>SB</t>
  </si>
  <si>
    <t>SB (PĮ; KTP)</t>
  </si>
  <si>
    <t>SB (AA)</t>
  </si>
  <si>
    <t>SB (VB D)</t>
  </si>
  <si>
    <t>SP</t>
  </si>
  <si>
    <t>ES</t>
  </si>
  <si>
    <t>VB</t>
  </si>
  <si>
    <t>VIP</t>
  </si>
  <si>
    <t>KT</t>
  </si>
  <si>
    <t>Rodiklis</t>
  </si>
  <si>
    <t>Mato vnt.</t>
  </si>
  <si>
    <t>Planas</t>
  </si>
  <si>
    <t>2024</t>
  </si>
  <si>
    <t>01</t>
  </si>
  <si>
    <t>Mokymosi visą gyvenimą, jaunimo ir sporto programa</t>
  </si>
  <si>
    <t>Švietimo, kultūros ir sporto skyrius</t>
  </si>
  <si>
    <t>Darius Aštrauskas; Ingrida Kasparavičienė</t>
  </si>
  <si>
    <t>01.01.</t>
  </si>
  <si>
    <t>Tikslas. Švietimo kokybės gerinimas</t>
  </si>
  <si>
    <t>Darius Aštrauskas</t>
  </si>
  <si>
    <t>Visuomenės pasitenkinimas teikiamomis švietimo paslaugomis, procentais</t>
  </si>
  <si>
    <t>proc.</t>
  </si>
  <si>
    <t>100,00</t>
  </si>
  <si>
    <t>01.01.01</t>
  </si>
  <si>
    <t>Uždavinys. Kompleksiškai modernizuoti, renovuoti švietimo įstaigų mokymo (si) ir ugdymo (si) aplinką ir materialinę bazę (vaikų ir jaunimo ugdymo organizavimas)</t>
  </si>
  <si>
    <t>T</t>
  </si>
  <si>
    <t>Modernizuotų švietimo įstaigų skaičius</t>
  </si>
  <si>
    <t>vnt.</t>
  </si>
  <si>
    <t>2,00</t>
  </si>
  <si>
    <t>01.01.01.01.</t>
  </si>
  <si>
    <t>Priemonė. Atnaujinti įrangą brandos egzaminų vykdymui švietimo įstaigose</t>
  </si>
  <si>
    <t>Gintaras  Demenius</t>
  </si>
  <si>
    <t>TP</t>
  </si>
  <si>
    <t>Gaunamų iš Švietimo ir mokslo ministerijos priemonių skaičius</t>
  </si>
  <si>
    <t>01.01.01.03</t>
  </si>
  <si>
    <t>Priemonė. Mokymo reikmėms skirtų lėšų naudojimo programa valdoma administracijoje</t>
  </si>
  <si>
    <t>Administracines lėšas naudojančių įstaigų skaičius</t>
  </si>
  <si>
    <t>1,00</t>
  </si>
  <si>
    <t>01.01.01.05.</t>
  </si>
  <si>
    <t>Priemonė. Mokinių pavėžėjimo programa</t>
  </si>
  <si>
    <t>Mokinių, pavežamų maršrutiniu transportu, skaičius</t>
  </si>
  <si>
    <t>325,00</t>
  </si>
  <si>
    <t>01.01.01.08.</t>
  </si>
  <si>
    <t>Priemonė. Renginių (olimpiadų, konkursų, viktorinų, peržiūrų, švenčių, festivalių, vasaros poilsio) organizavimo, mokinių ir darbuotojų skatinimo programos</t>
  </si>
  <si>
    <t>Organizuojamų renginių skaičius</t>
  </si>
  <si>
    <t>50,00</t>
  </si>
  <si>
    <t>Premija apdovanotų mokytojų skaičius</t>
  </si>
  <si>
    <t>4,00</t>
  </si>
  <si>
    <t>Skirtų premijų šimtukininkams ir mokiniams už aukštus mokymosi rezultatus skaičius</t>
  </si>
  <si>
    <t>9,00</t>
  </si>
  <si>
    <t>01.01.01.11.</t>
  </si>
  <si>
    <t>Priemonė: Vaikų vasaros stovyklų programa</t>
  </si>
  <si>
    <t>BĮ Šakių rajono savivaldybės viešoji biblioteka; BĮ Zanavykų muziejus; BĮ Šakių kultūros centras; Šakių rajono jaunimo kūrybos ir sporto centras</t>
  </si>
  <si>
    <t>Gintaras  Demenius; Ingrida Kasparavičienė</t>
  </si>
  <si>
    <t>Mokiniams organizuotų stovyklų skaičius</t>
  </si>
  <si>
    <t>13,00</t>
  </si>
  <si>
    <t>01.01.01.14</t>
  </si>
  <si>
    <t>Priemonė: Kokybės krepšelio lėšos</t>
  </si>
  <si>
    <t>Kokybės krepšelį naudojančių įstaigų skaičius</t>
  </si>
  <si>
    <t>01.01.01.18</t>
  </si>
  <si>
    <t>Priemonė. Įsteigti švietimo pagalbos specialistų pareigybes</t>
  </si>
  <si>
    <t>Švietimo įstaigų, kurioms skirti švietimo pagalbos specialistai, etatai</t>
  </si>
  <si>
    <t>01.01.01.22.</t>
  </si>
  <si>
    <t>Priemonė. Mokinius vežančių Griškabūdžio seniūnijos autobusų išlaikymo programa</t>
  </si>
  <si>
    <t>Griškabūdžio seniūnija</t>
  </si>
  <si>
    <t>Mokinių, pavežamų seniūnijos autobusu, skaičius</t>
  </si>
  <si>
    <t>19,00</t>
  </si>
  <si>
    <t>01.01.01.23.</t>
  </si>
  <si>
    <t>Priemonė. Mokinius vežančių Kriūkų seniūnijos autobusų išlaikymo programa</t>
  </si>
  <si>
    <t>Kriūkų seniūnija</t>
  </si>
  <si>
    <t>12,00</t>
  </si>
  <si>
    <t>01.01.01.24.</t>
  </si>
  <si>
    <t>Priemonė. Mokinius vežančių Kudirkos Naumiesčio seniūnijos autobusų išlaikymo programa</t>
  </si>
  <si>
    <t>Kudirkos Naumiesčio seniūnija</t>
  </si>
  <si>
    <t>40,00</t>
  </si>
  <si>
    <t>01.01.01.25.</t>
  </si>
  <si>
    <t>Priemonė. Mokinius vežančių Lekėčių seniūnijos autobusų išlaikymo programa</t>
  </si>
  <si>
    <t>Lekėčių seniūnija</t>
  </si>
  <si>
    <t>24,00</t>
  </si>
  <si>
    <t>01.01.01.27.</t>
  </si>
  <si>
    <t>Priemonė. Dalyvauti elektroninio mokinio pažymėjimo programoje</t>
  </si>
  <si>
    <t>Programoje dalyvaujančių švietimo įstaigų skaičius</t>
  </si>
  <si>
    <t>01.01.01.28.</t>
  </si>
  <si>
    <t>Priemonė. Įgyvendinti STEAM programą</t>
  </si>
  <si>
    <t>Projekte dalyvaujančių įstaigų skaičius</t>
  </si>
  <si>
    <t>11,00</t>
  </si>
  <si>
    <t>01.01.02.</t>
  </si>
  <si>
    <t>Uždavinys. Tobulinti pedagoginio personalo klvalifikacijos kėlimą ir persikvalifikavimo galimybes.</t>
  </si>
  <si>
    <t>Pakėlusių kvalifikaciją pedagogų skaičius</t>
  </si>
  <si>
    <t>120,00</t>
  </si>
  <si>
    <t>01.01.02.01.</t>
  </si>
  <si>
    <t>Priemonė. Organizuoti kvalifikacijos kėlimo kursus švietimo įstaigų vadovams, pavaduotojams, dakykų mokytojams, mokytojams, dirbantiems neformaliojo švietimo srityje</t>
  </si>
  <si>
    <t>Suorganizuotų kvalifikacijos kėlimo kursų skaičius</t>
  </si>
  <si>
    <t>01.01.02.02.</t>
  </si>
  <si>
    <t>Priemonė. Mokytojų perkvalifikavimo programa</t>
  </si>
  <si>
    <t>Perkvalifikuojamų specialistų skaičius</t>
  </si>
  <si>
    <t>01.03.</t>
  </si>
  <si>
    <t>Tikslas. Suaugusiųjų mokymo (si) sistemos, sąlygų ir paskatų plėtojimas</t>
  </si>
  <si>
    <t>Besimokančių suaugusiųjų žmonių dalis procentais</t>
  </si>
  <si>
    <t>90,00</t>
  </si>
  <si>
    <t>01.03.02.</t>
  </si>
  <si>
    <t>Uždavinys. Didinti neformaliojo švietimo prieinamumą ir galimybes</t>
  </si>
  <si>
    <t>Programų skaičius</t>
  </si>
  <si>
    <t>01.03.02.03.</t>
  </si>
  <si>
    <t>Priemonė. Vykdyti neformaliojo suaugusiųjų švietimo ir tęstinio mokymosi 2022–2025 m. veiksmų planą</t>
  </si>
  <si>
    <t>Ingrida Kasparavičienė</t>
  </si>
  <si>
    <t>Projektų skaičius</t>
  </si>
  <si>
    <t>01.04.</t>
  </si>
  <si>
    <t>Tikslas. Sveiko gyvenimo būdo ir sporto propogavimas</t>
  </si>
  <si>
    <t>Besilaikančiųjų sveiko gyvenimo būdo dalis</t>
  </si>
  <si>
    <t>67,00</t>
  </si>
  <si>
    <t>01.04.01.</t>
  </si>
  <si>
    <t>Uždavinys. Skatinti sporto klubų ir masinių sportinių renginių veiklas</t>
  </si>
  <si>
    <t>184,00</t>
  </si>
  <si>
    <t>01.04.01.01.</t>
  </si>
  <si>
    <t>Priemonė. VšĮ Šakių krepšinio klubo finansavimo programa</t>
  </si>
  <si>
    <t>NKL varžybų skaičius</t>
  </si>
  <si>
    <t>01.05.</t>
  </si>
  <si>
    <t>Tikslas. Jaunimo politikos įgyvendinimas</t>
  </si>
  <si>
    <t>Jaunimo reikalų koordinatorė</t>
  </si>
  <si>
    <t>Danutė Jurgutienė</t>
  </si>
  <si>
    <t>Jaunimo iniciatyvų projektuose ir savanorystės programose dalyvaujančio jaunimo dalis</t>
  </si>
  <si>
    <t>10,00</t>
  </si>
  <si>
    <t>01.05.01.</t>
  </si>
  <si>
    <t>Uždavinys. Skatinti ir palaikyti jaunimo iniciatyvas.</t>
  </si>
  <si>
    <t>01.05.01.01</t>
  </si>
  <si>
    <t>Priemonė. Skatinti ir palaikyti jaunimo iniciatyvas</t>
  </si>
  <si>
    <t>Projektų, skirtų jaunimo iniciatyvų skatinimui, jaunimo mokymams ir gerosios patirties sklaidai, skaičius</t>
  </si>
  <si>
    <t>15,00</t>
  </si>
  <si>
    <t>Jaunimui skirtų premijų skaičius</t>
  </si>
  <si>
    <t>8,00</t>
  </si>
  <si>
    <t>01.05.01.02.</t>
  </si>
  <si>
    <t>Priemonė. Skirti socialines stipendijas jaunimui</t>
  </si>
  <si>
    <t>Skirtų socialinių stipendijų jaunimui skaičius</t>
  </si>
  <si>
    <t>01.05.02.</t>
  </si>
  <si>
    <t>Uždavinys. Teikti atvirojo darbo su jaunimu bei mobiliojo darbo su jaunimu paslaugas</t>
  </si>
  <si>
    <t>Teikiamų paslaugų skaičius</t>
  </si>
  <si>
    <t>01.05.02.01.</t>
  </si>
  <si>
    <t>Priemonė. Užtikrinti atvirojo darbo su jaunimu ir mobiliojo darbo su jaunimu teikiamų paslaugų įvairovę ir kokybę</t>
  </si>
  <si>
    <t>BĮ Šakių rajono savivaldybės viešoji biblioteka; BĮ Šakių kultūros centras; BĮ Socialinių paslaugų centras</t>
  </si>
  <si>
    <t>Komandų, vykdančių mobilųjį darbą su jaunimu</t>
  </si>
  <si>
    <t>Vietovių, kuriose vykdomas mobilusis darbas su jaunimu</t>
  </si>
  <si>
    <t>3,00</t>
  </si>
  <si>
    <t>Veikiančių atvirųjų jaunimo erdvių skaičius</t>
  </si>
  <si>
    <t>Veikiančių atvirųjų jaunimo centrų skaičius</t>
  </si>
  <si>
    <t>01.06.</t>
  </si>
  <si>
    <t>Tikslas. Socialinių paslaugų aprėpties didinimas.</t>
  </si>
  <si>
    <t>Tarpinstitucinio bendradarbiavimo koordinatorius</t>
  </si>
  <si>
    <t>Aušra Pavydienė</t>
  </si>
  <si>
    <t>Naujai  gavusių socialines paslaugas asmenų skaičius</t>
  </si>
  <si>
    <t>01.06.01.</t>
  </si>
  <si>
    <t>Uždavinys. Vykdyti tarpinstitucinį bendradarbiavimą teikiant koordinuotą pagalbą vaikui ir šeimai</t>
  </si>
  <si>
    <t>Gavusių koordinuotą pagalbą šeimų skaičius</t>
  </si>
  <si>
    <t>01.06.01.01.</t>
  </si>
  <si>
    <t>Priemonė. Teikti koordinuotą pagalbą vaikui ir šeimai</t>
  </si>
  <si>
    <t>TN</t>
  </si>
  <si>
    <t>Šeimų, gavusių koordinuotai teikiamas paslaugas, skaičius</t>
  </si>
  <si>
    <t>20,00</t>
  </si>
  <si>
    <t>Vaikų, gavusių paskirtas minimalios ar vidutinės priežiūros priemones, skaičius</t>
  </si>
  <si>
    <t>Vaikų, gavusių paskirtą privalomą ikimokyklinį ugdymą, skaičius</t>
  </si>
  <si>
    <t>01.07.</t>
  </si>
  <si>
    <t>Tikslas. Efektyvaus viešojo valdymo sistemos sukūrimas.</t>
  </si>
  <si>
    <t>Įdiegtų  išmaniųjų sistemų aprėptis procentais</t>
  </si>
  <si>
    <t>01.07.01.</t>
  </si>
  <si>
    <t>Uždavinys.Sukurti aukšta kvalifikacija ir darbo rezultatais paremtą darbuotojų skatinimo programą</t>
  </si>
  <si>
    <t>Švietimo, kultūros ir sporto skyrius; Jaunimo reikalų koordinatorė</t>
  </si>
  <si>
    <t>Kvalifikuotų specialistų skaičius</t>
  </si>
  <si>
    <t>01.07.01.01.</t>
  </si>
  <si>
    <t>Priemonė. Vykdyti Šakių rajono savivaldybėje biudžetinių ir viešųjų įstaigų specialistų pritraukimą ir kvalifikacijos tobulinimą</t>
  </si>
  <si>
    <t>Parengtų ir pritrauktų specialistų skaičius</t>
  </si>
  <si>
    <t>01.07.01.02.</t>
  </si>
  <si>
    <t>Priemonė. Iš dalies kompensuoti kelionės išlaidas pedagogams</t>
  </si>
  <si>
    <t>Kompensaciją gavusių pedagogų skaičius</t>
  </si>
  <si>
    <t>162,00</t>
  </si>
  <si>
    <t>01.08.</t>
  </si>
  <si>
    <t>Tikslas. Švietimo įtraukties ir veiksmingumo didinimas, siekiant atitikties asmens ir visuomenės poreikiams.</t>
  </si>
  <si>
    <t>Aukštąjį išsilavinimą turinčių 25–34 metų gyventojų dalis, proc.</t>
  </si>
  <si>
    <t>60,50</t>
  </si>
  <si>
    <t>01.08.01.</t>
  </si>
  <si>
    <t>Uždavinys. Pagerinti  ugdymosi rezultatus ir sumažinti jų atotrūkį.</t>
  </si>
  <si>
    <t>P</t>
  </si>
  <si>
    <t>Vaikų, dalyvaujančių programoje, dalis proc.</t>
  </si>
  <si>
    <t>01.08.01.03.</t>
  </si>
  <si>
    <t>Priemonė. Įgyvendinti informatikos ir technologinės kūrybos mokymo programą</t>
  </si>
  <si>
    <t>PP</t>
  </si>
  <si>
    <t>Pradinių klasių, dalyvaujančių programoje, komplektų skaičius</t>
  </si>
  <si>
    <t>55,00</t>
  </si>
  <si>
    <t>01.09.</t>
  </si>
  <si>
    <t>Tikslas. Ryšių su diaspora stiprinimas.</t>
  </si>
  <si>
    <t>Lietuvos gyventojų dalis, mananti, kad Lietuvos interesų tarptautinėje bendruomenėje įgyvendinimas yra užtikrintas, proc.</t>
  </si>
  <si>
    <t>01.09.01.</t>
  </si>
  <si>
    <t>Uždavinys. Stiprinti diasporos politiką.</t>
  </si>
  <si>
    <t>Užsienio lietuvių, įsitraukusių į Lietuvos gyvenimą ir gerovės joje kūrimą, dalis</t>
  </si>
  <si>
    <t>30,00</t>
  </si>
  <si>
    <t>01.09.01.01.</t>
  </si>
  <si>
    <t>Priemonė. Organizuoti vaikų vasaros stovyklą, įtraukiant diasporos vaikus</t>
  </si>
  <si>
    <t>Lankiusių stovyklą, diasporos vaikams, vaikų skaičius</t>
  </si>
  <si>
    <t>5,00</t>
  </si>
  <si>
    <t>01.09.01.02.</t>
  </si>
  <si>
    <t>Priemonė. Plėsti lituanistinį švietimą</t>
  </si>
  <si>
    <t>Diasporos vaikų, papildomai besimokančių lietuvių kalbos, skaičius</t>
  </si>
  <si>
    <t>04.</t>
  </si>
  <si>
    <t>Regioninės plėtros ir bendruomeninių iniciatyvų programa</t>
  </si>
  <si>
    <t>Ūkio ir investicijų skyrius</t>
  </si>
  <si>
    <t>04.01.</t>
  </si>
  <si>
    <t xml:space="preserve">Tikslas: Darnaus išteklių naudojimo skatinimas.  </t>
  </si>
  <si>
    <t>Martynas Remeikis</t>
  </si>
  <si>
    <t>Renovuotų daugiabučių namų dalis procentais</t>
  </si>
  <si>
    <t>04.01.01.</t>
  </si>
  <si>
    <t>Uždavinys: Kompleksiškai plėtoti ir puoselėti  rekreacines teritorijas, želdynus, tvenkinius bei kitas viešąsias erdves, pritaikant jas gyventojų bei verslo poreikiams</t>
  </si>
  <si>
    <t>Pritaikytų viešųjų erdvių skaičius</t>
  </si>
  <si>
    <t>04.01.01.03.</t>
  </si>
  <si>
    <t>Priemonė: įgyvendinti projektą  „Gelgaudiškio dvaro parko sutvarkymas.“ (V-016)</t>
  </si>
  <si>
    <t>Miglė Kriaučiūnienė</t>
  </si>
  <si>
    <t>Atliktų projekto ekspertizių skaičius</t>
  </si>
  <si>
    <t>Stebėjimo sistemų įrangos skaičius</t>
  </si>
  <si>
    <t>04.01.03</t>
  </si>
  <si>
    <t>Uždavinys: Švelninti poveikį klimato kaitai, įskaitant  gyvenamųjų ir savivaldybių viešųjų pastatų energijos vartojimo efektyvumo didinimą ir energijos iš atsinaujinančių išteklių naudojimo skatinimą.</t>
  </si>
  <si>
    <t>Sutaupytas daugiabučių namų ir savivaldybių viešųjų pastatų ūkyje energijos suminis kiekis GWh</t>
  </si>
  <si>
    <t>GWh</t>
  </si>
  <si>
    <t>0,34</t>
  </si>
  <si>
    <t>04.01.03.03.</t>
  </si>
  <si>
    <t>Priemonė. Įgyvendinti projektą ,,Saulės fotovoltinės jėgainės diegimas Šakių rajono savivaldybės administracijos pastate, esančiame Bažnyčios g. 4, Šakiuose"</t>
  </si>
  <si>
    <t>Aušra Slidziauskienė</t>
  </si>
  <si>
    <t>PP, TI</t>
  </si>
  <si>
    <t>Parengtų ŠESD (šiltnamio efektą sukeliančių dujų) ataskaitų skaičius</t>
  </si>
  <si>
    <t>04.01.03.07.</t>
  </si>
  <si>
    <t>Priemonė. Įgyvendinti projektą ,,Saulės fotovoltinės jėgainės diegimas Kukarskės globos namuose, esančiuose Nemuno g. 136, Kukarskės k. Kidulių sen.,Šakių r."</t>
  </si>
  <si>
    <t>04.01.03.08.</t>
  </si>
  <si>
    <t>Priemonė. Įgyvendinti projektą ,,Atsinaujinančių energijos šaltinių diegimas Šakių rajono savivaldybės jaunimo kūrybos ir sporto centre"</t>
  </si>
  <si>
    <t>04.01.03.11.</t>
  </si>
  <si>
    <t>Priemonė. Įgyvendinti projektą ,,Atsinaujinančių energijos šaltinių diegimas Šakių kultūros centre"</t>
  </si>
  <si>
    <t>04.01.03.12.</t>
  </si>
  <si>
    <t>Priemonė: Įgyvendinti projektą „Šakių „Žiburio“ gimnazijos pastato modernizavimas/atnaujinimas (energetinio efektyvumo didinimas) "</t>
  </si>
  <si>
    <t>Rasa Liubamirskaitė</t>
  </si>
  <si>
    <t>Atlikta rangos darbų, procentais</t>
  </si>
  <si>
    <t>04.01.03.16.</t>
  </si>
  <si>
    <t>Priemonė. Įgyvendinti projektą" Kultūros objektų infrastruktūros modernizavimas ir plėtra Šakių rajone"</t>
  </si>
  <si>
    <t>Parengtų techninių projektų skaičius</t>
  </si>
  <si>
    <t>04.01.03.17.</t>
  </si>
  <si>
    <t>Priemonė. Įgyvendinti projektą "Skatinti alternatyviųjų degalų naudojimą transporto sektoriuje Šakių rajono savivaldybėje"</t>
  </si>
  <si>
    <t xml:space="preserve">UAB „Šakių autobusų parkas“ </t>
  </si>
  <si>
    <t>Parengtų projektinių paraiškų skaičius</t>
  </si>
  <si>
    <t>04.01.04.</t>
  </si>
  <si>
    <t>Uždavinys: Rengti teritorijų planavimo dokumentus</t>
  </si>
  <si>
    <t>Architektūros ir urbanistikos skyrius</t>
  </si>
  <si>
    <t>Jurgita Bosikienė</t>
  </si>
  <si>
    <t>Suplanuotų teritorijų skaičius</t>
  </si>
  <si>
    <t>04.01.04.01.</t>
  </si>
  <si>
    <t>Priemonė: Teritorijų planavimo dokumentų rengimas</t>
  </si>
  <si>
    <t>Parengtų projektų teritorijų planavimo dokumentų skaičius</t>
  </si>
  <si>
    <t>04.01.04.02.</t>
  </si>
  <si>
    <t>Priemonė: Plėtoti Geoinformacinės sistemos kūrimą Šakių rajono savivaldybės teritorijoje</t>
  </si>
  <si>
    <t>Atnaujintų GIS GeoMap programinės įrangos vienetų skaičius</t>
  </si>
  <si>
    <t>04.01.04.03.</t>
  </si>
  <si>
    <t>Priemonė: „Šakių rajono teritorijų pritaikymo šiandienos poreikiams parengtų priešprojektinių pasiūlymų parengimas ir viešinimo paslaugos, konkurso „Išmanusis miestas X“ metu“</t>
  </si>
  <si>
    <t>Priešprojektinių pasiūlymų skaičius</t>
  </si>
  <si>
    <t>04.02.</t>
  </si>
  <si>
    <t>Tikslas: Inžinerinės infrastruktūros modernizavimas.</t>
  </si>
  <si>
    <t>Verslo įmonių, kurioms pagerinta viešoji infrastruktūra dalis, (nuo visų įmonių) procentais</t>
  </si>
  <si>
    <t>04.02.02.</t>
  </si>
  <si>
    <t xml:space="preserve">Uždavinys: Kurti ir plėtoti pramonės zonas ir subzonas </t>
  </si>
  <si>
    <t>Naujų  verslo zonų ir subzonų skaičius</t>
  </si>
  <si>
    <t>04.02.02.01.</t>
  </si>
  <si>
    <t>Priemonė: „Šakių pramonės zonos įrengimas“ / infrastruktūros įrengimo darbai (R)</t>
  </si>
  <si>
    <t>RE</t>
  </si>
  <si>
    <t>Parengtų techninių projektų dėl privažiavimų į PEZ teritoriją skaičius</t>
  </si>
  <si>
    <t>04.03.</t>
  </si>
  <si>
    <t>Tikslas: Šiuolaikiškos susisiekimo sistemos plėtra.</t>
  </si>
  <si>
    <t>Vietinės reikšmės kelių su asfalto danga dalis procentais</t>
  </si>
  <si>
    <t>17,00</t>
  </si>
  <si>
    <t>04.03.01.</t>
  </si>
  <si>
    <t>Uždavinys: Modernizuoti ir plėtoti savivaldybės vietinės reikšmės kelius, gatves ir kitas susisiekimo komunikacijas</t>
  </si>
  <si>
    <t>Modernizuotų ir įrengtų vietinės reikšmės kelių ir gatvių  ilgis kilometrais</t>
  </si>
  <si>
    <t>km</t>
  </si>
  <si>
    <t>4,92</t>
  </si>
  <si>
    <t>04.03.01.01.</t>
  </si>
  <si>
    <t>Priemonė: Įgyvendinti projektą „Šakių miesto susisiekimo infrastruktūros modernizavimas" (TID-511)</t>
  </si>
  <si>
    <t>04.04.</t>
  </si>
  <si>
    <t>Tikslas: Efektyvus melioracijos statinių funkcionavimas</t>
  </si>
  <si>
    <t>Žemės ūkio ir kaimo reikalų skyrius</t>
  </si>
  <si>
    <t>Irena  Žemaitienė; Lina Štrimaitytė; Rimantas  Vaičiūnas</t>
  </si>
  <si>
    <t>Pagerintos žemės dalis nuo viso melioruotos žemės ploto, procentais</t>
  </si>
  <si>
    <t>04.04.01.</t>
  </si>
  <si>
    <t xml:space="preserve">Uždavinys: Skatinti efektyvesnį melioracijos statinių naudojimą ir priežiūrą
</t>
  </si>
  <si>
    <t>Įsteigtų melioracijos statinių naudotojų asociacijų skaičius</t>
  </si>
  <si>
    <t>Melioracijos statinių naudotojų projektų skaičius</t>
  </si>
  <si>
    <t>7,00</t>
  </si>
  <si>
    <t>04.04.01.05.</t>
  </si>
  <si>
    <t>Priemonė: Įgyvendinti projektą ,,Šakių rajono savivaldybės Briedžių, Liepalotų ir Lukšių kadastro vietovėse esančių melioracijos statinių rekonstravimas“</t>
  </si>
  <si>
    <t>Irena  Žemaitienė; Rimantas  Vaičiūnas</t>
  </si>
  <si>
    <t>Prižiūrimų griovių ilgis kilometrais (projekto priežiūrą vykdoma iš 12 programos 12.05.01.01. priemonės)</t>
  </si>
  <si>
    <t>20,41</t>
  </si>
  <si>
    <t>04.04.01.06</t>
  </si>
  <si>
    <t>Priemonė: Įgyvendinti projektą ,,Šakių rajono savivaldybės Kidulių ir Voverių kadastro vietovėse esančių melioracijos statinių rekonstravimas“</t>
  </si>
  <si>
    <t>15,94</t>
  </si>
  <si>
    <t>04.04.01.07.</t>
  </si>
  <si>
    <t>Priemonė: Įgyvendinti projektą ,,Šakių rajono savivaldybės Išdagų, Sintautų ir Veršių kadastro vietovėse esančių melioracijos statinių rekonstravimas"</t>
  </si>
  <si>
    <t>18,64</t>
  </si>
  <si>
    <t>04.04.01.08.</t>
  </si>
  <si>
    <t>Priemonė: įgyvendinti projektą „Šakių rajono savivaldybės Užsienių ir Žvirgždaičių kadastro vietovėse esančių melioracijos statinių rekonstravimas“</t>
  </si>
  <si>
    <t>25,76</t>
  </si>
  <si>
    <t>04.04.01.09.</t>
  </si>
  <si>
    <t>Priemonė: Įgyvendinti projektą „Šakių rajono savivaldybės Baltrušių, Barzdų ir Patašinės kadastro vietovėse esančių melioracijos statinių rekonstravimas“</t>
  </si>
  <si>
    <t>Rekonstruojamų griovių ilgis kilometrais</t>
  </si>
  <si>
    <t>19,82</t>
  </si>
  <si>
    <t>Parengtų projektų skaičius</t>
  </si>
  <si>
    <t>04.04.01.10.</t>
  </si>
  <si>
    <t>Priemonė: Įgyvendinti projektą „Šakių rajono savivaldybės Gerdžiūnų ir Kriūkų kadastro vietovėse esančių melioracijos statinių rekonstravimas“</t>
  </si>
  <si>
    <t>Parengtų projekto paraiškų skaičius</t>
  </si>
  <si>
    <t>Rekonstruojamų griovių ilgis</t>
  </si>
  <si>
    <t>18,03</t>
  </si>
  <si>
    <t>04.05.</t>
  </si>
  <si>
    <t>Tikslas: Kompleksinis miestelių ir kaimų bendruomeninės ir viešosios infrastruktūros atnaujinimas.</t>
  </si>
  <si>
    <t>Per 100 gyventojų turinčių vietovių kurių infrastruktūra atnaujinta dalis, procentais</t>
  </si>
  <si>
    <t>04.05.01.</t>
  </si>
  <si>
    <t>Uždavinys:  Atnaujinti gyvenviečių, turinčių nuo 1000 iki 6000 gyventojų viešąją infrastruktūrą</t>
  </si>
  <si>
    <t>Atnaujintų gyvenviečių skaičius</t>
  </si>
  <si>
    <t>04.05.01.01</t>
  </si>
  <si>
    <t>Priemonė: Įgyvendinti projektą „Kudirkos Naumiesčio gyvenamosios vietovės atnaujinimas“ (R-908)</t>
  </si>
  <si>
    <t>Parengtų deklaracijų skaičius</t>
  </si>
  <si>
    <t>04.05.01.02.</t>
  </si>
  <si>
    <t>Priemonė: Įgyvendinti projektą ,,Lukšių gyvenamosios vietovės atnaujinimas" (R-908)</t>
  </si>
  <si>
    <t>04.05.02.</t>
  </si>
  <si>
    <t>Uždavinys:  Atnaujinti gyvenviečių, turinčių iki  1000 gyventojų viešąją infrastruktūrą</t>
  </si>
  <si>
    <t>0,00</t>
  </si>
  <si>
    <t>04.05.02.01.</t>
  </si>
  <si>
    <t>Priemonė: Įgyvendinti priemonės „Kaimo atnaujinimas ir plėtra“ projektą „Barzdų atnaujinimas ir plėtra“</t>
  </si>
  <si>
    <t>Apdraustų investicijų skaičius</t>
  </si>
  <si>
    <t>04.05.02.04.</t>
  </si>
  <si>
    <t>Priemonė: Įgyvendinti priemonės „Kaimo atnaujinimas ir plėtra“ projektą „Kriūkų atnaujinimas ir plėtra“</t>
  </si>
  <si>
    <t>04.05.02.05.</t>
  </si>
  <si>
    <t>Priemonė: Įgyvendinti priemonės „Kaimo atnaujinimas ir plėtra „projektą „Plokščių atnaujinimas ir plėtra“</t>
  </si>
  <si>
    <t>04.05.02.06.</t>
  </si>
  <si>
    <t>Priemonė: Įgyvendinti priemonės „Kaimo atnaujinimas ir plėtra“ projektą „Sudargo atnaujinimas ir plėtra“</t>
  </si>
  <si>
    <t>04.05.02.08.</t>
  </si>
  <si>
    <t>Priemonė: Įgyvendinti priemonės „Kaimo atnaujinimas ir plėtra“ projektą „Žvirgždaičių atnaujinimas ir plėtra“</t>
  </si>
  <si>
    <t>Iveta Ignatjevaitė</t>
  </si>
  <si>
    <t>04.09.</t>
  </si>
  <si>
    <t>Tikslas: Sporto ir aktyvaus laisvalaikio infrastruktūros plėtojimas.</t>
  </si>
  <si>
    <t>Atnaujintų ir naujai įkurtų objektų dalis procentais</t>
  </si>
  <si>
    <t>04.09.01.</t>
  </si>
  <si>
    <t>Uždavinys: Atnaujinti esamas ir kurti naujas sporto ir aktyvaus laisvalaikio zonas bei viešąsias erdves</t>
  </si>
  <si>
    <t>Atnaujintų ir naujai įkurtų objektų skaičius</t>
  </si>
  <si>
    <t>04.09.01.08.</t>
  </si>
  <si>
    <t>Priemonė. Įgyvendinti projektą "Šakių "Varpo" mokyklos stadiono modernizavimas"</t>
  </si>
  <si>
    <t>04.12.</t>
  </si>
  <si>
    <t>Tikslas: Regioninio ir tarptautinio bendradarbiavimo plėtojimas.</t>
  </si>
  <si>
    <t>Įgyvendintų tarptautinių ir regioninių partnerysčių skaičius</t>
  </si>
  <si>
    <t>04.12.01.</t>
  </si>
  <si>
    <t>Uždavinys: ES lėšomis finansuojamų bendradarbiavimo projektų įgyvendinimas</t>
  </si>
  <si>
    <t>Planuojamų ir vykdomų projektų skaičius</t>
  </si>
  <si>
    <t>04.12.01.01.</t>
  </si>
  <si>
    <t>Priemonė: finansuoti apyvartines Regioninės plėtros programos išlaidas</t>
  </si>
  <si>
    <t>Vykdomų priemonių, projektų įgyvendinimui būtinų išlaidų finansavimui, skaičius</t>
  </si>
  <si>
    <t>04.12.02.</t>
  </si>
  <si>
    <t>Uždavinys. Išnaudoti regioninio ir  tarptautinio bendradarbiavimo galimybes socialinės infrastruktūros plėtrai</t>
  </si>
  <si>
    <t>Vykdomų partnerystės  projektų skaičius</t>
  </si>
  <si>
    <t>04.12.02.02.</t>
  </si>
  <si>
    <t>Priemonė: „Įgyvendinti projektą „WiFi4EU Šakių rajono savivaldybėje“</t>
  </si>
  <si>
    <t>04.16.</t>
  </si>
  <si>
    <t>Tikslas: Viešosios tvarkos palaikymo sistemų tobulinimas.</t>
  </si>
  <si>
    <t>Ištirtų nusikalstamų veikų skaičiaus pokytis, procentais</t>
  </si>
  <si>
    <t>0,50</t>
  </si>
  <si>
    <t>04.16.01.</t>
  </si>
  <si>
    <t>Uždavinys: Gerinti saugumą viešosiose erdvėse</t>
  </si>
  <si>
    <t>Lokalių vaizdo stebėjimo sistemų įdiegimas ir plėtra</t>
  </si>
  <si>
    <t>04.16.01.01.</t>
  </si>
  <si>
    <t>Priemonė: „Miesto stebėjimo sistemos įrengimas“</t>
  </si>
  <si>
    <t>04.17.</t>
  </si>
  <si>
    <t>Tikslas: Kultūros paveldo saugojimas, aktualizavimas ir pritaikymas viešiesiems poreikiams.</t>
  </si>
  <si>
    <t>Restauruotų ir pritaikytų kultūros paveldo objektų dalis nuo visų kultūros paveldo objektų (per 370 objektų), procentais</t>
  </si>
  <si>
    <t>3,14</t>
  </si>
  <si>
    <t>04.17.01</t>
  </si>
  <si>
    <t>Uždavinys. Restauruoti, pritaikyti viešiesiems poreikiams kultūros paveldo objektus.</t>
  </si>
  <si>
    <t>Restauruotų ir pritaikytų statinių skaičius</t>
  </si>
  <si>
    <t>04.17.01.10.</t>
  </si>
  <si>
    <t>Priemonė: „Įgyvendinti projektą „Gelgaudiškio dvaro sodybos rūmų, Parko g. 5, Gelgaudiškis, Šakių r. rūsio patalpų tvarkybos darbų projektas“</t>
  </si>
  <si>
    <t>Nupirktų tvarkybos darbų projektų skaičius</t>
  </si>
  <si>
    <t>04.21.</t>
  </si>
  <si>
    <t>Tikslas. Didinti gyventojų socialinę gerovę ir įtrauktį, stiprinti sveikatą ir gerinti Lietuvos demografinę padėtį</t>
  </si>
  <si>
    <t>Asmenys, patiriantys skurdo riziką ar socialinę atskirtį, procentais</t>
  </si>
  <si>
    <t>04.21.01.</t>
  </si>
  <si>
    <t>Uždavinys. Didinti neįgaliųjų ir jų šeimų, senyvo amžiaus žmonių bei kitų pažeidžiamų ir socialinėje atskirtyje esančių grupių gerovę</t>
  </si>
  <si>
    <t>Socialines paslaugas gaunančių tikslinės grupės asmenų dalis nuo bendro su skurdo rizika ar socialine atskirtimi susiduriančių gyventojų skaičiaus</t>
  </si>
  <si>
    <t>04.21.01.01.</t>
  </si>
  <si>
    <t>Priemonė. Įgyvendinti projektą  “Senyvo amžiaus asmenų socialinės gerovės didinimas steigiant dienos užimtumo centrą "Senjorų biuras" (R)</t>
  </si>
  <si>
    <t>04.21.01.02.</t>
  </si>
  <si>
    <t>Priemonė. Įgyvendinti projektą  „Socialinio būsto plėtra Šakių rajone“ (R)</t>
  </si>
  <si>
    <t>04.21.01.03.</t>
  </si>
  <si>
    <t>Priemonė. Įgyvendinti projektą  „Senatvė-likimo dovana“ (R)</t>
  </si>
  <si>
    <t>04.21.01.04.</t>
  </si>
  <si>
    <t>Priemonė. Įgyvendinti projektą „Grupinio gyvenimo namų plėtra Šakių mieste“ (R)</t>
  </si>
  <si>
    <t>Įsigytų investicinių projektų ir konsultacijų teikimo paslaugų skaičius</t>
  </si>
  <si>
    <t>04.21.01.05.</t>
  </si>
  <si>
    <t>Priemonė. Įgyvendinti projektą „Socialinių dirbtuvių modernizavimas ir plėtra Šakių rajone“ (R)</t>
  </si>
  <si>
    <t>Paprastojo remonto darbų aprašo rengimas</t>
  </si>
  <si>
    <t>04.21.01.06.</t>
  </si>
  <si>
    <t>Priemonė. Įgyvendinti projektą „Apsaugotų būstų infrastruktūros plėtra Šakių rajone“ (R)</t>
  </si>
  <si>
    <t>Tyrimų, analizių skaičius</t>
  </si>
  <si>
    <t>04.21.01.07.</t>
  </si>
  <si>
    <t>Įgyvendinti projektą  "Socialinio būsto plėtra Šakių rajone ir senyvo amžiaus asmenų socialinės gerovės didinimas  steigiant dienos užimtumo centrą ,,Senjorų biuras“</t>
  </si>
  <si>
    <t>Parengtų projektinių pasiūlymų skaičius</t>
  </si>
  <si>
    <t>Įsigytų rangos darbų sutarčių skaičius</t>
  </si>
  <si>
    <t>04.21.02.</t>
  </si>
  <si>
    <t>Uždavinys. Didinti kokybiškų ir inovatyvių sveikatos priežiūros paslaugų prieinamumą ir sveikatos atsparumą grėsmėms</t>
  </si>
  <si>
    <t>Išvengiamas mirtingumas proc. (pagal jungtinį EBPO ir Eurostato sąrašą)</t>
  </si>
  <si>
    <t>73,20</t>
  </si>
  <si>
    <t>04.21.02.01.</t>
  </si>
  <si>
    <t>Priemonė. Įgyvendinti projektą  „Visuomenės sveikatos paslaugų kokybės gerinimas Šakių rajone (VSB)“ (R)</t>
  </si>
  <si>
    <t>Planuojamas gyventojų, kuriems šio projekto metu bus skirtos viešosios paslaigos, skaičius</t>
  </si>
  <si>
    <t>04.21.02.02.</t>
  </si>
  <si>
    <t>Priemonė. Įgyvendinti projektą  „Šakių rajono mobiliosios komandos aprūpinimas įranga ir transporto priemone“ (SAM)</t>
  </si>
  <si>
    <t>Įstaigų, teikiančių asmens sveikatos priežiūros namuose paslaugas skaičius</t>
  </si>
  <si>
    <t>04.21.02.03.</t>
  </si>
  <si>
    <t>Priemonė. Įgyvendinti projektą  „Šakių rajono savivaldybės sveikatos centro sudėtyje teikiamų sveikatos priežiūros paslaugų infrastruktūros modernizavimas“ (SAM)</t>
  </si>
  <si>
    <t>Įsteigtų sveikatos centrų skaičius</t>
  </si>
  <si>
    <t>04.21.02.04.</t>
  </si>
  <si>
    <t>Priemonė. Įgyvendinti projektą "Ilgalaikės priežiūros paslaugų plėtra" (R)</t>
  </si>
  <si>
    <t>Įsteigtų stacionarų skaičius</t>
  </si>
  <si>
    <t>Parengtų ir pateiktų projektinių pasiūlymų skaičius</t>
  </si>
  <si>
    <t>04.22.</t>
  </si>
  <si>
    <t>Tikslas. Didinti švietimo įtrauktį ir veiksmingumą, siekiant atitikties asmens ir visuomenės poreikiams</t>
  </si>
  <si>
    <t>Mokinių pasiekimų atotrūkis nuo esamų pasiekimų, procentais</t>
  </si>
  <si>
    <t>04.22.01.</t>
  </si>
  <si>
    <t>Uždavinys. Didinti švietimo įtrauktį ir prieinamumą, užtikrinti saugią aplinką kiekvienam asmeniui</t>
  </si>
  <si>
    <t>Švietimo pagalbą gaunančių mokinių dalis nuo visų, kuriems nustatytas pagalbos poreikis, procentais</t>
  </si>
  <si>
    <t>04.22.01.01.</t>
  </si>
  <si>
    <t>Priemonė. Įgyvendinti projektą „Visos dienos mokyklos įkūrimas Lukšių Vinco Grybo gimnazijoje“ (R)</t>
  </si>
  <si>
    <t>04.22.01.02.</t>
  </si>
  <si>
    <t>Priemonė. Įgyvendinti projektą „Visos dienos mokyklos įkūrimas Šakių Varpo mokykloje“ (R)</t>
  </si>
  <si>
    <t>04.22.01.03.</t>
  </si>
  <si>
    <t>Priemonė. Įgyvendinti projektą „Ikimokyklinio ugdymo prieinamumo didinimas Šakių rajono savivaldybėje "Maži žingsneliai"“ (R)</t>
  </si>
  <si>
    <t>04.22.02.</t>
  </si>
  <si>
    <t>Uždavinys. Pagerinti ugdymosi rezultatus ir sumažinti jų atotrūkį.</t>
  </si>
  <si>
    <t>04.22.02.01.</t>
  </si>
  <si>
    <t>Priemonė. Įgyvendinti projektą "Tūkstantmečio mokyklų" programa" (R)</t>
  </si>
  <si>
    <t>Programą įgyvendinančių mokyklų skaičius</t>
  </si>
  <si>
    <t>04.23.</t>
  </si>
  <si>
    <t>Tikslas. Stiprinti tautinį ir pilietinį tapatumą, didinti kultūros skvarbą ir visuomenės kūrybingumą</t>
  </si>
  <si>
    <t>Gyventojų, kurie patys aktyviai dalyvauja kultūrinėse veiklose, dalis procentais</t>
  </si>
  <si>
    <t>04.23.01.</t>
  </si>
  <si>
    <t>Uždavinys. Atgaivinti visuomenei reikšmingą kultūros ir tautinį paveldą ir didinti jo naudojimą visuomenės poreikiams</t>
  </si>
  <si>
    <t>Įveiklintų kultūros paveldo objektų dalis, procentais</t>
  </si>
  <si>
    <t>04.23.01.01.</t>
  </si>
  <si>
    <t>Priemonė. Įgyvendinti projektą „Viešosios turizmo infrastruktūros sukūrimas Šakių rajono savivaldybėje, pritaikant Sūduvos istorinius piliakalnius lankymui“ (R)</t>
  </si>
  <si>
    <t>04.23.01.02.</t>
  </si>
  <si>
    <t>Priemonė. Įgyvendinti projektą „Dviračių takas Šakiai – Gelgaudiškis“ (R)</t>
  </si>
  <si>
    <t>04.23.01.03.</t>
  </si>
  <si>
    <t>Priemonė. Įgyvendinti projektą „Šakių miesto istorinis žiedas“ (R)</t>
  </si>
  <si>
    <t>04.23.01.04.</t>
  </si>
  <si>
    <t>Priemonė. Įgyvendinti projektą „Zyplių dvaro sodybos pritaikymas lankymui“ (R)</t>
  </si>
  <si>
    <t>04.24.</t>
  </si>
  <si>
    <t>Tikslas. Užtikrinti gerą aplinkos kokybę ir gamtos išteklių naudojimo darną, saugoti biologinę įvairovę, švelninti Lietuvos poveikį klimato kaitai ir didinti atsparumą jos poveikiui</t>
  </si>
  <si>
    <t>Išmetamo į aplinką teršalų kiekio pokyčio mažėjimas procentais</t>
  </si>
  <si>
    <t>04.24.01.</t>
  </si>
  <si>
    <t>Uždavinys. Gerinti vandens telkinių būklę bei didinti vandens tiekimo ir nuotekų tvarkymo paslaugų prieinamumą ir efektyvumą</t>
  </si>
  <si>
    <t>Gyventojų, aprūpinamų centralizuotai teikiamomis nuotekų tvarkymo paslaugomis, dalis, palyginti su visais gyventojais, procentais</t>
  </si>
  <si>
    <t>95,00</t>
  </si>
  <si>
    <t>04.24.01.01.</t>
  </si>
  <si>
    <t>Priemonė. Įgyvendinti projektą "Šakių rajono vandentvarkos sistemos plėtra" (R)</t>
  </si>
  <si>
    <t>04.24.02.</t>
  </si>
  <si>
    <t>Uždavinys. Stiprinti regionų ekonominį augimą, atsižvelgiant į jų potencialą</t>
  </si>
  <si>
    <t>Gyventojų užimtumo lygis (15–64 metų) procentais</t>
  </si>
  <si>
    <t>35,00</t>
  </si>
  <si>
    <t>04.24.02.01.</t>
  </si>
  <si>
    <t>Priemonė. Įgyvendinti projektą „Viešosios turizmo infrastruktūros sukūrimas Šakių rajono savivaldybėje, pritaikant Nemuno pakrantę lankymui" (R)</t>
  </si>
  <si>
    <t>04.25.</t>
  </si>
  <si>
    <t>Tikslas. Pereiti prie mokslo žiniomis, pažangiosiomis technologijomis, inovacijomis grįsto darnaus ekonomikos vystymosi ir didinti šalies tarptautinį konkurencingumą</t>
  </si>
  <si>
    <t>Bendrųjų reikalų skyrius</t>
  </si>
  <si>
    <t>Rita Vaičiūnienė</t>
  </si>
  <si>
    <t>Lietuvos vieta pagal Pasaulinį inovacijų indeksą „Global Innovation Index“</t>
  </si>
  <si>
    <t>04.25.01.</t>
  </si>
  <si>
    <t>Uždavinys. Skatinti pažangiųjų technologijų ir inovacijų kūrimą, diegimą ir sklaidą</t>
  </si>
  <si>
    <t>Inovacinę veiklą vykdančių įmonių dalis nuo visų įmonių</t>
  </si>
  <si>
    <t>45,00</t>
  </si>
  <si>
    <t>04.25.01.01.</t>
  </si>
  <si>
    <t>Priemonė. Įgyvendinti projektą „Prašymų priėmimo ir pasirašymo skaitmeniniu būdu platformos įdiegimas"</t>
  </si>
  <si>
    <t>Pateiktų projektinių paraiškų skaičius</t>
  </si>
  <si>
    <t>04.25.01.02.</t>
  </si>
  <si>
    <t>Įgyvendinti projektą „Šakių rajono unikalios skaitmeninės kapinių duomenų bazės sukūrimas bei duomenų administravimo procesų skaitmeninimas"</t>
  </si>
  <si>
    <t>Įgyvendintų paslaugų skaitmenizavimo ir teikiamų paslaugų brandos lygio kėlimo projektų skaičius</t>
  </si>
  <si>
    <t>06.</t>
  </si>
  <si>
    <t>Kultūros ir turizmo plėtros programa</t>
  </si>
  <si>
    <t>06.01.</t>
  </si>
  <si>
    <t>Tikslas: Sąlygų sudarymas visiems gyventojams dalyvauti etninės kultūros sklaidos procese</t>
  </si>
  <si>
    <t>Eglė Plančiūnienė</t>
  </si>
  <si>
    <t>Etnokultūros veiklos proc. bendrame kultūrinės veiklos kontekste</t>
  </si>
  <si>
    <t>25,00</t>
  </si>
  <si>
    <t>06.01.01.</t>
  </si>
  <si>
    <t>Uždavinys: Skleisti zanavykų krašto kultūrą, bendradarbiauti su kitų regionų ir šalių institucijomis</t>
  </si>
  <si>
    <t>Surengtų ir dalyvautų festivalių, stovyklų, parodų ir kt. renginių skaičius</t>
  </si>
  <si>
    <t>06.01.01.01.</t>
  </si>
  <si>
    <t>Priemonė: Organizuoti ir dalyvauti tarptautiniuose, respublikiniuose, regionų seminaruose, festivaliuose, konkursuose, šventėse (šokių, armonikierių, kapelų, vaikų ir moksleivių – liaudies kūrybos atlikėjų, tautodailininkų; reginiai Lenkijoje, Latvijoje ir kt. šalyse)</t>
  </si>
  <si>
    <t>Organizuotų ir sudalyvautų renginių skaičius</t>
  </si>
  <si>
    <t>06.01.02.</t>
  </si>
  <si>
    <t>Uždavinys: Įgyvendinti tautinio kostiumo ir liaudies instrumentų atnaujinimo programą</t>
  </si>
  <si>
    <t>Įsigytų tautinių rūbų komplektų ir instrumentų skaičius</t>
  </si>
  <si>
    <t>06.01.02.01.</t>
  </si>
  <si>
    <t>Priemonė: Įsigyti tautinių kostiumų ir liaudies instrumentų</t>
  </si>
  <si>
    <t>Įsigytų liaudies instrumentų skaičius</t>
  </si>
  <si>
    <t>06.02.</t>
  </si>
  <si>
    <t>Tikslas:  Kultūros paveldo saugojimas, aktualizavimas ir pritaikymas viešiesiems poreikiams</t>
  </si>
  <si>
    <t>Inga Navlickienė</t>
  </si>
  <si>
    <t>Restauruotų ir pritaikytų kultūros paveldo objektų dalis nuo visų kultūros paveldo objektų (per 370 objektų) procentais</t>
  </si>
  <si>
    <t>4,80</t>
  </si>
  <si>
    <t>06.02.01.</t>
  </si>
  <si>
    <t>Uždavinys: Atgaivinti visuomenei reikšmingą kultūros ir tautinį paveldą ir didinti jo naudojimą visuomenės poreikiams</t>
  </si>
  <si>
    <t>Įveiklintų kultūros paveldo objektų dalis proc.</t>
  </si>
  <si>
    <t>06.02.01.05.</t>
  </si>
  <si>
    <t>Priemonė. Zyplių dvaro sodybos svirno stogo ir fasado restauravimas</t>
  </si>
  <si>
    <t>Restauruotų pastatų skaičius</t>
  </si>
  <si>
    <t>Parengtų projektinių dokumentacijų skaičius</t>
  </si>
  <si>
    <t>06.02.01.07.</t>
  </si>
  <si>
    <t>Priemonės: Zyplių dvaro sodybos parko restauravimas</t>
  </si>
  <si>
    <t>Restauruotų ir sutvarkytų dvaro parkų skaičius</t>
  </si>
  <si>
    <t>06.02.01.08.</t>
  </si>
  <si>
    <t>Priemonė: Kultūros paveldo objektų priežiūros ir tvarkybos darbai</t>
  </si>
  <si>
    <t>Sutvarkytų kultūros paveldo objektų skaičius</t>
  </si>
  <si>
    <t>06.02.02.</t>
  </si>
  <si>
    <t>Uždavinys: Rūpintis krašto įžymių žmonių atminimo, įvykių, vietų išsaugojimu</t>
  </si>
  <si>
    <t>Įamžinimo priemonių skaičius</t>
  </si>
  <si>
    <t>06.02.02.01.</t>
  </si>
  <si>
    <t>Priemonė: Krašto įžymių žmonių atminimo, įvykių, vietų išsaugojimas ir įamžinimas</t>
  </si>
  <si>
    <t>Suorganizuotų renginių skaičius</t>
  </si>
  <si>
    <t>Išsaugotų įžymių vietų skaičius</t>
  </si>
  <si>
    <t>06.03.</t>
  </si>
  <si>
    <t>Tikslas: Palankių sąlygų sudarymas kultūros ir turizmo paslaugų plėtrai ir paslaugų kokybės gerinimui</t>
  </si>
  <si>
    <t>Asta  Kėvelaitytė</t>
  </si>
  <si>
    <t>Vartotojų skaičiaus augimas nuo 2017 m. procentais</t>
  </si>
  <si>
    <t>06.03.01</t>
  </si>
  <si>
    <t>Uždavinys: Skleisti profesionaliąją kūrybą,  skatinti mėgėjų meno veiklą, dainų švenčių tradiciją</t>
  </si>
  <si>
    <t>Parengtų profesionalaus meno programų / projektų skaičius</t>
  </si>
  <si>
    <t>Veikiančių kolektyvų skaičius</t>
  </si>
  <si>
    <t>06.03.01.01.</t>
  </si>
  <si>
    <t>Priemonė: Organizuoti žanrinius  tradicinius renginius ir šventes</t>
  </si>
  <si>
    <t>06.03.01.02.</t>
  </si>
  <si>
    <t>Priemonė: Kasmetinė kultūros premija</t>
  </si>
  <si>
    <t>Skirtų kasmetinių kultūros darbuotojų premijų skaičius</t>
  </si>
  <si>
    <t>06.03.01.03.</t>
  </si>
  <si>
    <t>Priemonė: Koofinansavimo lėšos kultūros įstaigų projektams</t>
  </si>
  <si>
    <t>Koofinansuotų  projektų skaičius</t>
  </si>
  <si>
    <t>06.03.02.</t>
  </si>
  <si>
    <t>Uždavinys: Remti krašto autorių kūrybą ir kraštą reprezentuojančius leidinius</t>
  </si>
  <si>
    <t>Paremtų autorių skaičius</t>
  </si>
  <si>
    <t>06.03.02.01.</t>
  </si>
  <si>
    <t>Priemonė: Dalinai paremti leidiniai</t>
  </si>
  <si>
    <t>Dalinai paremtų leidinių skaičius</t>
  </si>
  <si>
    <t>07</t>
  </si>
  <si>
    <t>Valdymo programa</t>
  </si>
  <si>
    <t>Apskaitos skyrius</t>
  </si>
  <si>
    <t>Vitalija Tumienė</t>
  </si>
  <si>
    <t>07.01.</t>
  </si>
  <si>
    <t>Tikslas: Efektyvaus viešojo valdymo sistemos sukūrimas</t>
  </si>
  <si>
    <t>Finansinių įsipareigojimų vykdymas pagal pasirašytas sutartis arba patvirtintas išlaidų sąmatas (proc.)</t>
  </si>
  <si>
    <t>07.01.01.</t>
  </si>
  <si>
    <t>Uždavinys: užtikrinti efektyvų savivaldybės funkcijų vykdymą</t>
  </si>
  <si>
    <t>Politikų, valstybės tarnautojų, dirbančių pagal darbo sutartis kvalifikacijos kėlimas (žmonių skaičius)</t>
  </si>
  <si>
    <t>172,00</t>
  </si>
  <si>
    <t>07.01.01.01.</t>
  </si>
  <si>
    <t>Priemonė: užtikrinti savivaldybės tarybos darbo funkcionalumą</t>
  </si>
  <si>
    <t>Posėdžių skaičius</t>
  </si>
  <si>
    <t>144,00</t>
  </si>
  <si>
    <t>07.01.01.01</t>
  </si>
  <si>
    <t>Priemonė: užtikrinti savivaldybės vykdomosios institucijos darbo funkcionalumą</t>
  </si>
  <si>
    <t>Seminarų/mokymų skaičius</t>
  </si>
  <si>
    <t>07.01.01.02.</t>
  </si>
  <si>
    <t>Priemonė: užtikrinti kontrolės ir audito tarnybos darbo funkcionalumą</t>
  </si>
  <si>
    <t>Kontrolės ir audito tarnyba</t>
  </si>
  <si>
    <t>Kontrolės ir audito tarnybos darbuotojų, kėlusių kvalifikaciją skaičius</t>
  </si>
  <si>
    <t>07.01.01.03.</t>
  </si>
  <si>
    <t>Priemonė: Užtikrinti savivaldybės administracijos darbo funkcionalumą.</t>
  </si>
  <si>
    <t>Jūratė Šneideraitienė; Vitalija Tumienė</t>
  </si>
  <si>
    <t>Administracijos darbuotojų, kėlusių kvalifikaciją skaičius</t>
  </si>
  <si>
    <t>140,00</t>
  </si>
  <si>
    <t>07.01.01.03</t>
  </si>
  <si>
    <t>Priemonė: Užtikrinti savivaldybės administracijos darbo funkcionalumą. Nario mokestis.</t>
  </si>
  <si>
    <t>TD, TP</t>
  </si>
  <si>
    <t>Įvykdytų įsipareigojimų pagal sudarytas sutartis, procentais</t>
  </si>
  <si>
    <t>07.01.01.04.</t>
  </si>
  <si>
    <t>Priemonė: Užtikrinti savivaldybės administracijos darbo funkcionalumą. Seniūnijų ryšių išlaidos.</t>
  </si>
  <si>
    <t>07.01.01.04</t>
  </si>
  <si>
    <t>Priemonė: Užtikrinti savivaldybės administracijos darbo funkcionalumą. Teisinės paslaugos ir kitos funkcijos.</t>
  </si>
  <si>
    <t>Teisės, personalo ir civilinės metrikacijos skyrius</t>
  </si>
  <si>
    <t>Jūratė Šneideraitienė</t>
  </si>
  <si>
    <t>Įvykdytų viešųjų pirkimų teisinių konsultacijų skaičius</t>
  </si>
  <si>
    <t>Parengtų viešųjų pirkimų teisės aktų paketų skaičius</t>
  </si>
  <si>
    <t>Suteiktų teisinių konsultacijų skaičius</t>
  </si>
  <si>
    <t>07.01.01.05.</t>
  </si>
  <si>
    <t>Priemonė: užtikrinti savivaldybės administracijos Barzdų seniūnijos darbo funkcionalumą.</t>
  </si>
  <si>
    <t>Barzdų seniūnija</t>
  </si>
  <si>
    <t>Jurgita Didžiulienė</t>
  </si>
  <si>
    <t>Seniūnijos darbuotojų, kėlusių kvalifikaciją skaičius</t>
  </si>
  <si>
    <t>07.01.01.06.</t>
  </si>
  <si>
    <t>Priemonė: užtikrinti savivaldybės administracijos Gelgaudiškio seniūnijos darbo funkcionalumą.</t>
  </si>
  <si>
    <t>Gelgaudiškio seniūnija</t>
  </si>
  <si>
    <t>Valdas Dumčius</t>
  </si>
  <si>
    <t>07.01.01.07.</t>
  </si>
  <si>
    <t>Priemonė: užtikrinti savivaldybės administracijos Griškabūdžio seniūnijos darbo funkcionalumą</t>
  </si>
  <si>
    <t>Saulius Naumavičius</t>
  </si>
  <si>
    <t>07.01.01.08.</t>
  </si>
  <si>
    <t>Priemonė: užtikrinti savivaldybės administracijos Kidulių seniūnijos darbo funkcionalumą.</t>
  </si>
  <si>
    <t>Kidulių seniūnija</t>
  </si>
  <si>
    <t>Renata Švelnytė-Mykolaitienė</t>
  </si>
  <si>
    <t>07.01.01.09.</t>
  </si>
  <si>
    <t>Priemonė: užtikrinti savivaldybės administracijos Kriūkų seniūnijos darbo funkcionalumą.</t>
  </si>
  <si>
    <t>Anatolijus Kazlauskas</t>
  </si>
  <si>
    <t>07.01.01.10.</t>
  </si>
  <si>
    <t>Priemonė: užtikrinti savivaldybės administracijos Kudirkos Naumiesčio seniūnijos darbo funkcionalumą.</t>
  </si>
  <si>
    <t>Edvardas Belevičius</t>
  </si>
  <si>
    <t>07.01.01.11.</t>
  </si>
  <si>
    <t>Priemonė: užtikrinti savivaldybės administracijos Lekėčių seniūnijos darbo funkcionalumą.</t>
  </si>
  <si>
    <t>Ričardas Krikštolaitis</t>
  </si>
  <si>
    <t>07.01.01.12.</t>
  </si>
  <si>
    <t>Priemonė: užtikrinti savivaldybės administracijos Lukšių seniūnijos darbo funkcionalumą.</t>
  </si>
  <si>
    <t>Lukšių seniūnija</t>
  </si>
  <si>
    <t>Vytautas Andziulevičius</t>
  </si>
  <si>
    <t>07.01.01.13.</t>
  </si>
  <si>
    <t>Priemonė: užtikrinti savivaldybės administracijos Plokščių seniūnijos darbo funkcionalumą.</t>
  </si>
  <si>
    <t>Plokščių seniūnija</t>
  </si>
  <si>
    <t>Danas Bendoraitis</t>
  </si>
  <si>
    <t>07.01.01.14.</t>
  </si>
  <si>
    <t>Priemonė: užtikrinti savivaldybės administracijos Sintautų seniūnijos darbo funkcionalumą.</t>
  </si>
  <si>
    <t>Sintautų seniūnija</t>
  </si>
  <si>
    <t>Kęstutis  Birbilas</t>
  </si>
  <si>
    <t>07.01.01.15.</t>
  </si>
  <si>
    <t>Priemonė: užtikrinti savivaldybės administracijos Slavikų seniūnijos darbo funkcionalumą.</t>
  </si>
  <si>
    <t>Slavikų seniūnija</t>
  </si>
  <si>
    <t>Redas Juškaitis</t>
  </si>
  <si>
    <t>07.01.01.16.</t>
  </si>
  <si>
    <t>Priemonė: užtikrinti savivaldybės administracijos Sudargo seniūnijos darbo funkcionalumą.</t>
  </si>
  <si>
    <t>Sudargo seniūnija</t>
  </si>
  <si>
    <t>Rita  Grigaitienė</t>
  </si>
  <si>
    <t>07.01.01.17.</t>
  </si>
  <si>
    <t>Priemonė: užtikrinti savivaldybės administracijos Šakių seniūnijos darbo funkcionalumą.</t>
  </si>
  <si>
    <t>Šakių seniūnija</t>
  </si>
  <si>
    <t>Dalius Jasevičius</t>
  </si>
  <si>
    <t>07.01.01.18.</t>
  </si>
  <si>
    <t>Priemonė: užtikrinti savivaldybės administracijos Žvirgždaičių seniūnijos darbo funkcionalumą.</t>
  </si>
  <si>
    <t>Žvirgždaičių seniūnija</t>
  </si>
  <si>
    <t>Giedrė Snudaitienė</t>
  </si>
  <si>
    <t>07.01.02.</t>
  </si>
  <si>
    <t>Uždavinys: Užtikrinti efektyvų priskirtųjų (ribotai savarankiškų) savivaldybių funkcijų vykdymą)</t>
  </si>
  <si>
    <t>Nuostolių dėl keleivių vežimo vietinio (priemiestinio) reguliaraus susisiekimo autobusų maršrutais procentas nuo išlaidų, patirtų vežant keleivius (priemiestinio) reguliaraus susisiekimo autobusais</t>
  </si>
  <si>
    <t>49,70</t>
  </si>
  <si>
    <t>07.01.02.01.</t>
  </si>
  <si>
    <t>Priemonė: Organizuoti keleivių vežimą vietiniais maršrutais</t>
  </si>
  <si>
    <t>07.01.03.</t>
  </si>
  <si>
    <t>Uždavinys: Formuoti savivaldybės veiklos įvaizdį</t>
  </si>
  <si>
    <t>Reprezentacinių renginių skaičius</t>
  </si>
  <si>
    <t>150,00</t>
  </si>
  <si>
    <t>07.01.03.01.</t>
  </si>
  <si>
    <t>Priemonė: Organizuoti reprezentacijas ir dalyvauti švenčių ir renginių organizavime</t>
  </si>
  <si>
    <t>163,00</t>
  </si>
  <si>
    <t>07.01.03.02.</t>
  </si>
  <si>
    <t>Priemonė: Reprezentacinis pavėžėjimas</t>
  </si>
  <si>
    <t>Reprezentacinių pavėžėjimų skaičius</t>
  </si>
  <si>
    <t>65,00</t>
  </si>
  <si>
    <t>07.01.03.03.</t>
  </si>
  <si>
    <t>Priemonė: Organizuoti mero fondo reprezentacijas ir atstovauti Šakių rajono savivaldybę Lietuvoje ir užsienyje</t>
  </si>
  <si>
    <t>Vaida Skaizgirienė</t>
  </si>
  <si>
    <t>130,00</t>
  </si>
  <si>
    <t>07.01.04.</t>
  </si>
  <si>
    <t>Uždavinys: Nenumatytų reikmių finansavimas</t>
  </si>
  <si>
    <t>Biudžeto, turto ir strateginio planavimo skyrius</t>
  </si>
  <si>
    <t>Vilija Tamošaitienė</t>
  </si>
  <si>
    <t>Prašymų skaičius</t>
  </si>
  <si>
    <t>07.01.04.01.</t>
  </si>
  <si>
    <t>Priemonė: Ekstremalių situacijų padarinių likvidavimas</t>
  </si>
  <si>
    <t>07.01.05.</t>
  </si>
  <si>
    <t>Uždavinys: Dengti su savivaldybės turto disponavimu ir įteisinimu susijusias išlaidas</t>
  </si>
  <si>
    <t>Irmunda Čepulionienė; Sonata  Gruzdaitienė</t>
  </si>
  <si>
    <t>Įteisinta nekilnojamojo turto, atlikta kadastrinių matavimų, parengta detaliųjų planų, atlikta teisinių registracijų pagal pasirašytas sutartis (proc.)</t>
  </si>
  <si>
    <t>07.01.05.01</t>
  </si>
  <si>
    <t>Priemonė. Organizuoti savivaldybės turto vertinimą.</t>
  </si>
  <si>
    <t>Irmunda Čepulionienė</t>
  </si>
  <si>
    <t>Užsakymų skaičius</t>
  </si>
  <si>
    <t>07.01.05.02.</t>
  </si>
  <si>
    <t>Priemonė. Organizuoti savivaldybės turto kadastrinius matavimus.</t>
  </si>
  <si>
    <t>Sonata  Gruzdaitienė</t>
  </si>
  <si>
    <t>07.01.05.03.</t>
  </si>
  <si>
    <t>Priemonė. Organizuoti savivaldybės turto teisinę registraciją</t>
  </si>
  <si>
    <t>07.01.05.04.</t>
  </si>
  <si>
    <t>Priemonė. Administruoti valstybinės žemės sklypų realizavimo pajamas</t>
  </si>
  <si>
    <t>Biudžeto, turto ir strateginio planavimo skyrius; Architektūros ir urbanistikos skyrius</t>
  </si>
  <si>
    <t>Irmunda Čepulionienė; Loreta Macijauskienė</t>
  </si>
  <si>
    <t>07.01.06.</t>
  </si>
  <si>
    <t>Uždavinys: Užtikrinti finansinių įsipareigojimų vykdymą</t>
  </si>
  <si>
    <t>Renata Maciukevičienė</t>
  </si>
  <si>
    <t>Grąžintos paskolos pagal pasirašytas sutartis (proc.)</t>
  </si>
  <si>
    <t>07.01.06.01.</t>
  </si>
  <si>
    <t>Priemonė: Grąžinti paskolas</t>
  </si>
  <si>
    <t>Finansinių įsipareigojimų vykdymas (paskolų grąžinimas pagal grafiką)</t>
  </si>
  <si>
    <t>07.01.06.02.</t>
  </si>
  <si>
    <t>Priemonė: Mokėti palūkanas</t>
  </si>
  <si>
    <t>Finansinių įsipareigojimų vykdymas (palūkanų grąžinimas pagal grafiką)</t>
  </si>
  <si>
    <t>07.01.07.</t>
  </si>
  <si>
    <t>Uždavinys: Vykdyti administracinės naštos mažinimą</t>
  </si>
  <si>
    <t>Parengtų administracinės naštos priemonių planų skaičius</t>
  </si>
  <si>
    <t>07.01.07.03.</t>
  </si>
  <si>
    <t>Priemonė: Mažinant administracinę naštą, teikti ataskaitas elektroniniu būdu švietimo, kultūros, sporto srityje</t>
  </si>
  <si>
    <t>Švietimo, kultūros ir sporto skyrius; Bendrųjų reikalų skyrius</t>
  </si>
  <si>
    <t>Mažinant administracinę naštą, pateiktų  elektroniniu būdu švietimo, kultūros, sporto srityje ataskaitų skaičius</t>
  </si>
  <si>
    <t>07.01.07.05</t>
  </si>
  <si>
    <t>Priemonė. Mažinant administracinę naštą, diegti naujas ir tobulinti veikiančias informacines sistemas.</t>
  </si>
  <si>
    <t>Įdiegtų naujų ir patobulintų veikiančių informacinių sistemų skaičius</t>
  </si>
  <si>
    <t>6,00</t>
  </si>
  <si>
    <t>07.01.07.07</t>
  </si>
  <si>
    <t>Priemonė.Mažinant administracinę naštą, licencijas, leidimus ir pažymas išduoti per trumpesnį laiką, nelaukiant, kol sueis teisės aktuose nustatytas terminas</t>
  </si>
  <si>
    <t>Apskaitos skyrius; Socialinės paramos skyrius; Švietimo, kultūros ir sporto skyrius; Ūkio ir investicijų skyrius; Žemės ūkio ir kaimo reikalų skyrius; Bendrųjų reikalų skyrius; Teisės, personalo ir civilinės metrikacijos skyrius; Architektūros ir urbanistikos skyrius</t>
  </si>
  <si>
    <t>Greičiau, nei nustatyta teisės aktuose, išduotų DVS priemonėmis licencijų, leidimų ir pažymų dalis nuo viso išduotų minėtų dokumentų skaičiaus DVS, proc.</t>
  </si>
  <si>
    <t>70,00</t>
  </si>
  <si>
    <t>07.01.07.08</t>
  </si>
  <si>
    <t>Priemonė. Užtikrinti teisės aktų sukeliamos administracinės naštos stebėseną, įvertinti teisės aktų sukeliamą administracinę naštą.</t>
  </si>
  <si>
    <t>Įvertintų teisės aktų skaičius</t>
  </si>
  <si>
    <t>07.02.</t>
  </si>
  <si>
    <t>Tikslas: Stiprinti Lietuvos įtaką pasaulyje ir ryšius su diaspora</t>
  </si>
  <si>
    <t>07.02.01.</t>
  </si>
  <si>
    <t>Uždavinys: Stiprinti atstovavimą Lietuvos interesams tarptautinėje erdvėje ir diasporos politiką</t>
  </si>
  <si>
    <t>Oficialios paramos vystymuisi  kriterijus atitinkančių vystomojo bendradarbiavimo veiklų finansavimo apimtis, dalis nuo bendrojo nacionalinio produkto, proc.</t>
  </si>
  <si>
    <t>0,18</t>
  </si>
  <si>
    <t>07.02.01.01.</t>
  </si>
  <si>
    <t>Priemonė: Teikti humanitarinę pagalbą ir įgyvendinti vystomąjį bendradarbiavimą</t>
  </si>
  <si>
    <t>Humanitarinės pagalbos priemonių skaičius</t>
  </si>
  <si>
    <t>07.02.01.02.</t>
  </si>
  <si>
    <t>Priemonė. Teisinių konsultacijų teikimas diasporai.</t>
  </si>
  <si>
    <t>Suteiktų teisinių konsultacijų diasporai skaičius</t>
  </si>
  <si>
    <t>12</t>
  </si>
  <si>
    <t>Ūkio plėtros programa</t>
  </si>
  <si>
    <t>Martynas Remeikis; Rasita Staugaitienė</t>
  </si>
  <si>
    <t>12.01</t>
  </si>
  <si>
    <t>Tikslas.  Darnaus išteklių naudojimo skatinimas.</t>
  </si>
  <si>
    <t>Renovuotų daugiabučių namų dalis, procentais</t>
  </si>
  <si>
    <t>12.01.01</t>
  </si>
  <si>
    <t>Uždavinys. Vykdyti visuomenės aplinkosauginį švietimą bei aplinkos stebėseną</t>
  </si>
  <si>
    <t>Įgyvendintų aplinkosauginių priemonių skaičius</t>
  </si>
  <si>
    <t>12.01.01.01.</t>
  </si>
  <si>
    <t>Priemonė. Medžiojamųjų gyvūnų daromos žalos miškui prevencijos priemonių kompensavimas</t>
  </si>
  <si>
    <t>Įvertintų VĮ VMU Šakių regioninio padalinio pateiktų paraiškų kompensacijai gauti skaičius</t>
  </si>
  <si>
    <t>12.01.01.02.</t>
  </si>
  <si>
    <t>Priemonė. Vilkų ūkiniams gyvūnams daromos žalos prevencijos priemonių kompensavimas</t>
  </si>
  <si>
    <t>Įvertintų paraiškų kompensacijai gauti skaičius</t>
  </si>
  <si>
    <t>12.01.01.03.</t>
  </si>
  <si>
    <t>Priemonė. Įgyvendinti savivaldybės visuomenės sveikatos rėmimo specialiąją programą</t>
  </si>
  <si>
    <t>Savivaldybės adm.vyriausioji specialistė (gydytoja)</t>
  </si>
  <si>
    <t>Edita Zubrickienė</t>
  </si>
  <si>
    <t>Įgyvendintų sveikatos programos projektų skaičius</t>
  </si>
  <si>
    <t>12.01.01.04.</t>
  </si>
  <si>
    <t>Priemonė. Gyventojams priklausančių gaminių, turinčių neigiamą poveikį aplinkai  darančių medžiagų (asbesto), atliekų tvarkymas</t>
  </si>
  <si>
    <t>Sutvarkyta asbesto turinčių atliekų</t>
  </si>
  <si>
    <t>t</t>
  </si>
  <si>
    <t>12.01.01.05.</t>
  </si>
  <si>
    <t>Priemonė. Vandentvarkos objektų projektavimas, statyba ir remontas</t>
  </si>
  <si>
    <t>Sutvarkyta vandentvarkos objektų</t>
  </si>
  <si>
    <t>12.01.01.06.</t>
  </si>
  <si>
    <t>Priemonė. Savivaldybei priklausančių statinių tamponavimo darbai</t>
  </si>
  <si>
    <t>Užtamponuota nenaudojamų vandens gręžinių</t>
  </si>
  <si>
    <t>12.01.01.07.</t>
  </si>
  <si>
    <t>Priemonė. Teršalų, išmetamų į gilesnius žemės sluoksnius savivaldybės teritorijoje, mažinimas</t>
  </si>
  <si>
    <t>Kompensuotų paraiškų skaičius už individualių nuotekų valymo įrenginių įrengimą</t>
  </si>
  <si>
    <t>22,00</t>
  </si>
  <si>
    <t>12.01.01.08.</t>
  </si>
  <si>
    <t>Priemonė. Invazinių Lietuvoje rūšių sąraše esančių rūšių gausos reguliavimas ir naikinimas</t>
  </si>
  <si>
    <t>Seniūnijų, kuriuose buvo reguliuojams invazinių šliužų gausos reguliavimas, skaičius</t>
  </si>
  <si>
    <t>12.01.01.10.</t>
  </si>
  <si>
    <t>Priemonė. Bešeimininkių ar pavojingų atliekų surinkimas, nelegalių sąvartynų likvidavimas</t>
  </si>
  <si>
    <t>Sutvarkytų teritorijų skaičius</t>
  </si>
  <si>
    <t>12.01.01.11</t>
  </si>
  <si>
    <t>Priemonė. Savivaldybės aplinkos monitoringo programos įgyvendinimas</t>
  </si>
  <si>
    <t>Įgyvendintų aplinkos monitoringo programos priemonių skaičius</t>
  </si>
  <si>
    <t>12.01.01.12.</t>
  </si>
  <si>
    <t>Priemonė. Seminarams, komandiruotėms, fotografijos prekėms, knygoms, bukletams pirkti, laikraščiams ar kt. leidiniams užsakyti, ekologiškiems suvenyrams įsigyti</t>
  </si>
  <si>
    <t>12.01.01.13.</t>
  </si>
  <si>
    <t>Priemonė. Želdinių įsigijimas</t>
  </si>
  <si>
    <t>Apželdintų visuomeninių teritorijų skaičius</t>
  </si>
  <si>
    <t>14,00</t>
  </si>
  <si>
    <t>12.01.01.14.</t>
  </si>
  <si>
    <t>Priemonė. Pavojų keliančių ir sergančių medžių genėjimas bei šalinimas</t>
  </si>
  <si>
    <t>Sutvarkytų seniūnijų teritorijų skaičius</t>
  </si>
  <si>
    <t>12.01.01.15.</t>
  </si>
  <si>
    <t>Priemonė. Šakių rajono želdynų ir želdinių inventorizavimas ir apskaita</t>
  </si>
  <si>
    <t>Nupirktų paslaugų kiekis</t>
  </si>
  <si>
    <t>12.01.01.16.</t>
  </si>
  <si>
    <t>Priemonė. Viešųjų želdynų ir želdinių priežiūrai reikalingų ekspertų konsultacinių paslaugų pirkimas</t>
  </si>
  <si>
    <t>Nupirktų paslaugų skaičius</t>
  </si>
  <si>
    <t>12.01.01.17.</t>
  </si>
  <si>
    <t>Priemonė. Kartografinės ir kitos medžiagos, reikalingos pagal Medžioklės įstatymo reikalavimus rengiamiems medžioklės plotų sudarymo ar jų ribų pakeitimo projektų parengimo priemonės.</t>
  </si>
  <si>
    <t>Rasita Staugaitienė</t>
  </si>
  <si>
    <t>Parengtų medžioklės plotų sudarymo ar jų ribų pakeitimo projektų skaičius</t>
  </si>
  <si>
    <t>12.01.02.</t>
  </si>
  <si>
    <t>Uždavinys. Kompleksiškai plėtoti ir puoselėti  rekreacines teritorijas, želdynus, tvenkinius bei kitas viešąsias erdves, pritaikant jas gyventojų bei verslo poreikiams</t>
  </si>
  <si>
    <t>12.01.02.02.</t>
  </si>
  <si>
    <t>Priemonė: Bešeimininkių gyvūnų gaudymo, karantinavimo, globos ir eutanazijos paslaugos</t>
  </si>
  <si>
    <t>Bešeimininkių šunų ir kačių, kuriais pasirūpinta, skaičius</t>
  </si>
  <si>
    <t>12.01.02.03.</t>
  </si>
  <si>
    <t>Priemonė: Bešeimininkių kačių kastravimo programa "Pagauk-sterilizuok-paleisk" (PSP)</t>
  </si>
  <si>
    <t>12.01.02.04.</t>
  </si>
  <si>
    <t>Priemonė. Aplinkotvarkos darbai Barzdų seniūnijoje</t>
  </si>
  <si>
    <t>Prižiūrėta viešojo naudojimo teritorija</t>
  </si>
  <si>
    <t>ha</t>
  </si>
  <si>
    <t>12.01.02.05</t>
  </si>
  <si>
    <t>Priemonė. Aplinkotvarkos darbai Gelgaudiškio seniūnijoje</t>
  </si>
  <si>
    <t>12.01.02.06</t>
  </si>
  <si>
    <t>Priemonė. Aplinkotvarkos darbai Griškabūdžio seniūnijoje</t>
  </si>
  <si>
    <t>12.01.02.07</t>
  </si>
  <si>
    <t>Priemonė. Aplinkotvarkos darbai Kidulių seniūnijoje</t>
  </si>
  <si>
    <t>32,00</t>
  </si>
  <si>
    <t>12.01.02.08</t>
  </si>
  <si>
    <t>Priemonė. Aplinkotvarkos darbai Kriūkų seniūnijoje</t>
  </si>
  <si>
    <t>38,00</t>
  </si>
  <si>
    <t>12.01.02.09</t>
  </si>
  <si>
    <t>Priemonė. Aplinkotvarkos darbai Kudirkos Naumiesčio seniūnijoje</t>
  </si>
  <si>
    <t>60,00</t>
  </si>
  <si>
    <t>12.01.02.10</t>
  </si>
  <si>
    <t>Priemonė. Aplinkotvarkos darbai Lekėčių seniūnijoje</t>
  </si>
  <si>
    <t>13,50</t>
  </si>
  <si>
    <t>12.01.02.11</t>
  </si>
  <si>
    <t>Priemonė. Aplinkotvarkos darbai Lukšių seniūnijoje</t>
  </si>
  <si>
    <t>75,00</t>
  </si>
  <si>
    <t>12.01.02.12</t>
  </si>
  <si>
    <t>Priemonė. Aplinkotvarkos darbai Plokščių seniūnijoje</t>
  </si>
  <si>
    <t>39,80</t>
  </si>
  <si>
    <t>12.01.02.13</t>
  </si>
  <si>
    <t>Priemonė. Aplinkotvarkos darbai Sintautų seniūnijoje</t>
  </si>
  <si>
    <t>12.01.02.14</t>
  </si>
  <si>
    <t>Priemonė. Aplinkotvarkos darbai Slavikų  seniūnijoje</t>
  </si>
  <si>
    <t>14,40</t>
  </si>
  <si>
    <t>12.01.02.15</t>
  </si>
  <si>
    <t>Priemonė. Aplinkotvarkos darbai Sudargo seniūnijoje</t>
  </si>
  <si>
    <t>43,00</t>
  </si>
  <si>
    <t>12.01.02.16</t>
  </si>
  <si>
    <t>Priemonė. Aplinkotvarkos darbai Šakių seniūnijoje</t>
  </si>
  <si>
    <t>39,00</t>
  </si>
  <si>
    <t>12.01.02.17</t>
  </si>
  <si>
    <t>Priemonė. Aplinkotvarkos darbai Žvirgždaičių seniūnijoje</t>
  </si>
  <si>
    <t>12.01.02.18</t>
  </si>
  <si>
    <t>Priemonė: Šakių rajono savivaldybei priklausančių valstybinių miškų priežiūra</t>
  </si>
  <si>
    <t>Martynas Remeikis; Rasita Staugaitienė; Valdas Dumčius</t>
  </si>
  <si>
    <t>Tvarkomų miškų kiekis</t>
  </si>
  <si>
    <t>12.01.03.</t>
  </si>
  <si>
    <t>Uždavinys. Plėtoti ir tobulinti komunalinių atliekų surinkimo, tvarkymo ir pirminio rūšiavimo infrastruktūrą</t>
  </si>
  <si>
    <t>Sąvartynuose šalinamų komunalinių atliekų dalis procentais</t>
  </si>
  <si>
    <t>%</t>
  </si>
  <si>
    <t>12.01.03.02.</t>
  </si>
  <si>
    <t>Priemonė: Šakių seniūnijos pajamos</t>
  </si>
  <si>
    <t>Seniūnijų, kurios teikia mokamas viešąsias paslaugas skaičius</t>
  </si>
  <si>
    <t>12.01.03.03</t>
  </si>
  <si>
    <t>Priemonė: Gyventojams priklausančių gaminių, kurių sudėtyje yra neigiamą poveikį aplinkai turinčių medžiagų, atliekų tvarkymas</t>
  </si>
  <si>
    <t>Numatomas sutvarkyti asbesto kiekis, tonomis</t>
  </si>
  <si>
    <t>12.01.03.06.</t>
  </si>
  <si>
    <t>Priemonė: Įgyvendinti projektą  „Bešeimininkių padangų atliekų sutvarkymas Šakių rajono savivaldybėje" 2023 m.</t>
  </si>
  <si>
    <t>Įgyvendinamų projektų skaičius</t>
  </si>
  <si>
    <t>12.01.05.</t>
  </si>
  <si>
    <t>Uždavinys. Renovuoti  šilumos gamybos  ir tiekimo sistemas</t>
  </si>
  <si>
    <t>Renovuotų šilumos gamybos ir tiekimo sistemų skaičius</t>
  </si>
  <si>
    <t>12.01.05.03.</t>
  </si>
  <si>
    <t>Priemonė: Renovuoti šilumos gamybos ir tiekimo sistemas</t>
  </si>
  <si>
    <t>Nupirktų ir pakeistų Kriūkų DC šildymo katilų skaičius</t>
  </si>
  <si>
    <t>12.01.06.</t>
  </si>
  <si>
    <t>Uždavinys. Modernizuoti ir renovuoti viešuosius pastatus</t>
  </si>
  <si>
    <t>Renovuotų visuomeninių pastatų skaičius</t>
  </si>
  <si>
    <t>12.01.06.04.</t>
  </si>
  <si>
    <t>Priemonė. Visuomeninių pastatų modernizavimas</t>
  </si>
  <si>
    <t>Modernizuotų pastatų skaičius</t>
  </si>
  <si>
    <t>12.01.07.</t>
  </si>
  <si>
    <t>Uždavinys. Vykdyti daugiabučių gyvenamųjų namų administravimą bei daugiabučių gyvenamųjų namų valdytojų priežiūrą ir kontrolę</t>
  </si>
  <si>
    <t>Administruojamų namų skaičius</t>
  </si>
  <si>
    <t>105,00</t>
  </si>
  <si>
    <t>Daugiabučių namų skaičius</t>
  </si>
  <si>
    <t>338,00</t>
  </si>
  <si>
    <t>12.01.07.01</t>
  </si>
  <si>
    <t>Priemonė: Dalyvauti daugiabučių gyvenamųjų namų modernizavimo programoje (investicinių planų bei energinio naudingumo sertifikatų rengimas)</t>
  </si>
  <si>
    <t>Parengtų investicijų planų skaičius</t>
  </si>
  <si>
    <t>12.02.</t>
  </si>
  <si>
    <t>Tikslas. Inžinerinės infrastruktūros modernizavimas</t>
  </si>
  <si>
    <t>Verslo įmonių, kurioms pagerinta viešoji infrastruktūra dalis, (nuo visų įmonių), procentais</t>
  </si>
  <si>
    <t>Centralizuotai tiekiamo geriamojo vandens prieinamumas</t>
  </si>
  <si>
    <t>80,00</t>
  </si>
  <si>
    <t>12.02.01</t>
  </si>
  <si>
    <t xml:space="preserve">Uždavinys. Plėtoti ir renovuoti  viešąsias geriamojo vandens tiekimo ir nuotekų šalinimo sistemas </t>
  </si>
  <si>
    <t>Įgyvendintų vandentvarkos projektų skaičius</t>
  </si>
  <si>
    <t>12.02.01.01</t>
  </si>
  <si>
    <t>Priemonė: Įrengti naujus artezinius gręžinius su vandens gerinimo įranga</t>
  </si>
  <si>
    <t>Naujai įrengtų artezinių gręžinių skaičius</t>
  </si>
  <si>
    <t>12.02.01.02.</t>
  </si>
  <si>
    <t>Priemonė: Vandens gerinimo įrenginių statyba</t>
  </si>
  <si>
    <t>Pastatytų vandens  gerinimo įrenginių skaičius</t>
  </si>
  <si>
    <t>12.02.01.06</t>
  </si>
  <si>
    <t>Priemonė: Vandentvarkos objektų remonto ir statybos darbai</t>
  </si>
  <si>
    <t>Sutvarkytų vandentvarkos objektų skaičius</t>
  </si>
  <si>
    <t>12.02.02.</t>
  </si>
  <si>
    <t>Uždavinys. Modernizuoti ir plėtoti paviršinių nuotekų sistemas</t>
  </si>
  <si>
    <t>Modernizuota ir įrengta paviršinio vandens nuvedimo sistemų kilometrais</t>
  </si>
  <si>
    <t>12.02.02.01.</t>
  </si>
  <si>
    <t>Priemonė: Paviršinių nuotekų tvarkymo  paslauga (biudžetinės įstaigos, bendro naudojimo teritorijos)</t>
  </si>
  <si>
    <t>Juridinių asmenų, kuriems teikiama paslauga skaičius</t>
  </si>
  <si>
    <t>12.02.03.</t>
  </si>
  <si>
    <t>Uždavinys. Inventorizuoti geriamojo vandens tiekimo ir nuotekų šalinimo sistemas</t>
  </si>
  <si>
    <t>Inventorizuotų vietovių skaičius</t>
  </si>
  <si>
    <t>12.02.03.01</t>
  </si>
  <si>
    <t>Priemonė: Inventorizuota vandentiekio ir nuotekų tinklų</t>
  </si>
  <si>
    <t>Inventorizuotų vandentiekio ir nuotekų tinklų ilgis, kilometrais</t>
  </si>
  <si>
    <t>12.03.</t>
  </si>
  <si>
    <t>Tikslas. Šiuolaikiškos susisiekimo sistemos plėtra</t>
  </si>
  <si>
    <t>Vietinės reikšmės kelių su asfalto danga dalis, procentais</t>
  </si>
  <si>
    <t>12.03.01</t>
  </si>
  <si>
    <t>Uždavinys. Modernizuoti ir plėtoti savivaldybės vietinės reikšmės kelius, gatves ir kitas susisiekimo komunikacijas</t>
  </si>
  <si>
    <t>Modernizuotų ir įrengtų vietinės reikšmės kelių ir gatvių ilgis kilometrais</t>
  </si>
  <si>
    <t>12.03.01.01.</t>
  </si>
  <si>
    <t>Priemonė: Kelių, gatvių, automobilių stovėjimo aikštelių, pėsčiųjų takų ir kitų infrastruktūros elementų remonto ir statybos darbai</t>
  </si>
  <si>
    <t>Rekonstruotų, naujai įrengtų gatvių ir kelių ilgis</t>
  </si>
  <si>
    <t>3,30</t>
  </si>
  <si>
    <t>Atnaujintų automobilių stovėjimo aikštelių skaičius</t>
  </si>
  <si>
    <t>12.03.01.02</t>
  </si>
  <si>
    <t>Priemonė. Vietinės reikšmės kelių priežiūra, žiemos tarnyba Barzdų seniūnijoje</t>
  </si>
  <si>
    <t>Prižiūrėtų kelių ir gatvių ilgis</t>
  </si>
  <si>
    <t>64,73</t>
  </si>
  <si>
    <t>12.03.01.03</t>
  </si>
  <si>
    <t>Priemonė. Vietinės reikšmės kelių priežiūra, žiemos tarnyba Gelgaudiškio seniūnijoje</t>
  </si>
  <si>
    <t>63,21</t>
  </si>
  <si>
    <t>12.03.01.04</t>
  </si>
  <si>
    <t>Priemonė. Vietinės reikšmės kelių priežiūra, žiemos tarnyba Griškabūdžio  seniūnijoje</t>
  </si>
  <si>
    <t>100,55</t>
  </si>
  <si>
    <t>12.03.01.05</t>
  </si>
  <si>
    <t>Priemonė. Vietinės reikšmės kelių priežiūra, žiemos tarnyba Kidulių seniūnijoje</t>
  </si>
  <si>
    <t>94,69</t>
  </si>
  <si>
    <t>12.03.01.06</t>
  </si>
  <si>
    <t>Priemonė. Vietinės reikšmės kelių priežiūra, žiemos tarnyba Kriūkų seniūnijoje</t>
  </si>
  <si>
    <t>90,55</t>
  </si>
  <si>
    <t>12.03.01.07</t>
  </si>
  <si>
    <t>Priemonė. Vietinės reikšmės kelių priežiūra, žiemos tarnyba Kudirkos Naumiesčio seniūnijoje</t>
  </si>
  <si>
    <t>64,98</t>
  </si>
  <si>
    <t>12.03.01.08</t>
  </si>
  <si>
    <t>Priemonė. Vietinės reikšmės kelių priežiūra, žiemos tarnyba Lekėčių seniūnijoje</t>
  </si>
  <si>
    <t>47,95</t>
  </si>
  <si>
    <t>12.03.01.09</t>
  </si>
  <si>
    <t>Priemonė. Vietinės reikšmės kelių priežiūra, žiemos tarnyba Lukšių seniūnijoje</t>
  </si>
  <si>
    <t>109,15</t>
  </si>
  <si>
    <t>12.03.01.10</t>
  </si>
  <si>
    <t>Priemonė. Vietinės reikšmės kelių priežiūra, žiemos tarnyba Plokščių seniūnijoje</t>
  </si>
  <si>
    <t>78,86</t>
  </si>
  <si>
    <t>12.03.01.11</t>
  </si>
  <si>
    <t>Priemonė. Vietinės reikšmės kelių priežiūra, žiemos tarnyba Sintautų seniūnijoje</t>
  </si>
  <si>
    <t>69,19</t>
  </si>
  <si>
    <t>12.03.01.12</t>
  </si>
  <si>
    <t>Priemonė. Vietinės reikšmės kelių priežiūra, žiemos tarnyba Slavikų seniūnijoje</t>
  </si>
  <si>
    <t>36,28</t>
  </si>
  <si>
    <t>12.03.01.13</t>
  </si>
  <si>
    <t>Priemonė. Vietinės reikšmės kelių priežiūra, žiemos tarnyba Sudargo seniūnijoje</t>
  </si>
  <si>
    <t>52,11</t>
  </si>
  <si>
    <t>12.03.01.14</t>
  </si>
  <si>
    <t>Priemonė. Vietinės reikšmės kelių priežiūra, žiemos tarnyba Šakių seniūnijoje</t>
  </si>
  <si>
    <t>154,45</t>
  </si>
  <si>
    <t>12.03.01.15</t>
  </si>
  <si>
    <t>Priemonė. Vietinės reikšmės kelių priežiūra, žiemos tarnyba Žvirgždaičių seniūnijoje</t>
  </si>
  <si>
    <t>38,14</t>
  </si>
  <si>
    <t>12.03.01.16.</t>
  </si>
  <si>
    <t>Priemonė: Susisiekimo komunikacijų statybos, rekonstravimo ir remonto darbai, dalyvaujant juridiniams asmenims ir ūkininkams</t>
  </si>
  <si>
    <t>Įgyvendintų projektų skaičius</t>
  </si>
  <si>
    <t>12.03.02.</t>
  </si>
  <si>
    <t>Uždavinys. Modernizuoti esamus, įrengti naujus pėsčiųjų ir dviračių takus</t>
  </si>
  <si>
    <t>Modernizuotų ir įrengtų takų ilgis kilometrais</t>
  </si>
  <si>
    <t>12.03.02.01</t>
  </si>
  <si>
    <t>Priemonė: Pėsčiųjų ir dviračių takų rekonstravimo ir įrengimo darbai Šakių m.</t>
  </si>
  <si>
    <t>Modernizuotų pėsčiųjų ir dviračių takų ilgis, kilometrais</t>
  </si>
  <si>
    <t>12.03.03.</t>
  </si>
  <si>
    <t>Uždavinys. Renovuoti ir plėtoti savivaldybės vietinės reikšmės kelių ir gatvių, pėsčiųjų ir dviračių takų, gyvenamųjų kvartalų  apšvietimo tinklus, diegti energiją taupančias sistemas</t>
  </si>
  <si>
    <t>Renovuotų ir įrengtų apšvietimo tinklų ilgis kilometrais</t>
  </si>
  <si>
    <t>12.03.03.01</t>
  </si>
  <si>
    <t>Priemonė: Įrengti, remontuoti gatvių apšvietimo tinklus miestuose ir miesteliuose.</t>
  </si>
  <si>
    <t>Naujų suremontuotų apšvietimo tinklų ilgis kilometrais</t>
  </si>
  <si>
    <t>12.03.04.</t>
  </si>
  <si>
    <t>Uždavinys. Rekonstruoti ir įrengti naujas automobilių stovėjimo, vaikų žaidimo, poilsio aikšteles savivaldybės bendro naudojimo teritorijose</t>
  </si>
  <si>
    <t>Įrengtų automobilių stovėjimo aikštelių skaičius</t>
  </si>
  <si>
    <t>12.03.04.01</t>
  </si>
  <si>
    <t>Priemonė: Renovuotų daugiabučių namų  teritorijų sutvarkymas</t>
  </si>
  <si>
    <t>Sutvarkytų renovuotų daugiabučių namų teritorijų skaičius</t>
  </si>
  <si>
    <t>12.03.04.02.</t>
  </si>
  <si>
    <t>Priemonė. Statinių ir kitų infrastruktūros objektų viešose erdvėse remonto ir įrengimo darbai.</t>
  </si>
  <si>
    <t>Sutvarkytų objektų skaičius</t>
  </si>
  <si>
    <t>12.03.05.</t>
  </si>
  <si>
    <t>Uždavinys.  Diegti ir plėtoti modernias eismo saugumo, informavimo, aplinkosaugos ir reguliavimo priemones</t>
  </si>
  <si>
    <t>Įdiegtų eismo saugumo priemonių skaičius</t>
  </si>
  <si>
    <t>12.03.05.01.</t>
  </si>
  <si>
    <t>Priemonė: Gatvių pavadinimų, adresų objektų numerių, informacinių rodyklių pirkimas ir pastatymas</t>
  </si>
  <si>
    <t>Seniūnijų, kurioms skiriamos lėšos skaičius</t>
  </si>
  <si>
    <t>12.03.05.02.</t>
  </si>
  <si>
    <t>Priemonė: Investicinių projektų ir konsultacijų pirkimas</t>
  </si>
  <si>
    <t>12.03.06.</t>
  </si>
  <si>
    <t>Uždavinys. Sukurti ir plėtoti elektromobilių pakrovimo stotelių tinklą</t>
  </si>
  <si>
    <t>12.05.</t>
  </si>
  <si>
    <t>12.05.01.</t>
  </si>
  <si>
    <t>Uždavinys. Atlikti melioracijos statinių remonto rekonstrukcijos ir priežiūros darbus</t>
  </si>
  <si>
    <t>Irena  Žemaitienė</t>
  </si>
  <si>
    <t>Pagerintos žemės plotas hektarais</t>
  </si>
  <si>
    <t>2 400,00</t>
  </si>
  <si>
    <t>12.05.01.01</t>
  </si>
  <si>
    <t>Priemonė: Melioracijos statinių remonto priežiūros darbai</t>
  </si>
  <si>
    <t>Suremontuotų griovių ilgis kilometrais</t>
  </si>
  <si>
    <t>12.05.01.02.</t>
  </si>
  <si>
    <t>Priemonė: Apsemtų teritorijų melioracijos remonto darbai</t>
  </si>
  <si>
    <t>Sutvarkytų gyvenviečių skaičius</t>
  </si>
  <si>
    <t>Sutvarkytų apsemtų teritorijų skaičius</t>
  </si>
  <si>
    <t>12.06.</t>
  </si>
  <si>
    <t>Tikslas: Inovatyvi, pažangi žemės ūkio veikla, tausojanti aplinką bei sveikatą</t>
  </si>
  <si>
    <t>Irena  Žemaitienė; Lina Štrimaitytė</t>
  </si>
  <si>
    <t>Ūkių, taikančių tiksliojo ūkininkavimo sistemas, dalis nuo visų užsiimančių aktyvia žemės ūkio veikla procentais</t>
  </si>
  <si>
    <t>23,00</t>
  </si>
  <si>
    <t>12.06.02.</t>
  </si>
  <si>
    <t>Uždavinys: Teikti paslaugas, konsultuoti žemės ūkio subjektus ES ir nacionalinės paramos investicijų bei kitais žemės ūkio veiklos klausimais</t>
  </si>
  <si>
    <t>Suteiktų paslaugų  skaičius</t>
  </si>
  <si>
    <t>4 900,00</t>
  </si>
  <si>
    <t>12.06.02.01.</t>
  </si>
  <si>
    <t>Priemonė: Žemės ūkio technikos  įregistravimas, išregistravimas, duomenų keitimas, techninių  apžiūrų rengimas</t>
  </si>
  <si>
    <t>Suteiktų paslaugų žemės ūkio technikos įregistravimo, išregistravimo, duomenų keitimo, techninių apžiūrų skaičius</t>
  </si>
  <si>
    <t>5 800,00</t>
  </si>
  <si>
    <t>13.</t>
  </si>
  <si>
    <t>Socialinės ir sveikatos apsaugos programa</t>
  </si>
  <si>
    <t>Socialinės paramos skyrius</t>
  </si>
  <si>
    <t>13.01.</t>
  </si>
  <si>
    <t>Tikslas: Socialinių paslaugų prieinamumo  ir pasirinkimo užtikrinimas.</t>
  </si>
  <si>
    <t>Daiva  Pilypaitytė</t>
  </si>
  <si>
    <t>Patenkintų prašymų dalis, procentais</t>
  </si>
  <si>
    <t>13.01.01.</t>
  </si>
  <si>
    <t>Uždavinys.Teikti socialinės globos paslaugas</t>
  </si>
  <si>
    <t>Asmenų, gavusių socialinės globos  paslaugas skaičius</t>
  </si>
  <si>
    <t>468,00</t>
  </si>
  <si>
    <t>13.01.01.02.</t>
  </si>
  <si>
    <t>Priemonė:Teikti dienos socialinės globos  paslaugas institucijoje. D. C.</t>
  </si>
  <si>
    <t>Edita Macevičiūtė-Orentienė</t>
  </si>
  <si>
    <t>Asmenų, gavusių darbinio užimtumo iš VšĮ Šakių Diakonijos dienos užimtumo centro, skaičius</t>
  </si>
  <si>
    <t>Asmenų, gavusių darbinio užimtumo paslaugas  iš  Gelgaudiškio "Šaltinio ugdymo centro" dienos centro, skaičius</t>
  </si>
  <si>
    <t>13.01.01.04.</t>
  </si>
  <si>
    <t>Priemonė.Teikti trumpalaikės globos paslaugas vaikams, likusiems be tėvų globos.</t>
  </si>
  <si>
    <t>Milda Savukaitienė</t>
  </si>
  <si>
    <t>Vaikų, likusių be tėvų globos, gavusių trumpalaikės globos paslaugas, skaičius</t>
  </si>
  <si>
    <t>13.01.01.05.</t>
  </si>
  <si>
    <t xml:space="preserve">Priemonė. Teikti ilgalaikės ir trumpalaikės globos paslaugas socialinės rizikos šeimų  vaikams </t>
  </si>
  <si>
    <t>Milda Savukaitienė; Ugnė Mikštienė</t>
  </si>
  <si>
    <t>Socialinės rizikos vaikų, likusių be tėvų globos, gavusių trumpalaikės ir ilgalaikės globos paslaugas, skaičius</t>
  </si>
  <si>
    <t>13.01.01.06.</t>
  </si>
  <si>
    <t>Priemonė. Teikti ilgalaikės ir trumpalaikės globos paslaugas socialinės rizikos šeimų vaikams šeimynose</t>
  </si>
  <si>
    <t>Vaikų, gavusių ilgalaikės ir trumpalaikės socialinės globos paslaugas  šeimynose, skaičius</t>
  </si>
  <si>
    <t>13.01.01.07</t>
  </si>
  <si>
    <t>Priemonė: Finansuoti socialinės globos paslaugas globos įstaigose, socialinės priežiūros paslaugas teikiančiose socialinę priežiūrą įstaigose, savivaldybės biudžeto lėšomis</t>
  </si>
  <si>
    <t>Socialinės globos ir socialinės priežiūros paslaugas savivaldybės biudžeto lėšomis gavusių asmenų skaičius</t>
  </si>
  <si>
    <t>110,00</t>
  </si>
  <si>
    <t>13.01.01.10.</t>
  </si>
  <si>
    <t>Priemonė: Finansuoti socialinės globos paslaugas  globos įstaigose valstybės biudžeto lėšomis</t>
  </si>
  <si>
    <t>Socialinės globos paslaugas globos įstaigose, valstybės biudžeto lėšomis, gavusių asmenų skaičius</t>
  </si>
  <si>
    <t>13.01.02.</t>
  </si>
  <si>
    <t>Uždavinys.Teikti socialinės priežiūros paslaugas</t>
  </si>
  <si>
    <t>Asmenų, gavusių socialinės priežiūros  paslaugas skaičius</t>
  </si>
  <si>
    <t>1 067,00</t>
  </si>
  <si>
    <t>13.01.02.02</t>
  </si>
  <si>
    <t>Priemonė: Administruoti  vaikų dienos centrų tinklo veiklą</t>
  </si>
  <si>
    <t>Vaikų dienos centrų tinklo veiklą administruojančių asmenų skaičius</t>
  </si>
  <si>
    <t>13.01.02.03.</t>
  </si>
  <si>
    <t>Priemonė: Plėtoti vaikų dienos centrų tinklo veiklą</t>
  </si>
  <si>
    <t>Vaikų, gavusių  paslaugas dienos centruose, skaičius</t>
  </si>
  <si>
    <t>266,00</t>
  </si>
  <si>
    <t>13.01.02.04</t>
  </si>
  <si>
    <t>Priemonė. Organizuoti socialinę rebilitaciją neįgaliesiems bendruomenėje.</t>
  </si>
  <si>
    <t>Sonata Černauskienė</t>
  </si>
  <si>
    <t>Asmenų, gavusių paslaugą, skaičius</t>
  </si>
  <si>
    <t>301,00</t>
  </si>
  <si>
    <t>13.01.02.05</t>
  </si>
  <si>
    <t>Priemonė. Administruoti socialinės reabilitacijos neįgaliesiems bendruomenėje teikimą.</t>
  </si>
  <si>
    <t>Paslaugą administruojančių asmenų skaičius</t>
  </si>
  <si>
    <t>13.01.03.</t>
  </si>
  <si>
    <t>Uždavinys. Vykdyti  neįgaliųjų integracijos programą.</t>
  </si>
  <si>
    <t>13.01.03.01.</t>
  </si>
  <si>
    <t>Priemonė. Teikti specialaus transporto paslaugas neįgaliesiems</t>
  </si>
  <si>
    <t>Specialaus transporto paslaugas gavusių neįgaliųjų skaičius</t>
  </si>
  <si>
    <t>1 500,00</t>
  </si>
  <si>
    <t>13.01.03.02.</t>
  </si>
  <si>
    <t>Priemonė. Pritaikyti  būsto aplinką neįgaliesiems.</t>
  </si>
  <si>
    <t>Audronė Matusienė</t>
  </si>
  <si>
    <t>Pritaikytų  būstų   neįgaliesiems skaičius</t>
  </si>
  <si>
    <t>13.01.03.02</t>
  </si>
  <si>
    <t>Priemonė: Administruoti būsto aplinkos pritaikymą neįgaliesiems</t>
  </si>
  <si>
    <t>Būsto aplinkos pritaikymą neįgaliesiems administruojančių asmenų skaičius</t>
  </si>
  <si>
    <t>13.01.03.03.</t>
  </si>
  <si>
    <t>Priemonė.Remti tikslines socialinių paslaugų  teikimo žmonėms su negalia programas</t>
  </si>
  <si>
    <t>Tikslinių socialinių paslaugų  teikimo žmonėms su negalia programų skaičius</t>
  </si>
  <si>
    <t>13.01.03.05.</t>
  </si>
  <si>
    <t>Priemonė. Organizuoti asmeninės pagalbos teikimą.</t>
  </si>
  <si>
    <t>Asmeninę pagalbą gavusių asmenų skaičius</t>
  </si>
  <si>
    <t>13.01.03.05</t>
  </si>
  <si>
    <t>Priemonė: Administruoti asmeninės pagalbos teikimą.</t>
  </si>
  <si>
    <t>Asmeninę pagalbą administruojančių asmenų skaičius</t>
  </si>
  <si>
    <t>13.01.03.06.</t>
  </si>
  <si>
    <t>Priemonė: Vykdyti neveiksnių asmenų būklės peržiūrėjimą</t>
  </si>
  <si>
    <t>Suorganizuotų neveiksnių asmenų būklės peržiūrėjimo komisijos posėdžių skaičius</t>
  </si>
  <si>
    <t>13.01.04.</t>
  </si>
  <si>
    <t>Uždavinys. Teikti bendrąsias paslaugas</t>
  </si>
  <si>
    <t>Asmenų, gavusių bendrąsias  paslaugas skaičius</t>
  </si>
  <si>
    <t>71,00</t>
  </si>
  <si>
    <t>13.01.04.02.</t>
  </si>
  <si>
    <t>Priemonė: Žmogaus palaikų patologinės anatomijos tyrimams ar teismo ekspertizei vežimo, saugojimo ir laidojimo paslaugos teikimas</t>
  </si>
  <si>
    <t>Jolita Žemaitienė</t>
  </si>
  <si>
    <t>Gavusių paslaugas asmenų skaičius</t>
  </si>
  <si>
    <t>13.02.</t>
  </si>
  <si>
    <t>Tikslas: Socialinių paslaugų aprėpties didinimas.</t>
  </si>
  <si>
    <t>Naujai gavusių socialines paslaugas asmenų skaičius</t>
  </si>
  <si>
    <t>13.02.02.</t>
  </si>
  <si>
    <t>Uždavinys. Socialinės globos ir priežiūros paslaugų plėtra</t>
  </si>
  <si>
    <t>Ūkio ir investicijų skyrius; Socialinės paramos skyrius</t>
  </si>
  <si>
    <t>Miglė Kriaučiūnienė; Milda Savukaitienė</t>
  </si>
  <si>
    <t>Įsteigtų ir veikiančių grupinio gyvenimo namų asmenims su daline protine negalia skaičius</t>
  </si>
  <si>
    <t>Įsteigtų ir veikiančių bendruomeninių vaikų globos namų (BVGN) skaičius</t>
  </si>
  <si>
    <t>13.02.02.02.</t>
  </si>
  <si>
    <t>Priemonė. Įgyvendinti projektą „Bendruomeninių vaikų globos namų ir vaikų dienos centrų tinklo plėtra Šakių rajone“</t>
  </si>
  <si>
    <t>Naujai pastatytų objektų, bendruomeninių vaikų globos namų Šakiuose, skaičius</t>
  </si>
  <si>
    <t>13.02.02.03.</t>
  </si>
  <si>
    <t>Priemonė. Įgyvendinti projektą „Bendruomeninių apgyvendinimo bei užimtumo paslaugų asmenims su proto (arba) psichikos negalia plėtra Šakių rajone“ (V-427)</t>
  </si>
  <si>
    <t>13.02.02.04.</t>
  </si>
  <si>
    <t>Priemonė. Užtikrinti asmenims, pradėjusiems gauti ilgalaikę socialinę globą iki 2007 m. sausio 1 d. iš apskričių viršininkų perduotose įstaigose, bendrųjų ir specialiųjų socialinių paslaugų finansavimą iš valstybės biudžeto lėšų</t>
  </si>
  <si>
    <t>Asmenų gavusių paslaugą skaičius</t>
  </si>
  <si>
    <t>13.02.04.</t>
  </si>
  <si>
    <t>Uždavinys. Socialinių paslaugų poreikio nustatymo ir teikimo metodikos tobulinimas ir kokybės gerinimo priemonių diegimas.</t>
  </si>
  <si>
    <t>Socialinių paslaugų įstaigų, įdiegusių kokybės gerinimo priemones, skaičius</t>
  </si>
  <si>
    <t>13.02.04.01.</t>
  </si>
  <si>
    <t>Priemonė.Tobulinti socialinių paslaugų poreikio nustatymą.</t>
  </si>
  <si>
    <t>Parengtų priemonių skaičius</t>
  </si>
  <si>
    <t>13.02.05.</t>
  </si>
  <si>
    <t>Uždavinys. Socialinio darbo seniūnijose tobulinimas, socialinio darbuotojo statuso visuomenėje gerinimas.</t>
  </si>
  <si>
    <t>13.02.05.01.</t>
  </si>
  <si>
    <t xml:space="preserve">Priemonė.Socialinių darbuotojų išlaikymas ir kvalifikacijos kėlimas. </t>
  </si>
  <si>
    <t>Daiva  Pilypaitytė; Edita Macevičiūtė-Orentienė</t>
  </si>
  <si>
    <t>Parengtų programų skaičius</t>
  </si>
  <si>
    <t>13.02.06.</t>
  </si>
  <si>
    <t>Uždavinys. Finansinės pagalbos  rajono  gyventojams teikimas ir didinimas.</t>
  </si>
  <si>
    <t>13.02.06.01.</t>
  </si>
  <si>
    <t>Priemonė: Mokėti socialines pašalpas rajono gyventojams.</t>
  </si>
  <si>
    <t>Aistė Būdvytienė; Asta Vizgirdienė; Jolita Žemaitienė; Ugnė Mikštienė</t>
  </si>
  <si>
    <t>Rajono gyventojų, gavusių socialinę pašalpą, skaičius</t>
  </si>
  <si>
    <t>1 814,00</t>
  </si>
  <si>
    <t>13.02.06.02.</t>
  </si>
  <si>
    <t>Priemonė: Mokėti vienkartines pašalpas rajono gyventojams (susidarius sunkiai mat. padėčiai, ligos atveju, nukentėjus nuo gaisro ir kt.)</t>
  </si>
  <si>
    <t>Asta Vizgirdienė</t>
  </si>
  <si>
    <t>Rajono gyventojų, gavusių vienkartines tikslines išmokas, skaičius</t>
  </si>
  <si>
    <t>263,00</t>
  </si>
  <si>
    <t>13.02.06.02</t>
  </si>
  <si>
    <t>Priemonė: Mokėti vienkartines  pašalpas rajono gyventojams (vienkartinė pašalpa vaikui gimus).</t>
  </si>
  <si>
    <t>Rajono gyventojų, gavusių vienkartinę pašalpą gimus vaikui, skaičius</t>
  </si>
  <si>
    <t>96,00</t>
  </si>
  <si>
    <t>13.02.06.03.</t>
  </si>
  <si>
    <t>Priemonė: Mokėti vienkartines  pašalpas rajono gyventojams (vienkartinės pašalpos grįžus iš įkalinimo vietų).</t>
  </si>
  <si>
    <t>Rajono gyventojų, gavusių vienkartinę pašalpą grįžus iš įkalinimo įstaigos, skaičius</t>
  </si>
  <si>
    <t>13.02.06.04.</t>
  </si>
  <si>
    <t>Priemonė: Teikti transporto išlaidų 50 proc. kompensacijas.</t>
  </si>
  <si>
    <t>Kompensacijų skaičius (50 proc.)</t>
  </si>
  <si>
    <t>25 506,00</t>
  </si>
  <si>
    <t>13.02.06.04</t>
  </si>
  <si>
    <t>Priemonė: Teikti transporto išlaidų 80 proc. kompensacijas.</t>
  </si>
  <si>
    <t>Kompensacijų skaičius (80 proc.)</t>
  </si>
  <si>
    <t>10 097,00</t>
  </si>
  <si>
    <t>13.02.06.05.</t>
  </si>
  <si>
    <t>Priemonė: Socialinės paramos programa mokiniams (Administracija).</t>
  </si>
  <si>
    <t>Sintautų pagrindinė mokykla; Gelgaudiškio pagrindinė mokykla; Griškabūdžio gimnazija; Kidulių pagrindinė mokykla; Lukšių Vinco Grybo gimnazija; Gelgaudiškio ,,Šaltinio” ugdymo centras; Šakių „Žiburio” gimnazija; Kudirkos Naumiesčio Vinco Kudirkos gimnazija; Panemunių mokykla-daugiafunkcis centras; Šakių ikimokyklinio ugdymo mokykla "Maži žingsneliai"</t>
  </si>
  <si>
    <t>Rima Valaitienė</t>
  </si>
  <si>
    <t>Nemokamą maitinimą gavusių mokinių skaičius (Administracija)</t>
  </si>
  <si>
    <t>1 155,00</t>
  </si>
  <si>
    <t>Nemokamų mokymo reikmenų gavusių mokinių skaičius (Administracija)</t>
  </si>
  <si>
    <t>770,00</t>
  </si>
  <si>
    <t>13.02.06.05</t>
  </si>
  <si>
    <t>Priemonė: Socialinės paramos programa mokiniams (Marijampolės PRC).</t>
  </si>
  <si>
    <t>Nemokamą maitinimą gavusių mokinių skaičius (Marijampolės PRC)</t>
  </si>
  <si>
    <t>Nemokamų mokymo reikmenų gavusių mokinių skaičius (Marijampolės PRC)</t>
  </si>
  <si>
    <t>13.02.06.06.</t>
  </si>
  <si>
    <t>Priemonė: Skirti paramą mirties atveju (laidojimo pašalpų mokėjimas)</t>
  </si>
  <si>
    <t>Išmokėtų laidojimo pašalpų skaičius</t>
  </si>
  <si>
    <t>420,00</t>
  </si>
  <si>
    <t>13.02.06.09.</t>
  </si>
  <si>
    <t>Priemonė: Mokėti būsto išlaidų  kompensacijas  rajono gyventojams  už šildymą (UAB).</t>
  </si>
  <si>
    <t>Rajono gyventojų, gavusių kompensacijas už šildymą, skaičius</t>
  </si>
  <si>
    <t>1 225,00</t>
  </si>
  <si>
    <t>13.02.06.10.</t>
  </si>
  <si>
    <t>Priemonė: Mokėti būsto išlaidų  kompensacijas  rajono gyventojams už geriamąjį vandenį.</t>
  </si>
  <si>
    <t>Rajono gyventojų, gavusių kompensacijas už geriamąjį vandenį, skaičius</t>
  </si>
  <si>
    <t>1 538,00</t>
  </si>
  <si>
    <t>13.02.06.11.</t>
  </si>
  <si>
    <t>Priemonė: Mokėti būsto išlaidų kompensacijas rajono gyventojams už karštą vandenį.</t>
  </si>
  <si>
    <t>Rajono gyventojų, gavusių kompensacijas už karštą vandenį, skaičius</t>
  </si>
  <si>
    <t>848,00</t>
  </si>
  <si>
    <t>13.02.06.12.</t>
  </si>
  <si>
    <t>Priemonė: Mokėti būsto išlaidų kompensacijas rajono gyventojams už kreditus ir palūkanas asmenims, turintiems teisę į būsto išlaidų kompensaciją.</t>
  </si>
  <si>
    <t>Aistė Būdvytienė; Ugnė Mikštienė</t>
  </si>
  <si>
    <t>Rajono gyventojų, gavusių kompensacijas už kreditus ir palūkanas asmenims, turintiems teisę į būsto šildymo išlaidų kompensaciją, skaičius</t>
  </si>
  <si>
    <t>361,00</t>
  </si>
  <si>
    <t>13.02.06.13.</t>
  </si>
  <si>
    <t>Priemonė: Mokėti būsto išlaidų kompensacijas rajono gyventojams už šildymą kitu kuru.</t>
  </si>
  <si>
    <t>Rajono gyventojų, gavusių kompensacijas už šildymą kitu kuru, skaičius</t>
  </si>
  <si>
    <t>5 672,00</t>
  </si>
  <si>
    <t>13.02.06.14.</t>
  </si>
  <si>
    <t>Priemonė: Mokėti vienkartines išmokas vaikui</t>
  </si>
  <si>
    <t>Rajono gyventojų, gavusių vienkartines išmokas vaikui, skaičius</t>
  </si>
  <si>
    <t>13.02.06.15.</t>
  </si>
  <si>
    <t>Priemonė: Skirti ir mokėti išmokas vaikui</t>
  </si>
  <si>
    <t>Rajono gyventojų, gavusių išmokas vaikui, skaičius</t>
  </si>
  <si>
    <t>4 553,00</t>
  </si>
  <si>
    <t>13.02.06.16.</t>
  </si>
  <si>
    <t>Priemonė: Mokėti išmokas gimus vienu metu daugiau kaip vienam vaikui</t>
  </si>
  <si>
    <t>Rajono gyventojų, gavusių išmokas gimus vienu metu daugiau kaip vienam vaikui, skaičius</t>
  </si>
  <si>
    <t>13.02.06.17.</t>
  </si>
  <si>
    <t>Priemonė: Mokėti išmokas privalomosios pradinės karo tarnybos kario vaikui</t>
  </si>
  <si>
    <t>Rajono gyventojų, gavusių išmokas privalomosios pradinės karo tarnybos kario vaikui, skaičius</t>
  </si>
  <si>
    <t>13.02.06.18.</t>
  </si>
  <si>
    <t>Priemonė: Mokėti išmokas besimokančio ar studijuojančio asmens vaiko priežiūrai</t>
  </si>
  <si>
    <t>Rajono gyventojų, gavusių išmokas besimokančio ar studijuojančio asmens vaiko priežiūrai, skaičius</t>
  </si>
  <si>
    <t>26,00</t>
  </si>
  <si>
    <t>13.02.06.19.</t>
  </si>
  <si>
    <t>Priemonė: Mokėti vienkartines išmokas nėščiai moteriai</t>
  </si>
  <si>
    <t>Rajono gyventojų, gavusių vienkartines išmokas nėščiai moteriai, skaičius</t>
  </si>
  <si>
    <t>36,00</t>
  </si>
  <si>
    <t>13.02.06.20.</t>
  </si>
  <si>
    <t>Priemonė: Mokėti globos (rūpybos) išmokas</t>
  </si>
  <si>
    <t>Rajono gyventojų, gavusių globos (rūpybos) išmokas, skaičius</t>
  </si>
  <si>
    <t>99,00</t>
  </si>
  <si>
    <t>13.02.06.21.</t>
  </si>
  <si>
    <t>Priemonė: Mokėti globos  (rūpybos) išmokos tikslinius priedus</t>
  </si>
  <si>
    <t>Rajono gyventojų, gavusių globos (rūpybos) išmokos tikslinius priedus, skaičius</t>
  </si>
  <si>
    <t>88,00</t>
  </si>
  <si>
    <t>13.02.06.22.</t>
  </si>
  <si>
    <t>Priemonė: Mokėti vaiko laikinosios priežiūros  išmokas</t>
  </si>
  <si>
    <t>Rajono gyventojų, gavusių vaiko laikinosios priežiūros išmokas, skaičius</t>
  </si>
  <si>
    <t>13.02.06.23.</t>
  </si>
  <si>
    <t>Priemonė: Mokėti vienkartines išmokas įsikurti</t>
  </si>
  <si>
    <t>Rajono gyventojų, gavusių vienkartines išmokas įsikurti, skaičius</t>
  </si>
  <si>
    <t>13.02.06.24.</t>
  </si>
  <si>
    <t>Priemonė: Mokėti išmokas įvaikinus vaiką</t>
  </si>
  <si>
    <t>Aistė Būdvytienė; Jolita Žemaitienė; Justė Grumulaitienė; Ugnė Mikštienė</t>
  </si>
  <si>
    <t>Rajono gyventojų, gavusių išmokas įvaikinus vaiką, skaičius</t>
  </si>
  <si>
    <t>13.02.06.25.</t>
  </si>
  <si>
    <t>Priemonė: Skirti ir mokėti slaugos išlaidų tikslinę kompensaciją</t>
  </si>
  <si>
    <t>Rajono gyventojų, gavusių slaugos išlaidų tikslinę kompensaciją, skaičius</t>
  </si>
  <si>
    <t>494,00</t>
  </si>
  <si>
    <t>13.02.06.26.</t>
  </si>
  <si>
    <t>Priemonė: Skirti ir mokėti  priežiūros (pagalbos) išlaidų tikslines kompensaciją</t>
  </si>
  <si>
    <t>Rajono gyventojų, gavusių priežiūros (pagalbos) išlaidų tikslinę kompensaciją, skaičius</t>
  </si>
  <si>
    <t>746,00</t>
  </si>
  <si>
    <t>13.02.06.27.</t>
  </si>
  <si>
    <t>Priemonė: Administruoti tikslines kompensacijas</t>
  </si>
  <si>
    <t>Išmokas administruojančių asmenų skaičius</t>
  </si>
  <si>
    <t>13.02.06.27</t>
  </si>
  <si>
    <t>Priemonė: Skirti ir mokėti individualios pagalbos teikimo išlaidų kompensaciją</t>
  </si>
  <si>
    <t>13.02.06.28.</t>
  </si>
  <si>
    <t>Priemonė: Administruoti išmokas vaikams</t>
  </si>
  <si>
    <t>13.02.06.31.</t>
  </si>
  <si>
    <t>Priemonė: Užtikrinti finansinės pagalbos teikimą Barzdų seniūnijos gyventojams (išmokos mokėjimams ir kt.)</t>
  </si>
  <si>
    <t>Išmokėtų pašalpų seniūnijos seniūno skyrimu skaičius</t>
  </si>
  <si>
    <t>13.02.06.32.</t>
  </si>
  <si>
    <t>Priemonė: Užtikrinti finansinės pagalbos teikimą Gelgaudiškio seniūnijos gyventojams (išmokos mokėjimams ir kt.)</t>
  </si>
  <si>
    <t>13.02.06.33.</t>
  </si>
  <si>
    <t>Priemonė: Užtikrinti finansinės pagalbos teikimą Griškabūdžio seniūnijos gyventojams (išmokos mokėjimams ir kt.)</t>
  </si>
  <si>
    <t>13.02.06.34.</t>
  </si>
  <si>
    <t>Priemonė: Užtikrinti finansinės pagalbos teikimą Kidulių seniūnijos gyventojams (išmokos mokėjimams ir kt.)</t>
  </si>
  <si>
    <t>13.02.06.35.</t>
  </si>
  <si>
    <t>Priemonė: Užtikrinti finansinės pagalbos teikimą Kriūkų seniūnijos gyventojams (išmokos mokėjimams ir kt.)</t>
  </si>
  <si>
    <t>13.02.06.36.</t>
  </si>
  <si>
    <t>Priemonė: Užtikrinti finansinės pagalbos teikimą  Kudirkos Naumiesčio seniūnijos gyventojams (išmokos mokėjimams ir kt.)</t>
  </si>
  <si>
    <t>13.02.06.37.</t>
  </si>
  <si>
    <t>Priemonė: Užtikrinti finansinės pagalbos teikimą Lekėčių seniūnijos gyventojams (išmokos mokėjimams ir kt.)</t>
  </si>
  <si>
    <t>13.02.06.38.</t>
  </si>
  <si>
    <t>Priemonė: Užtikrinti finansinės pagalbos teikimą Lukšių seniūnijos gyventojams (išmokos mokėjimams ir kt.)</t>
  </si>
  <si>
    <t>13.02.06.39.</t>
  </si>
  <si>
    <t>Priemonė: Užtikrinti finansinės pagalbos teikimą Plokščių seniūnijos gyventojams (išmokos mokėjimams ir kt.)</t>
  </si>
  <si>
    <t>13.02.06.40.</t>
  </si>
  <si>
    <t>Priemonė: Užtikrinti finansinės pagalbos teikimą Sintautų seniūnijos gyventojams (išmokos mokėjimams ir kt.)</t>
  </si>
  <si>
    <t>13.02.06.41.</t>
  </si>
  <si>
    <t>Priemonė: Užtikrinti finansinės pagalbos teikimą Slavikų seniūnijos gyventojams (išmokos mokėjimams ir kt.)</t>
  </si>
  <si>
    <t>13.02.06.42.</t>
  </si>
  <si>
    <t>Priemonė:  Užtikrinti finansinės pagalbos teikimą Sudargo seniūnijos gyventojams (išmokos mokėjimams ir kt.)</t>
  </si>
  <si>
    <t>13.02.06.43.</t>
  </si>
  <si>
    <t>Priemonė: Užtikrinti finansinės pagalbos teikimą Šakių seniūnijos gyventojams (išmokos mokėjimams ir kt.)</t>
  </si>
  <si>
    <t>42,00</t>
  </si>
  <si>
    <t>13.02.06.44.</t>
  </si>
  <si>
    <t>Priemonė: Užtikrinti finansinės pagalbos teikimą Žvirgždaičių seniūnijos gyventojams (išmokos mokėjimams ir kt.)</t>
  </si>
  <si>
    <t>13.02.08.</t>
  </si>
  <si>
    <t>Uždavinys. Universalaus dizaino aplinkos pritaikymas</t>
  </si>
  <si>
    <t>Pritaikytų objektų skaičius</t>
  </si>
  <si>
    <t>13.02.08.01.</t>
  </si>
  <si>
    <t>Priemonė: Viešosios aplinkos pritaikymas neįgaliųjų poreikiams</t>
  </si>
  <si>
    <t>Pritaikytų visuomeninės paskirties objektų skaičius</t>
  </si>
  <si>
    <t>13.02.09.</t>
  </si>
  <si>
    <t>Uždavinys. Šakių rajono socialinio būsto fondo plėtra</t>
  </si>
  <si>
    <t>Rinkoje, išsinuomotų būstų, iš fizinių ir juridinių asmenų, skaičius</t>
  </si>
  <si>
    <t>13.02.09.01.</t>
  </si>
  <si>
    <t>Priemonė.Suteikti socialinio būsto paslaugas rajono gyventojams.</t>
  </si>
  <si>
    <t>Asmenų, gavusių socialinį būstą, skaičius</t>
  </si>
  <si>
    <t>13.02.09.03.</t>
  </si>
  <si>
    <t>Priemonė: Socialinio būsto remontas Šakių seniūnijoje</t>
  </si>
  <si>
    <t>Suremontuotų socialinių būstų, skaičius</t>
  </si>
  <si>
    <t>13.02.09.04.</t>
  </si>
  <si>
    <t>Priemonė: Socialinio būsto remontas Gelgaudiškio seniūnijoje</t>
  </si>
  <si>
    <t>13.02.09.05.</t>
  </si>
  <si>
    <t>Priemonė: Socialinės paskirties patalpų remontas Griškabūdžio seniūnijoje</t>
  </si>
  <si>
    <t>Suremontuotų socialinės paskirties patalpų, skaičius</t>
  </si>
  <si>
    <t>13.02.09.06.</t>
  </si>
  <si>
    <t>Priemonė: Socialinio būsto remontas Kidulių seniūnijoje</t>
  </si>
  <si>
    <t>13.02.09.07.</t>
  </si>
  <si>
    <t>Priemonė: Socialinio būsto remontas Kriūkų seniūnijoje</t>
  </si>
  <si>
    <t>13.02.09.08.</t>
  </si>
  <si>
    <t>Priemonė: Socialinio būsto remontas Kudirkos Naumiesčio seniūnijoje</t>
  </si>
  <si>
    <t>13.02.09.09.</t>
  </si>
  <si>
    <t>Priemonė: Socialinio būsto remontas Lekėčių seniūnijoje</t>
  </si>
  <si>
    <t>13.02.09.10.</t>
  </si>
  <si>
    <t>Priemonė: Socialinio būsto remontas Lukšių seniūnijoje</t>
  </si>
  <si>
    <t>13.02.09.11.</t>
  </si>
  <si>
    <t>Priemonė: Socialinio būsto remontas Plokščių seniūnijoje</t>
  </si>
  <si>
    <t>13.02.09.12.</t>
  </si>
  <si>
    <t>Priemonė: Socialinio būsto remontas Sintautų seniūnijoje</t>
  </si>
  <si>
    <t>13.02.09.13</t>
  </si>
  <si>
    <t>Priemonė. Būstų nuoma iš fizinių ir juridinių asmenų.</t>
  </si>
  <si>
    <t>Rinkoje išsinuomotų būstų iš fizinių ir juridinių asmenų, skaičius</t>
  </si>
  <si>
    <t>13.03.</t>
  </si>
  <si>
    <t>Tikslas: Saugumą užtikrinančių priemonių diegimas</t>
  </si>
  <si>
    <t>Šakių rajono savivaldybės priešgaisrinė tarnyba</t>
  </si>
  <si>
    <t>Daiva  Pilypaitytė; Gintautas Vedegys</t>
  </si>
  <si>
    <t>Įdiegtų saugumo priemonių užtikrinimas, procentais</t>
  </si>
  <si>
    <t>13.03.04.</t>
  </si>
  <si>
    <t>Uždavinys. Įgyvendinti prevencines programas</t>
  </si>
  <si>
    <t>Įgyvendinti prevencinių programų skaičius</t>
  </si>
  <si>
    <t>13.03.04.02.</t>
  </si>
  <si>
    <t>Priemonė. Vykdyti kovos su prekyba žmonėmis programą</t>
  </si>
  <si>
    <t>Įgyvendinamų kovos su prekyba žmonėmis programų skaičius</t>
  </si>
  <si>
    <t>13.03.04.05.</t>
  </si>
  <si>
    <t>Priemonė: „Smurto artimoje aplinkoje prevencija“</t>
  </si>
  <si>
    <t>Įgyvendinamų kovos su smurtu programų skaičius</t>
  </si>
  <si>
    <t>13.03.04.06.</t>
  </si>
  <si>
    <t>Priemonė. Finansuoti policijos rėmėjų priemonių įsigijimą vykdant prevencines programas</t>
  </si>
  <si>
    <t>Įsigytų aprangos kompektų policijos rėmėjams skaičius</t>
  </si>
  <si>
    <t>13.06.</t>
  </si>
  <si>
    <t>Tikslas: Gyventojų užimtumo didinimas.</t>
  </si>
  <si>
    <t>Užimtumo programoje įdarbintų asmenų skaičius</t>
  </si>
  <si>
    <t>29,00</t>
  </si>
  <si>
    <t>13.06.01.</t>
  </si>
  <si>
    <t>Uždavinys. Organizuoti užimtumo didinimo programą</t>
  </si>
  <si>
    <t>Įdarbintų asmenų skaičius</t>
  </si>
  <si>
    <t>13.06.01.03.</t>
  </si>
  <si>
    <t>Priemonė:  Įgyvendinti užimtumo didinimo programą Barzdų seniūnijoje</t>
  </si>
  <si>
    <t>13.06.01.04.</t>
  </si>
  <si>
    <t>Priemonė: Įgyvendinti užimtumo didinimo programą Gelgaudiškio seniūnijoje</t>
  </si>
  <si>
    <t>13.06.01.05.</t>
  </si>
  <si>
    <t>Priemonė: Įgyvendinti užimtumo didinimo programą Griškabūdžio seniūnijoje</t>
  </si>
  <si>
    <t>13.06.01.06.</t>
  </si>
  <si>
    <t>Priemonė: Įgyvendinti užimtumo didinimo programą Kidulių seniūnijoje</t>
  </si>
  <si>
    <t>13.06.01.07.</t>
  </si>
  <si>
    <t>Priemonė: Įgyvendinti užimtumo didinimo programą Kriūkų seniūnijoje</t>
  </si>
  <si>
    <t>13.06.01.08.</t>
  </si>
  <si>
    <t>Priemonė: Įgyvendinti užimtumo didinimo programą Kudirkos Naumiesčio seniūnijoje</t>
  </si>
  <si>
    <t>13.06.01.09.</t>
  </si>
  <si>
    <t>Priemonė: Įgyvendinti užimtumo didinimo programą Lekėčių seniūnijoje</t>
  </si>
  <si>
    <t>13.06.01.10.</t>
  </si>
  <si>
    <t>Priemonė: Įgyvendinti užimtumo didinimo programą Lukšių seniūnijoje</t>
  </si>
  <si>
    <t>13.06.01.11.</t>
  </si>
  <si>
    <t>Priemonė: Įgyvendinti užimtumo didinimo programą Plokščių seniūnijoje</t>
  </si>
  <si>
    <t>13.06.01.12.</t>
  </si>
  <si>
    <t>Priemonė: Įgyvendinti užimtumo didinimo programą Sintautų seniūnijoje</t>
  </si>
  <si>
    <t>13.06.01.13.</t>
  </si>
  <si>
    <t>Priemonė: Įgyvendinti užimtumo didinimo programą Slavikų seniūnijoje</t>
  </si>
  <si>
    <t>13.06.01.14.</t>
  </si>
  <si>
    <t>Priemonė: Įgyvendinti užimtumo didinimo programą Sudargo seniūnijoje</t>
  </si>
  <si>
    <t>13.06.01.15.</t>
  </si>
  <si>
    <t>Priemonė: Įgyvendinti užimtumo didinimo programą Šakių seniūnijoje</t>
  </si>
  <si>
    <t>13.06.01.16.</t>
  </si>
  <si>
    <t>Priemonė: Įgyvendinti užimtumo didinimo programą Žvirgždaičių seniūnijoje</t>
  </si>
  <si>
    <t>13.07.</t>
  </si>
  <si>
    <t>Tikslas. Didinti gyventojų socialinę gerovę ir įtrauktį, stiprinti sveikatą ir gerinti Lietuvos demografinę padėtį.</t>
  </si>
  <si>
    <t>24,30</t>
  </si>
  <si>
    <t>13.07.02.</t>
  </si>
  <si>
    <t>Socialines paslaugas gaunančių tikslinės grupės asmenų dalis nuo bendro su skurdo rizika ar socialine atskirtimi susiduriančių gyventojų skaičiaus, procentais</t>
  </si>
  <si>
    <t>16,40</t>
  </si>
  <si>
    <t>13.07.02.01.</t>
  </si>
  <si>
    <t>Priemonė. Užtikrinti kompensacijų fiziniams ir juridiniams asmenims, perdavusiems savo būstą ar patalpas neatlygintinai naudotis panaudos pagrindais dėl karinių veiksmų iš Ukrainos pasitraukusiems gyventojams, mokėjimą.</t>
  </si>
  <si>
    <t>Išmokėtų kompensacijų skaičius (pagal panaudos sutartis)</t>
  </si>
  <si>
    <t>13.07.02.03.</t>
  </si>
  <si>
    <t>Priemonė. Įgyvendinti projektą "Perėjimas nuo institucinės globos prie bendruomeninių paslaugų sostinės regione, vidurio ir vakarų Lietuvos regione"</t>
  </si>
  <si>
    <t>Gelgaudiškio ,,Šaltinio” ugdymo centras; VšĮ Šakių diakonija</t>
  </si>
  <si>
    <t>Asmenų gavusių paslaugą VšĮ Šakių Diakonijos socialinėse dirbtuvėse skaičius</t>
  </si>
  <si>
    <t>Asmenų gavusių paslaugą Gelgaudiškio "Šaltinio" ugdymo centro socialinėse dirbtuvėse skaičius</t>
  </si>
  <si>
    <t>Įsteigtų ir palaikomų etatų skaičius</t>
  </si>
  <si>
    <t>13.07.02.04.</t>
  </si>
  <si>
    <t>Priemonė. Laikino atokvėpio paslauga</t>
  </si>
  <si>
    <t>Asmenų, gavusių laikino atokvėpio paslaugą, skaičius</t>
  </si>
  <si>
    <t>13.07.02.05.</t>
  </si>
  <si>
    <t>Priemonė. Administruoti laikino atokvėpio paslaugą</t>
  </si>
  <si>
    <t>Laikino atokvėpio paslaugą administruojančių asmenų skaičius</t>
  </si>
  <si>
    <t>13.08.</t>
  </si>
  <si>
    <t>Tikslas. Stiprinti ryšius su diaspora.</t>
  </si>
  <si>
    <t>13.08.01.</t>
  </si>
  <si>
    <t>13.08.01.01.</t>
  </si>
  <si>
    <t>Priemonė. Sąlygų sudarymas diasporai būstų nuomai.</t>
  </si>
  <si>
    <t>Išnuomotų būstų, iš užsienio grįžusių diasporos atstovams, skaičius</t>
  </si>
  <si>
    <t>13.08.01.02.</t>
  </si>
  <si>
    <t>Priemonė. Diasporos dalies, dalyvaujančios labdaros, paramos ir savanorystės veiklose (labdaros valgykla).</t>
  </si>
  <si>
    <t>Nemokamą maitinimą gaunančių asmenų skaičius</t>
  </si>
  <si>
    <t>400,00</t>
  </si>
  <si>
    <t>1. savivaldybės biudžetas</t>
  </si>
  <si>
    <t>1.1. SB</t>
  </si>
  <si>
    <t>savivaldybės biudžeto lėšos</t>
  </si>
  <si>
    <t>1.10. VB ir kt.</t>
  </si>
  <si>
    <t>VB ir kitos tarptautinės finansinės paramos bei bendrojo finansavimo lėšos (į rajono savivaldybės biudžetą įeinančios ir apskaitomos atskirose sąskaitose)</t>
  </si>
  <si>
    <t>1.2. SB (PĮ; KTP)</t>
  </si>
  <si>
    <t>biudžetinių įstaigų pajamos/įmokos</t>
  </si>
  <si>
    <t>1.3. SB (VB D)</t>
  </si>
  <si>
    <t>valstybės tikslinė dotacija</t>
  </si>
  <si>
    <t>1.4.  SB (KPP)</t>
  </si>
  <si>
    <t>Kelių priežiūros lėšos</t>
  </si>
  <si>
    <t>1.6. SB (AA)</t>
  </si>
  <si>
    <t>Savivaldybės biudžeto (Gamtos lėšos)</t>
  </si>
  <si>
    <t>1.7. SB (ES)</t>
  </si>
  <si>
    <t>į rajono savivaldybės biudžetą įeinančios ES paramos lėšos.</t>
  </si>
  <si>
    <t>1.8. SB (VB)</t>
  </si>
  <si>
    <t>į rajono savivaldybės biudžetą įeinančios nacionalinio biudžeto (bendrojo finansavimo, valstybės investicijų programos (VIP) ir  kt.) lėšos.</t>
  </si>
  <si>
    <t>1.9. ES ir kt.</t>
  </si>
  <si>
    <t>ES ir kitos tarptautinės finansinės paramos bei bendrojo finansavimo lėšos (į rajono savivaldybės biudžetą įeinančios ir apskaitomos atskirose sąskaitose)</t>
  </si>
  <si>
    <t>2. ES ir kitos tarptautinės finansinės paramos lėšos</t>
  </si>
  <si>
    <t>3*. Nacionalinio biudžeto (bendrojo finansavimo, valstybės investicijų programos (VIP) ir  kt.) lėšos;</t>
  </si>
  <si>
    <t>IŠ VISO programai finansuoti pagal finansavimo šaltinius:</t>
  </si>
  <si>
    <t>PATVIRTINTA           
Šakių rajono savivaldybės administracijos direktoriaus
2024 m. kovo 18 d. įsakymu Nr. AT-217
(Šakių rajono savivaldybės administracijos direktoriaus
2024 m. gruodžio   d. įsakymo Nr. AT-    redakcija)</t>
  </si>
  <si>
    <t xml:space="preserve"> </t>
  </si>
  <si>
    <t>Daiva  Pilypaitytė; Aistė Būdvytienė</t>
  </si>
  <si>
    <t>Eglė Plančiūnienė; Asta  Kėvelaitytė</t>
  </si>
  <si>
    <t>Martynas Remeikis; Iveta Ignatjevaitė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</si>
</sst>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;&quot;&quot;"/>
  </numFmts>
  <fonts count="3" x14ac:knownFonts="1"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EBEBEB"/>
        <bgColor rgb="FFEBEBEB"/>
      </patternFill>
    </fill>
    <fill>
      <patternFill patternType="solid">
        <fgColor rgb="FFD2F3C3"/>
        <bgColor rgb="FFD2F3C3"/>
      </patternFill>
    </fill>
    <fill>
      <patternFill patternType="solid">
        <fgColor rgb="FFF9F6C1"/>
        <bgColor rgb="FFF9F6C1"/>
      </patternFill>
    </fill>
    <fill>
      <patternFill patternType="solid">
        <fgColor rgb="FFFEDFDF"/>
        <bgColor rgb="FFFEDFDF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 applyBorder="0"/>
  </cellStyleXfs>
  <cellXfs count="73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9" xfId="0" applyFont="1" applyBorder="1" applyAlignment="1">
      <alignment horizontal="center" vertical="center" wrapText="1" readingOrder="1"/>
    </xf>
    <xf numFmtId="0" fontId="1" fillId="0" borderId="10" xfId="0" applyFont="1" applyBorder="1" applyAlignment="1">
      <alignment horizontal="center" vertical="center" wrapText="1" readingOrder="1"/>
    </xf>
    <xf numFmtId="0" fontId="1" fillId="0" borderId="11" xfId="0" applyFont="1" applyBorder="1" applyAlignment="1">
      <alignment horizontal="center" vertical="center" wrapText="1" readingOrder="1"/>
    </xf>
    <xf numFmtId="0" fontId="1" fillId="0" borderId="12" xfId="0" applyFont="1" applyBorder="1" applyAlignment="1">
      <alignment horizontal="center" vertical="center" wrapText="1" readingOrder="1"/>
    </xf>
    <xf numFmtId="0" fontId="1" fillId="6" borderId="5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horizontal="left" vertical="center" wrapText="1" readingOrder="1"/>
      <protection locked="0"/>
    </xf>
    <xf numFmtId="164" fontId="1" fillId="6" borderId="6" xfId="0" applyNumberFormat="1" applyFont="1" applyFill="1" applyBorder="1" applyAlignment="1">
      <alignment horizontal="right" vertical="center" wrapText="1" readingOrder="1"/>
    </xf>
    <xf numFmtId="0" fontId="1" fillId="6" borderId="6" xfId="0" applyFont="1" applyFill="1" applyBorder="1" applyAlignment="1" applyProtection="1">
      <alignment horizontal="center" vertical="center" wrapText="1" readingOrder="1"/>
      <protection locked="0"/>
    </xf>
    <xf numFmtId="0" fontId="1" fillId="6" borderId="7" xfId="0" applyFont="1" applyFill="1" applyBorder="1" applyAlignment="1" applyProtection="1">
      <alignment horizontal="right" vertical="center" wrapText="1" readingOrder="1"/>
      <protection locked="0"/>
    </xf>
    <xf numFmtId="0" fontId="1" fillId="5" borderId="5" xfId="0" applyFont="1" applyFill="1" applyBorder="1" applyAlignment="1" applyProtection="1">
      <alignment vertical="center" wrapText="1" readingOrder="1"/>
      <protection locked="0"/>
    </xf>
    <xf numFmtId="0" fontId="1" fillId="5" borderId="6" xfId="0" applyFont="1" applyFill="1" applyBorder="1" applyAlignment="1" applyProtection="1">
      <alignment vertical="center" wrapText="1" readingOrder="1"/>
      <protection locked="0"/>
    </xf>
    <xf numFmtId="0" fontId="1" fillId="5" borderId="6" xfId="0" applyFont="1" applyFill="1" applyBorder="1" applyAlignment="1" applyProtection="1">
      <alignment horizontal="left" vertical="center" wrapText="1" readingOrder="1"/>
      <protection locked="0"/>
    </xf>
    <xf numFmtId="164" fontId="1" fillId="5" borderId="6" xfId="0" applyNumberFormat="1" applyFont="1" applyFill="1" applyBorder="1" applyAlignment="1">
      <alignment horizontal="right" vertical="center" wrapText="1" readingOrder="1"/>
    </xf>
    <xf numFmtId="0" fontId="1" fillId="5" borderId="6" xfId="0" applyFont="1" applyFill="1" applyBorder="1" applyAlignment="1" applyProtection="1">
      <alignment horizontal="center" vertical="center" wrapText="1" readingOrder="1"/>
      <protection locked="0"/>
    </xf>
    <xf numFmtId="0" fontId="1" fillId="5" borderId="7" xfId="0" applyFont="1" applyFill="1" applyBorder="1" applyAlignment="1" applyProtection="1">
      <alignment horizontal="right" vertical="center" wrapText="1" readingOrder="1"/>
      <protection locked="0"/>
    </xf>
    <xf numFmtId="0" fontId="1" fillId="4" borderId="5" xfId="0" applyFont="1" applyFill="1" applyBorder="1" applyAlignment="1" applyProtection="1">
      <alignment vertical="center" wrapText="1" readingOrder="1"/>
      <protection locked="0"/>
    </xf>
    <xf numFmtId="0" fontId="1" fillId="4" borderId="6" xfId="0" applyFont="1" applyFill="1" applyBorder="1" applyAlignment="1" applyProtection="1">
      <alignment vertical="center" wrapText="1" readingOrder="1"/>
      <protection locked="0"/>
    </xf>
    <xf numFmtId="0" fontId="1" fillId="4" borderId="6" xfId="0" applyFont="1" applyFill="1" applyBorder="1" applyAlignment="1" applyProtection="1">
      <alignment horizontal="left" vertical="center" wrapText="1" readingOrder="1"/>
      <protection locked="0"/>
    </xf>
    <xf numFmtId="164" fontId="1" fillId="4" borderId="6" xfId="0" applyNumberFormat="1" applyFont="1" applyFill="1" applyBorder="1" applyAlignment="1">
      <alignment horizontal="right" vertical="center" wrapText="1" readingOrder="1"/>
    </xf>
    <xf numFmtId="0" fontId="1" fillId="4" borderId="6" xfId="0" applyFont="1" applyFill="1" applyBorder="1" applyAlignment="1" applyProtection="1">
      <alignment horizontal="center" vertical="center" wrapText="1" readingOrder="1"/>
      <protection locked="0"/>
    </xf>
    <xf numFmtId="0" fontId="1" fillId="4" borderId="7" xfId="0" applyFont="1" applyFill="1" applyBorder="1" applyAlignment="1" applyProtection="1">
      <alignment horizontal="right" vertical="center" wrapText="1" readingOrder="1"/>
      <protection locked="0"/>
    </xf>
    <xf numFmtId="0" fontId="2" fillId="0" borderId="5" xfId="0" applyFont="1" applyBorder="1" applyAlignment="1" applyProtection="1">
      <alignment vertical="center" wrapText="1" readingOrder="1"/>
      <protection locked="0"/>
    </xf>
    <xf numFmtId="0" fontId="2" fillId="0" borderId="6" xfId="0" applyFont="1" applyBorder="1" applyAlignment="1" applyProtection="1">
      <alignment vertical="center" wrapText="1" readingOrder="1"/>
      <protection locked="0"/>
    </xf>
    <xf numFmtId="0" fontId="2" fillId="0" borderId="6" xfId="0" applyFont="1" applyBorder="1" applyAlignment="1" applyProtection="1">
      <alignment horizontal="left" vertical="center" wrapText="1" readingOrder="1"/>
      <protection locked="0"/>
    </xf>
    <xf numFmtId="164" fontId="2" fillId="0" borderId="6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6" xfId="0" applyFont="1" applyBorder="1" applyAlignment="1" applyProtection="1">
      <alignment horizontal="center" vertical="center" wrapText="1" readingOrder="1"/>
      <protection locked="0"/>
    </xf>
    <xf numFmtId="0" fontId="2" fillId="0" borderId="7" xfId="0" applyFont="1" applyBorder="1" applyAlignment="1" applyProtection="1">
      <alignment horizontal="right" vertical="center" wrapText="1" readingOrder="1"/>
      <protection locked="0"/>
    </xf>
    <xf numFmtId="164" fontId="2" fillId="0" borderId="6" xfId="0" applyNumberFormat="1" applyFont="1" applyBorder="1" applyAlignment="1">
      <alignment horizontal="right" vertical="center" wrapText="1" readingOrder="1"/>
    </xf>
    <xf numFmtId="0" fontId="2" fillId="0" borderId="8" xfId="0" applyFont="1" applyBorder="1" applyAlignment="1" applyProtection="1">
      <alignment vertical="center" wrapText="1" readingOrder="1"/>
      <protection locked="0"/>
    </xf>
    <xf numFmtId="0" fontId="2" fillId="0" borderId="1" xfId="0" applyFont="1" applyBorder="1" applyAlignment="1" applyProtection="1">
      <alignment vertical="center" wrapText="1" readingOrder="1"/>
      <protection locked="0"/>
    </xf>
    <xf numFmtId="0" fontId="2" fillId="0" borderId="1" xfId="0" applyFont="1" applyBorder="1" applyAlignment="1" applyProtection="1">
      <alignment horizontal="left" vertical="center" wrapText="1" readingOrder="1"/>
      <protection locked="0"/>
    </xf>
    <xf numFmtId="164" fontId="2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1" xfId="0" applyFont="1" applyBorder="1" applyAlignment="1" applyProtection="1">
      <alignment horizontal="center" vertical="center" wrapText="1" readingOrder="1"/>
      <protection locked="0"/>
    </xf>
    <xf numFmtId="0" fontId="2" fillId="0" borderId="9" xfId="0" applyFont="1" applyBorder="1" applyAlignment="1" applyProtection="1">
      <alignment horizontal="right" vertical="center" wrapText="1" readingOrder="1"/>
      <protection locked="0"/>
    </xf>
    <xf numFmtId="164" fontId="1" fillId="4" borderId="6" xfId="0" applyNumberFormat="1" applyFont="1" applyFill="1" applyBorder="1" applyAlignment="1" applyProtection="1">
      <alignment horizontal="right" vertical="center" wrapText="1" readingOrder="1"/>
      <protection locked="0"/>
    </xf>
    <xf numFmtId="0" fontId="2" fillId="0" borderId="2" xfId="0" applyFont="1" applyBorder="1" applyAlignment="1" applyProtection="1">
      <alignment vertical="center" wrapText="1" readingOrder="1"/>
      <protection locked="0"/>
    </xf>
    <xf numFmtId="0" fontId="2" fillId="0" borderId="3" xfId="0" applyFont="1" applyBorder="1" applyAlignment="1" applyProtection="1">
      <alignment vertical="center" wrapText="1" readingOrder="1"/>
      <protection locked="0"/>
    </xf>
    <xf numFmtId="0" fontId="2" fillId="0" borderId="3" xfId="0" applyFont="1" applyBorder="1" applyAlignment="1" applyProtection="1">
      <alignment horizontal="left" vertical="center" wrapText="1" readingOrder="1"/>
      <protection locked="0"/>
    </xf>
    <xf numFmtId="164" fontId="2" fillId="0" borderId="3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3" xfId="0" applyFont="1" applyBorder="1" applyAlignment="1" applyProtection="1">
      <alignment horizontal="center" vertical="center" wrapText="1" readingOrder="1"/>
      <protection locked="0"/>
    </xf>
    <xf numFmtId="0" fontId="2" fillId="0" borderId="4" xfId="0" applyFont="1" applyBorder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vertical="center" wrapText="1" readingOrder="1"/>
      <protection locked="0"/>
    </xf>
    <xf numFmtId="0" fontId="2" fillId="2" borderId="0" xfId="0" applyFont="1" applyFill="1" applyAlignment="1" applyProtection="1">
      <alignment horizontal="left" vertical="center" wrapText="1" readingOrder="1"/>
      <protection locked="0"/>
    </xf>
    <xf numFmtId="164" fontId="2" fillId="2" borderId="0" xfId="0" applyNumberFormat="1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horizontal="center" vertical="center" wrapText="1" readingOrder="1"/>
      <protection locked="0"/>
    </xf>
    <xf numFmtId="0" fontId="2" fillId="2" borderId="0" xfId="0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 readingOrder="1"/>
    </xf>
    <xf numFmtId="164" fontId="2" fillId="0" borderId="1" xfId="0" applyNumberFormat="1" applyFont="1" applyBorder="1" applyAlignment="1">
      <alignment horizontal="right" vertical="center" wrapText="1" readingOrder="1"/>
    </xf>
    <xf numFmtId="0" fontId="1" fillId="3" borderId="1" xfId="0" applyFont="1" applyFill="1" applyBorder="1" applyAlignment="1" applyProtection="1">
      <alignment vertical="center" wrapText="1" readingOrder="1"/>
      <protection locked="0"/>
    </xf>
    <xf numFmtId="0" fontId="1" fillId="3" borderId="1" xfId="0" applyFont="1" applyFill="1" applyBorder="1" applyAlignment="1" applyProtection="1">
      <alignment horizontal="right" vertical="center" wrapText="1" readingOrder="1"/>
      <protection locked="0"/>
    </xf>
    <xf numFmtId="164" fontId="1" fillId="3" borderId="1" xfId="0" applyNumberFormat="1" applyFont="1" applyFill="1" applyBorder="1" applyAlignment="1">
      <alignment horizontal="right" vertical="center" wrapText="1" readingOrder="1"/>
    </xf>
    <xf numFmtId="0" fontId="1" fillId="2" borderId="0" xfId="0" applyFont="1" applyFill="1" applyAlignment="1" applyProtection="1">
      <alignment vertical="center" wrapText="1" readingOrder="1"/>
      <protection locked="0"/>
    </xf>
    <xf numFmtId="0" fontId="1" fillId="2" borderId="0" xfId="0" applyFont="1" applyFill="1" applyAlignment="1" applyProtection="1">
      <alignment horizontal="right" vertical="center" wrapText="1" readingOrder="1"/>
      <protection locked="0"/>
    </xf>
    <xf numFmtId="164" fontId="1" fillId="2" borderId="0" xfId="0" applyNumberFormat="1" applyFont="1" applyFill="1" applyAlignment="1">
      <alignment horizontal="right" vertical="center" wrapText="1" readingOrder="1"/>
    </xf>
    <xf numFmtId="0" fontId="1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2" borderId="13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80"/>
  <sheetViews>
    <sheetView tabSelected="1" zoomScale="40" zoomScaleNormal="40" workbookViewId="0">
      <selection activeCell="A448" sqref="A448"/>
    </sheetView>
  </sheetViews>
  <sheetFormatPr defaultRowHeight="22.8" x14ac:dyDescent="0.3"/>
  <cols>
    <col min="1" max="1" width="22.6640625" style="3" customWidth="1"/>
    <col min="2" max="2" width="62.21875" style="3" customWidth="1"/>
    <col min="3" max="3" width="44.88671875" style="3" customWidth="1"/>
    <col min="4" max="4" width="35.77734375" style="3" customWidth="1"/>
    <col min="5" max="5" width="18.33203125" style="3" customWidth="1"/>
    <col min="6" max="6" width="21.88671875" style="3" customWidth="1"/>
    <col min="7" max="7" width="19.88671875" style="3" customWidth="1"/>
    <col min="8" max="8" width="18.109375" style="3" customWidth="1"/>
    <col min="9" max="9" width="20.33203125" style="3" customWidth="1"/>
    <col min="10" max="10" width="22.33203125" style="3" customWidth="1"/>
    <col min="11" max="11" width="18.109375" style="3" customWidth="1"/>
    <col min="12" max="12" width="21" style="3" customWidth="1"/>
    <col min="13" max="13" width="20.77734375" style="3" customWidth="1"/>
    <col min="14" max="15" width="18.109375" style="3" customWidth="1"/>
    <col min="16" max="16" width="58.77734375" style="3" customWidth="1"/>
    <col min="17" max="17" width="12.88671875" style="3" customWidth="1"/>
    <col min="18" max="18" width="15.77734375" style="3" customWidth="1"/>
    <col min="19" max="16384" width="8.88671875" style="3"/>
  </cols>
  <sheetData>
    <row r="1" spans="1:20" s="1" customFormat="1" ht="22.5" customHeight="1" x14ac:dyDescent="0.3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57"/>
      <c r="P1" s="68" t="s">
        <v>1430</v>
      </c>
      <c r="Q1" s="68"/>
      <c r="R1" s="68"/>
      <c r="S1" s="57"/>
    </row>
    <row r="2" spans="1:20" s="2" customFormat="1" x14ac:dyDescent="0.3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68"/>
      <c r="Q2" s="68"/>
      <c r="R2" s="68"/>
      <c r="S2" s="57"/>
    </row>
    <row r="3" spans="1:20" x14ac:dyDescent="0.3">
      <c r="D3" s="69" t="s">
        <v>0</v>
      </c>
      <c r="E3" s="69"/>
      <c r="F3" s="69"/>
      <c r="G3" s="69"/>
      <c r="H3" s="69"/>
      <c r="I3" s="69"/>
      <c r="J3" s="69"/>
      <c r="K3" s="69"/>
      <c r="L3" s="69"/>
      <c r="O3" s="57"/>
      <c r="P3" s="68"/>
      <c r="Q3" s="68"/>
      <c r="R3" s="68"/>
      <c r="S3" s="57"/>
      <c r="T3" s="3" t="s">
        <v>1431</v>
      </c>
    </row>
    <row r="4" spans="1:20" x14ac:dyDescent="0.3">
      <c r="O4" s="57"/>
      <c r="P4" s="68"/>
      <c r="Q4" s="68"/>
      <c r="R4" s="68"/>
      <c r="S4" s="57"/>
    </row>
    <row r="5" spans="1:20" ht="37.200000000000003" customHeight="1" thickBot="1" x14ac:dyDescent="0.35">
      <c r="O5" s="70"/>
      <c r="P5" s="71"/>
      <c r="Q5" s="71"/>
      <c r="R5" s="71"/>
      <c r="S5" s="72"/>
    </row>
    <row r="6" spans="1:20" x14ac:dyDescent="0.3">
      <c r="A6" s="4" t="s">
        <v>1</v>
      </c>
      <c r="B6" s="5" t="s">
        <v>0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7</v>
      </c>
      <c r="H6" s="6"/>
      <c r="I6" s="6"/>
      <c r="J6" s="6"/>
      <c r="K6" s="6"/>
      <c r="L6" s="6"/>
      <c r="M6" s="6"/>
      <c r="N6" s="6"/>
      <c r="O6" s="6"/>
      <c r="P6" s="5" t="s">
        <v>8</v>
      </c>
      <c r="Q6" s="6"/>
      <c r="R6" s="7"/>
    </row>
    <row r="7" spans="1:20" x14ac:dyDescent="0.3">
      <c r="A7" s="8"/>
      <c r="B7" s="9"/>
      <c r="C7" s="9"/>
      <c r="D7" s="9"/>
      <c r="E7" s="9"/>
      <c r="F7" s="9"/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10" t="s">
        <v>20</v>
      </c>
    </row>
    <row r="8" spans="1:20" x14ac:dyDescent="0.3">
      <c r="A8" s="11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3" t="s">
        <v>21</v>
      </c>
    </row>
    <row r="9" spans="1:20" ht="48.6" customHeight="1" x14ac:dyDescent="0.3">
      <c r="A9" s="14" t="s">
        <v>22</v>
      </c>
      <c r="B9" s="15" t="s">
        <v>23</v>
      </c>
      <c r="C9" s="16" t="s">
        <v>24</v>
      </c>
      <c r="D9" s="16" t="s">
        <v>25</v>
      </c>
      <c r="E9" s="16"/>
      <c r="F9" s="17">
        <f t="shared" ref="F9:O9" si="0">F10+F30+F33+F36+F46+F51+F55+F58</f>
        <v>1279758.0299999998</v>
      </c>
      <c r="G9" s="17">
        <f t="shared" si="0"/>
        <v>748520.92999999993</v>
      </c>
      <c r="H9" s="17">
        <f t="shared" si="0"/>
        <v>0</v>
      </c>
      <c r="I9" s="17">
        <f t="shared" si="0"/>
        <v>0</v>
      </c>
      <c r="J9" s="17">
        <f t="shared" si="0"/>
        <v>464740.44</v>
      </c>
      <c r="K9" s="17">
        <f t="shared" si="0"/>
        <v>0</v>
      </c>
      <c r="L9" s="17">
        <f t="shared" si="0"/>
        <v>48.66</v>
      </c>
      <c r="M9" s="17">
        <f t="shared" si="0"/>
        <v>46660</v>
      </c>
      <c r="N9" s="17">
        <f t="shared" si="0"/>
        <v>0</v>
      </c>
      <c r="O9" s="17">
        <f t="shared" si="0"/>
        <v>0</v>
      </c>
      <c r="P9" s="16"/>
      <c r="Q9" s="18"/>
      <c r="R9" s="19"/>
    </row>
    <row r="10" spans="1:20" ht="68.400000000000006" x14ac:dyDescent="0.3">
      <c r="A10" s="20" t="s">
        <v>26</v>
      </c>
      <c r="B10" s="21" t="s">
        <v>27</v>
      </c>
      <c r="C10" s="22" t="s">
        <v>24</v>
      </c>
      <c r="D10" s="22" t="s">
        <v>28</v>
      </c>
      <c r="E10" s="22"/>
      <c r="F10" s="23">
        <f t="shared" ref="F10:O10" si="1">F11+F27</f>
        <v>1015746.34</v>
      </c>
      <c r="G10" s="23">
        <f t="shared" si="1"/>
        <v>531169.24</v>
      </c>
      <c r="H10" s="23">
        <f t="shared" si="1"/>
        <v>0</v>
      </c>
      <c r="I10" s="23">
        <f t="shared" si="1"/>
        <v>0</v>
      </c>
      <c r="J10" s="23">
        <f t="shared" si="1"/>
        <v>464740.44</v>
      </c>
      <c r="K10" s="23">
        <f t="shared" si="1"/>
        <v>0</v>
      </c>
      <c r="L10" s="23">
        <f t="shared" si="1"/>
        <v>48.66</v>
      </c>
      <c r="M10" s="23">
        <f t="shared" si="1"/>
        <v>0</v>
      </c>
      <c r="N10" s="23">
        <f t="shared" si="1"/>
        <v>0</v>
      </c>
      <c r="O10" s="23">
        <f t="shared" si="1"/>
        <v>0</v>
      </c>
      <c r="P10" s="22" t="s">
        <v>29</v>
      </c>
      <c r="Q10" s="24" t="s">
        <v>30</v>
      </c>
      <c r="R10" s="25" t="s">
        <v>31</v>
      </c>
    </row>
    <row r="11" spans="1:20" ht="114" x14ac:dyDescent="0.3">
      <c r="A11" s="26" t="s">
        <v>32</v>
      </c>
      <c r="B11" s="27" t="s">
        <v>33</v>
      </c>
      <c r="C11" s="28" t="s">
        <v>24</v>
      </c>
      <c r="D11" s="28" t="s">
        <v>28</v>
      </c>
      <c r="E11" s="28" t="s">
        <v>34</v>
      </c>
      <c r="F11" s="29">
        <f t="shared" ref="F11:O11" si="2">F12+F13+F14+F15+F18+F19+F20+F21+F22+F23+F24+F25+F26</f>
        <v>1009323.62</v>
      </c>
      <c r="G11" s="29">
        <f t="shared" si="2"/>
        <v>524746.52</v>
      </c>
      <c r="H11" s="29">
        <f t="shared" si="2"/>
        <v>0</v>
      </c>
      <c r="I11" s="29">
        <f t="shared" si="2"/>
        <v>0</v>
      </c>
      <c r="J11" s="29">
        <f t="shared" si="2"/>
        <v>464740.44</v>
      </c>
      <c r="K11" s="29">
        <f t="shared" si="2"/>
        <v>0</v>
      </c>
      <c r="L11" s="29">
        <f t="shared" si="2"/>
        <v>48.66</v>
      </c>
      <c r="M11" s="29">
        <f t="shared" si="2"/>
        <v>0</v>
      </c>
      <c r="N11" s="29">
        <f t="shared" si="2"/>
        <v>0</v>
      </c>
      <c r="O11" s="29">
        <f t="shared" si="2"/>
        <v>0</v>
      </c>
      <c r="P11" s="28" t="s">
        <v>35</v>
      </c>
      <c r="Q11" s="30" t="s">
        <v>36</v>
      </c>
      <c r="R11" s="31" t="s">
        <v>37</v>
      </c>
    </row>
    <row r="12" spans="1:20" ht="45.6" x14ac:dyDescent="0.3">
      <c r="A12" s="32" t="s">
        <v>38</v>
      </c>
      <c r="B12" s="33" t="s">
        <v>39</v>
      </c>
      <c r="C12" s="34" t="s">
        <v>24</v>
      </c>
      <c r="D12" s="34" t="s">
        <v>40</v>
      </c>
      <c r="E12" s="34" t="s">
        <v>41</v>
      </c>
      <c r="F12" s="35">
        <v>5000</v>
      </c>
      <c r="G12" s="35">
        <v>5000</v>
      </c>
      <c r="H12" s="35">
        <v>0</v>
      </c>
      <c r="I12" s="35">
        <v>0</v>
      </c>
      <c r="J12" s="35">
        <v>0</v>
      </c>
      <c r="K12" s="35">
        <v>0</v>
      </c>
      <c r="L12" s="35">
        <v>0</v>
      </c>
      <c r="M12" s="35">
        <v>0</v>
      </c>
      <c r="N12" s="35">
        <v>0</v>
      </c>
      <c r="O12" s="35">
        <v>0</v>
      </c>
      <c r="P12" s="34" t="s">
        <v>42</v>
      </c>
      <c r="Q12" s="36" t="s">
        <v>36</v>
      </c>
      <c r="R12" s="37" t="s">
        <v>31</v>
      </c>
    </row>
    <row r="13" spans="1:20" ht="68.400000000000006" x14ac:dyDescent="0.3">
      <c r="A13" s="32" t="s">
        <v>43</v>
      </c>
      <c r="B13" s="33" t="s">
        <v>44</v>
      </c>
      <c r="C13" s="34" t="s">
        <v>24</v>
      </c>
      <c r="D13" s="34" t="s">
        <v>28</v>
      </c>
      <c r="E13" s="34" t="s">
        <v>41</v>
      </c>
      <c r="F13" s="35">
        <v>484528.44</v>
      </c>
      <c r="G13" s="35">
        <v>0</v>
      </c>
      <c r="H13" s="35">
        <v>0</v>
      </c>
      <c r="I13" s="35">
        <v>0</v>
      </c>
      <c r="J13" s="35">
        <v>464740.44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4" t="s">
        <v>45</v>
      </c>
      <c r="Q13" s="36" t="s">
        <v>36</v>
      </c>
      <c r="R13" s="37" t="s">
        <v>46</v>
      </c>
    </row>
    <row r="14" spans="1:20" ht="45.6" x14ac:dyDescent="0.3">
      <c r="A14" s="32" t="s">
        <v>47</v>
      </c>
      <c r="B14" s="33" t="s">
        <v>48</v>
      </c>
      <c r="C14" s="34" t="s">
        <v>24</v>
      </c>
      <c r="D14" s="34" t="s">
        <v>40</v>
      </c>
      <c r="E14" s="34" t="s">
        <v>41</v>
      </c>
      <c r="F14" s="35">
        <v>367000</v>
      </c>
      <c r="G14" s="35">
        <v>367000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4" t="s">
        <v>49</v>
      </c>
      <c r="Q14" s="36" t="s">
        <v>36</v>
      </c>
      <c r="R14" s="37" t="s">
        <v>50</v>
      </c>
    </row>
    <row r="15" spans="1:20" ht="91.2" x14ac:dyDescent="0.3">
      <c r="A15" s="32" t="s">
        <v>51</v>
      </c>
      <c r="B15" s="33" t="s">
        <v>52</v>
      </c>
      <c r="C15" s="34" t="s">
        <v>24</v>
      </c>
      <c r="D15" s="34" t="s">
        <v>28</v>
      </c>
      <c r="E15" s="34" t="s">
        <v>41</v>
      </c>
      <c r="F15" s="38">
        <f>SUM(F16:F17)+21300</f>
        <v>21300</v>
      </c>
      <c r="G15" s="38">
        <f>SUM(G16:G17)+21300</f>
        <v>21300</v>
      </c>
      <c r="H15" s="38">
        <f t="shared" ref="H15:O15" si="3">SUM(H16:H17)</f>
        <v>0</v>
      </c>
      <c r="I15" s="38">
        <f t="shared" si="3"/>
        <v>0</v>
      </c>
      <c r="J15" s="38">
        <f t="shared" si="3"/>
        <v>0</v>
      </c>
      <c r="K15" s="38">
        <f t="shared" si="3"/>
        <v>0</v>
      </c>
      <c r="L15" s="38">
        <f t="shared" si="3"/>
        <v>0</v>
      </c>
      <c r="M15" s="38">
        <f t="shared" si="3"/>
        <v>0</v>
      </c>
      <c r="N15" s="38">
        <f t="shared" si="3"/>
        <v>0</v>
      </c>
      <c r="O15" s="38">
        <f t="shared" si="3"/>
        <v>0</v>
      </c>
      <c r="P15" s="34" t="s">
        <v>53</v>
      </c>
      <c r="Q15" s="36" t="s">
        <v>36</v>
      </c>
      <c r="R15" s="37" t="s">
        <v>54</v>
      </c>
    </row>
    <row r="16" spans="1:20" x14ac:dyDescent="0.3">
      <c r="A16" s="39"/>
      <c r="B16" s="40"/>
      <c r="C16" s="41"/>
      <c r="D16" s="41"/>
      <c r="E16" s="41"/>
      <c r="F16" s="42">
        <v>0</v>
      </c>
      <c r="G16" s="42">
        <v>0</v>
      </c>
      <c r="H16" s="42">
        <v>0</v>
      </c>
      <c r="I16" s="42">
        <v>0</v>
      </c>
      <c r="J16" s="42">
        <v>0</v>
      </c>
      <c r="K16" s="42">
        <v>0</v>
      </c>
      <c r="L16" s="42">
        <v>0</v>
      </c>
      <c r="M16" s="42">
        <v>0</v>
      </c>
      <c r="N16" s="42">
        <v>0</v>
      </c>
      <c r="O16" s="42">
        <v>0</v>
      </c>
      <c r="P16" s="41" t="s">
        <v>55</v>
      </c>
      <c r="Q16" s="43" t="s">
        <v>36</v>
      </c>
      <c r="R16" s="44" t="s">
        <v>56</v>
      </c>
    </row>
    <row r="17" spans="1:18" ht="68.400000000000006" x14ac:dyDescent="0.3">
      <c r="A17" s="39"/>
      <c r="B17" s="40"/>
      <c r="C17" s="41"/>
      <c r="D17" s="41"/>
      <c r="E17" s="41"/>
      <c r="F17" s="42">
        <v>0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>
        <v>0</v>
      </c>
      <c r="N17" s="42">
        <v>0</v>
      </c>
      <c r="O17" s="42">
        <v>0</v>
      </c>
      <c r="P17" s="41" t="s">
        <v>57</v>
      </c>
      <c r="Q17" s="43" t="s">
        <v>36</v>
      </c>
      <c r="R17" s="44" t="s">
        <v>58</v>
      </c>
    </row>
    <row r="18" spans="1:18" ht="114" x14ac:dyDescent="0.3">
      <c r="A18" s="32" t="s">
        <v>59</v>
      </c>
      <c r="B18" s="33" t="s">
        <v>60</v>
      </c>
      <c r="C18" s="34" t="s">
        <v>61</v>
      </c>
      <c r="D18" s="34" t="s">
        <v>62</v>
      </c>
      <c r="E18" s="34" t="s">
        <v>41</v>
      </c>
      <c r="F18" s="35">
        <v>34000</v>
      </c>
      <c r="G18" s="35">
        <v>34000</v>
      </c>
      <c r="H18" s="35">
        <v>0</v>
      </c>
      <c r="I18" s="35">
        <v>0</v>
      </c>
      <c r="J18" s="35">
        <v>0</v>
      </c>
      <c r="K18" s="35">
        <v>0</v>
      </c>
      <c r="L18" s="35">
        <v>0</v>
      </c>
      <c r="M18" s="35">
        <v>0</v>
      </c>
      <c r="N18" s="35">
        <v>0</v>
      </c>
      <c r="O18" s="35">
        <v>0</v>
      </c>
      <c r="P18" s="34" t="s">
        <v>63</v>
      </c>
      <c r="Q18" s="36" t="s">
        <v>36</v>
      </c>
      <c r="R18" s="37" t="s">
        <v>64</v>
      </c>
    </row>
    <row r="19" spans="1:18" ht="45.6" x14ac:dyDescent="0.3">
      <c r="A19" s="32" t="s">
        <v>65</v>
      </c>
      <c r="B19" s="33" t="s">
        <v>66</v>
      </c>
      <c r="C19" s="34" t="s">
        <v>24</v>
      </c>
      <c r="D19" s="34" t="s">
        <v>40</v>
      </c>
      <c r="E19" s="34" t="s">
        <v>41</v>
      </c>
      <c r="F19" s="35">
        <v>48.66</v>
      </c>
      <c r="G19" s="35">
        <v>0</v>
      </c>
      <c r="H19" s="35">
        <v>0</v>
      </c>
      <c r="I19" s="35">
        <v>0</v>
      </c>
      <c r="J19" s="35">
        <v>0</v>
      </c>
      <c r="K19" s="35">
        <v>0</v>
      </c>
      <c r="L19" s="35">
        <v>48.66</v>
      </c>
      <c r="M19" s="35">
        <v>0</v>
      </c>
      <c r="N19" s="35">
        <v>0</v>
      </c>
      <c r="O19" s="35">
        <v>0</v>
      </c>
      <c r="P19" s="34" t="s">
        <v>67</v>
      </c>
      <c r="Q19" s="36" t="s">
        <v>36</v>
      </c>
      <c r="R19" s="37" t="s">
        <v>46</v>
      </c>
    </row>
    <row r="20" spans="1:18" ht="45.6" x14ac:dyDescent="0.3">
      <c r="A20" s="32" t="s">
        <v>68</v>
      </c>
      <c r="B20" s="33" t="s">
        <v>69</v>
      </c>
      <c r="C20" s="34" t="s">
        <v>24</v>
      </c>
      <c r="D20" s="34" t="s">
        <v>28</v>
      </c>
      <c r="E20" s="34" t="s">
        <v>41</v>
      </c>
      <c r="F20" s="35">
        <v>5541.52</v>
      </c>
      <c r="G20" s="35">
        <v>5541.52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4" t="s">
        <v>70</v>
      </c>
      <c r="Q20" s="36" t="s">
        <v>36</v>
      </c>
      <c r="R20" s="37" t="s">
        <v>46</v>
      </c>
    </row>
    <row r="21" spans="1:18" ht="45.6" x14ac:dyDescent="0.3">
      <c r="A21" s="32" t="s">
        <v>71</v>
      </c>
      <c r="B21" s="33" t="s">
        <v>72</v>
      </c>
      <c r="C21" s="34" t="s">
        <v>73</v>
      </c>
      <c r="D21" s="34" t="s">
        <v>28</v>
      </c>
      <c r="E21" s="34" t="s">
        <v>41</v>
      </c>
      <c r="F21" s="35">
        <v>5517</v>
      </c>
      <c r="G21" s="35">
        <v>5517</v>
      </c>
      <c r="H21" s="35">
        <v>0</v>
      </c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4" t="s">
        <v>74</v>
      </c>
      <c r="Q21" s="36" t="s">
        <v>36</v>
      </c>
      <c r="R21" s="37" t="s">
        <v>75</v>
      </c>
    </row>
    <row r="22" spans="1:18" ht="45.6" x14ac:dyDescent="0.3">
      <c r="A22" s="32" t="s">
        <v>76</v>
      </c>
      <c r="B22" s="33" t="s">
        <v>77</v>
      </c>
      <c r="C22" s="34" t="s">
        <v>78</v>
      </c>
      <c r="D22" s="34" t="s">
        <v>28</v>
      </c>
      <c r="E22" s="34" t="s">
        <v>41</v>
      </c>
      <c r="F22" s="35">
        <v>1300</v>
      </c>
      <c r="G22" s="35">
        <v>1300</v>
      </c>
      <c r="H22" s="35">
        <v>0</v>
      </c>
      <c r="I22" s="35">
        <v>0</v>
      </c>
      <c r="J22" s="35">
        <v>0</v>
      </c>
      <c r="K22" s="35">
        <v>0</v>
      </c>
      <c r="L22" s="35">
        <v>0</v>
      </c>
      <c r="M22" s="35">
        <v>0</v>
      </c>
      <c r="N22" s="35">
        <v>0</v>
      </c>
      <c r="O22" s="35">
        <v>0</v>
      </c>
      <c r="P22" s="34" t="s">
        <v>74</v>
      </c>
      <c r="Q22" s="36" t="s">
        <v>36</v>
      </c>
      <c r="R22" s="37" t="s">
        <v>79</v>
      </c>
    </row>
    <row r="23" spans="1:18" ht="68.400000000000006" x14ac:dyDescent="0.3">
      <c r="A23" s="32" t="s">
        <v>80</v>
      </c>
      <c r="B23" s="33" t="s">
        <v>81</v>
      </c>
      <c r="C23" s="34" t="s">
        <v>82</v>
      </c>
      <c r="D23" s="34" t="s">
        <v>28</v>
      </c>
      <c r="E23" s="34" t="s">
        <v>41</v>
      </c>
      <c r="F23" s="35">
        <v>14288</v>
      </c>
      <c r="G23" s="35">
        <v>14288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4" t="s">
        <v>74</v>
      </c>
      <c r="Q23" s="36" t="s">
        <v>36</v>
      </c>
      <c r="R23" s="37" t="s">
        <v>83</v>
      </c>
    </row>
    <row r="24" spans="1:18" ht="45.6" x14ac:dyDescent="0.3">
      <c r="A24" s="32" t="s">
        <v>84</v>
      </c>
      <c r="B24" s="33" t="s">
        <v>85</v>
      </c>
      <c r="C24" s="34" t="s">
        <v>86</v>
      </c>
      <c r="D24" s="34" t="s">
        <v>28</v>
      </c>
      <c r="E24" s="34" t="s">
        <v>41</v>
      </c>
      <c r="F24" s="35">
        <v>5300</v>
      </c>
      <c r="G24" s="35">
        <v>5300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4" t="s">
        <v>74</v>
      </c>
      <c r="Q24" s="36" t="s">
        <v>36</v>
      </c>
      <c r="R24" s="37" t="s">
        <v>87</v>
      </c>
    </row>
    <row r="25" spans="1:18" ht="45.6" x14ac:dyDescent="0.3">
      <c r="A25" s="32" t="s">
        <v>88</v>
      </c>
      <c r="B25" s="33" t="s">
        <v>89</v>
      </c>
      <c r="C25" s="34" t="s">
        <v>24</v>
      </c>
      <c r="D25" s="34" t="s">
        <v>40</v>
      </c>
      <c r="E25" s="34" t="s">
        <v>41</v>
      </c>
      <c r="F25" s="35">
        <v>59500</v>
      </c>
      <c r="G25" s="35">
        <v>59500</v>
      </c>
      <c r="H25" s="35">
        <v>0</v>
      </c>
      <c r="I25" s="35">
        <v>0</v>
      </c>
      <c r="J25" s="35">
        <v>0</v>
      </c>
      <c r="K25" s="35">
        <v>0</v>
      </c>
      <c r="L25" s="35">
        <v>0</v>
      </c>
      <c r="M25" s="35">
        <v>0</v>
      </c>
      <c r="N25" s="35">
        <v>0</v>
      </c>
      <c r="O25" s="35">
        <v>0</v>
      </c>
      <c r="P25" s="34" t="s">
        <v>90</v>
      </c>
      <c r="Q25" s="36" t="s">
        <v>36</v>
      </c>
      <c r="R25" s="37" t="s">
        <v>58</v>
      </c>
    </row>
    <row r="26" spans="1:18" ht="45.6" x14ac:dyDescent="0.3">
      <c r="A26" s="32" t="s">
        <v>91</v>
      </c>
      <c r="B26" s="33" t="s">
        <v>92</v>
      </c>
      <c r="C26" s="34" t="s">
        <v>24</v>
      </c>
      <c r="D26" s="34" t="s">
        <v>28</v>
      </c>
      <c r="E26" s="34" t="s">
        <v>41</v>
      </c>
      <c r="F26" s="35">
        <v>6000</v>
      </c>
      <c r="G26" s="35">
        <v>6000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0</v>
      </c>
      <c r="P26" s="34" t="s">
        <v>93</v>
      </c>
      <c r="Q26" s="36" t="s">
        <v>36</v>
      </c>
      <c r="R26" s="37" t="s">
        <v>94</v>
      </c>
    </row>
    <row r="27" spans="1:18" ht="68.400000000000006" x14ac:dyDescent="0.3">
      <c r="A27" s="26" t="s">
        <v>95</v>
      </c>
      <c r="B27" s="27" t="s">
        <v>96</v>
      </c>
      <c r="C27" s="28" t="s">
        <v>24</v>
      </c>
      <c r="D27" s="28" t="s">
        <v>28</v>
      </c>
      <c r="E27" s="28" t="s">
        <v>34</v>
      </c>
      <c r="F27" s="29">
        <f t="shared" ref="F27:O27" si="4">SUM(F28:F29)</f>
        <v>6422.7199999999993</v>
      </c>
      <c r="G27" s="29">
        <f t="shared" si="4"/>
        <v>6422.7199999999993</v>
      </c>
      <c r="H27" s="29">
        <f t="shared" si="4"/>
        <v>0</v>
      </c>
      <c r="I27" s="29">
        <f t="shared" si="4"/>
        <v>0</v>
      </c>
      <c r="J27" s="29">
        <f t="shared" si="4"/>
        <v>0</v>
      </c>
      <c r="K27" s="29">
        <f t="shared" si="4"/>
        <v>0</v>
      </c>
      <c r="L27" s="29">
        <f t="shared" si="4"/>
        <v>0</v>
      </c>
      <c r="M27" s="29">
        <f t="shared" si="4"/>
        <v>0</v>
      </c>
      <c r="N27" s="29">
        <f t="shared" si="4"/>
        <v>0</v>
      </c>
      <c r="O27" s="29">
        <f t="shared" si="4"/>
        <v>0</v>
      </c>
      <c r="P27" s="28" t="s">
        <v>97</v>
      </c>
      <c r="Q27" s="30" t="s">
        <v>36</v>
      </c>
      <c r="R27" s="31" t="s">
        <v>98</v>
      </c>
    </row>
    <row r="28" spans="1:18" ht="114" x14ac:dyDescent="0.3">
      <c r="A28" s="32" t="s">
        <v>99</v>
      </c>
      <c r="B28" s="33" t="s">
        <v>100</v>
      </c>
      <c r="C28" s="34" t="s">
        <v>24</v>
      </c>
      <c r="D28" s="34" t="s">
        <v>28</v>
      </c>
      <c r="E28" s="34" t="s">
        <v>41</v>
      </c>
      <c r="F28" s="35">
        <v>3000</v>
      </c>
      <c r="G28" s="35">
        <v>3000</v>
      </c>
      <c r="H28" s="35">
        <v>0</v>
      </c>
      <c r="I28" s="35">
        <v>0</v>
      </c>
      <c r="J28" s="35">
        <v>0</v>
      </c>
      <c r="K28" s="35">
        <v>0</v>
      </c>
      <c r="L28" s="35">
        <v>0</v>
      </c>
      <c r="M28" s="35">
        <v>0</v>
      </c>
      <c r="N28" s="35">
        <v>0</v>
      </c>
      <c r="O28" s="35">
        <v>0</v>
      </c>
      <c r="P28" s="34" t="s">
        <v>101</v>
      </c>
      <c r="Q28" s="36" t="s">
        <v>36</v>
      </c>
      <c r="R28" s="37" t="s">
        <v>56</v>
      </c>
    </row>
    <row r="29" spans="1:18" ht="45.6" x14ac:dyDescent="0.3">
      <c r="A29" s="32" t="s">
        <v>102</v>
      </c>
      <c r="B29" s="33" t="s">
        <v>103</v>
      </c>
      <c r="C29" s="34" t="s">
        <v>24</v>
      </c>
      <c r="D29" s="34" t="s">
        <v>28</v>
      </c>
      <c r="E29" s="34" t="s">
        <v>41</v>
      </c>
      <c r="F29" s="35">
        <v>3422.72</v>
      </c>
      <c r="G29" s="35">
        <v>3422.72</v>
      </c>
      <c r="H29" s="35">
        <v>0</v>
      </c>
      <c r="I29" s="35">
        <v>0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4" t="s">
        <v>104</v>
      </c>
      <c r="Q29" s="36" t="s">
        <v>36</v>
      </c>
      <c r="R29" s="37" t="s">
        <v>56</v>
      </c>
    </row>
    <row r="30" spans="1:18" ht="45.6" x14ac:dyDescent="0.3">
      <c r="A30" s="20" t="s">
        <v>105</v>
      </c>
      <c r="B30" s="21" t="s">
        <v>106</v>
      </c>
      <c r="C30" s="22" t="s">
        <v>24</v>
      </c>
      <c r="D30" s="22" t="s">
        <v>28</v>
      </c>
      <c r="E30" s="22"/>
      <c r="F30" s="23">
        <f t="shared" ref="F30:O31" si="5">SUM(F31:F31)</f>
        <v>8500</v>
      </c>
      <c r="G30" s="23">
        <f t="shared" si="5"/>
        <v>8500</v>
      </c>
      <c r="H30" s="23">
        <f t="shared" si="5"/>
        <v>0</v>
      </c>
      <c r="I30" s="23">
        <f t="shared" si="5"/>
        <v>0</v>
      </c>
      <c r="J30" s="23">
        <f t="shared" si="5"/>
        <v>0</v>
      </c>
      <c r="K30" s="23">
        <f t="shared" si="5"/>
        <v>0</v>
      </c>
      <c r="L30" s="23">
        <f t="shared" si="5"/>
        <v>0</v>
      </c>
      <c r="M30" s="23">
        <f t="shared" si="5"/>
        <v>0</v>
      </c>
      <c r="N30" s="23">
        <f t="shared" si="5"/>
        <v>0</v>
      </c>
      <c r="O30" s="23">
        <f t="shared" si="5"/>
        <v>0</v>
      </c>
      <c r="P30" s="22" t="s">
        <v>107</v>
      </c>
      <c r="Q30" s="24" t="s">
        <v>30</v>
      </c>
      <c r="R30" s="25" t="s">
        <v>108</v>
      </c>
    </row>
    <row r="31" spans="1:18" ht="45.6" x14ac:dyDescent="0.3">
      <c r="A31" s="26" t="s">
        <v>109</v>
      </c>
      <c r="B31" s="27" t="s">
        <v>110</v>
      </c>
      <c r="C31" s="28" t="s">
        <v>24</v>
      </c>
      <c r="D31" s="28" t="s">
        <v>28</v>
      </c>
      <c r="E31" s="28" t="s">
        <v>34</v>
      </c>
      <c r="F31" s="29">
        <f t="shared" si="5"/>
        <v>8500</v>
      </c>
      <c r="G31" s="29">
        <f t="shared" si="5"/>
        <v>8500</v>
      </c>
      <c r="H31" s="29">
        <f t="shared" si="5"/>
        <v>0</v>
      </c>
      <c r="I31" s="29">
        <f t="shared" si="5"/>
        <v>0</v>
      </c>
      <c r="J31" s="29">
        <f t="shared" si="5"/>
        <v>0</v>
      </c>
      <c r="K31" s="29">
        <f t="shared" si="5"/>
        <v>0</v>
      </c>
      <c r="L31" s="29">
        <f t="shared" si="5"/>
        <v>0</v>
      </c>
      <c r="M31" s="29">
        <f t="shared" si="5"/>
        <v>0</v>
      </c>
      <c r="N31" s="29">
        <f t="shared" si="5"/>
        <v>0</v>
      </c>
      <c r="O31" s="29">
        <f t="shared" si="5"/>
        <v>0</v>
      </c>
      <c r="P31" s="28" t="s">
        <v>111</v>
      </c>
      <c r="Q31" s="30" t="s">
        <v>36</v>
      </c>
      <c r="R31" s="31" t="s">
        <v>46</v>
      </c>
    </row>
    <row r="32" spans="1:18" ht="68.400000000000006" x14ac:dyDescent="0.3">
      <c r="A32" s="32" t="s">
        <v>112</v>
      </c>
      <c r="B32" s="33" t="s">
        <v>113</v>
      </c>
      <c r="C32" s="34" t="s">
        <v>24</v>
      </c>
      <c r="D32" s="34" t="s">
        <v>114</v>
      </c>
      <c r="E32" s="34" t="s">
        <v>41</v>
      </c>
      <c r="F32" s="35">
        <v>8500</v>
      </c>
      <c r="G32" s="35">
        <v>8500</v>
      </c>
      <c r="H32" s="35">
        <v>0</v>
      </c>
      <c r="I32" s="35">
        <v>0</v>
      </c>
      <c r="J32" s="35">
        <v>0</v>
      </c>
      <c r="K32" s="35">
        <v>0</v>
      </c>
      <c r="L32" s="35">
        <v>0</v>
      </c>
      <c r="M32" s="35">
        <v>0</v>
      </c>
      <c r="N32" s="35">
        <v>0</v>
      </c>
      <c r="O32" s="35">
        <v>0</v>
      </c>
      <c r="P32" s="34" t="s">
        <v>115</v>
      </c>
      <c r="Q32" s="36" t="s">
        <v>36</v>
      </c>
      <c r="R32" s="37" t="s">
        <v>46</v>
      </c>
    </row>
    <row r="33" spans="1:18" ht="45.6" x14ac:dyDescent="0.3">
      <c r="A33" s="20" t="s">
        <v>116</v>
      </c>
      <c r="B33" s="21" t="s">
        <v>117</v>
      </c>
      <c r="C33" s="22" t="s">
        <v>24</v>
      </c>
      <c r="D33" s="22" t="s">
        <v>28</v>
      </c>
      <c r="E33" s="22"/>
      <c r="F33" s="23">
        <f t="shared" ref="F33:O34" si="6">SUM(F34:F34)</f>
        <v>60000</v>
      </c>
      <c r="G33" s="23">
        <f t="shared" si="6"/>
        <v>60000</v>
      </c>
      <c r="H33" s="23">
        <f t="shared" si="6"/>
        <v>0</v>
      </c>
      <c r="I33" s="23">
        <f t="shared" si="6"/>
        <v>0</v>
      </c>
      <c r="J33" s="23">
        <f t="shared" si="6"/>
        <v>0</v>
      </c>
      <c r="K33" s="23">
        <f t="shared" si="6"/>
        <v>0</v>
      </c>
      <c r="L33" s="23">
        <f t="shared" si="6"/>
        <v>0</v>
      </c>
      <c r="M33" s="23">
        <f t="shared" si="6"/>
        <v>0</v>
      </c>
      <c r="N33" s="23">
        <f t="shared" si="6"/>
        <v>0</v>
      </c>
      <c r="O33" s="23">
        <f t="shared" si="6"/>
        <v>0</v>
      </c>
      <c r="P33" s="22" t="s">
        <v>118</v>
      </c>
      <c r="Q33" s="24" t="s">
        <v>30</v>
      </c>
      <c r="R33" s="25" t="s">
        <v>119</v>
      </c>
    </row>
    <row r="34" spans="1:18" ht="45.6" x14ac:dyDescent="0.3">
      <c r="A34" s="26" t="s">
        <v>120</v>
      </c>
      <c r="B34" s="27" t="s">
        <v>121</v>
      </c>
      <c r="C34" s="28" t="s">
        <v>24</v>
      </c>
      <c r="D34" s="28" t="s">
        <v>28</v>
      </c>
      <c r="E34" s="28" t="s">
        <v>34</v>
      </c>
      <c r="F34" s="29">
        <f t="shared" si="6"/>
        <v>60000</v>
      </c>
      <c r="G34" s="29">
        <f t="shared" si="6"/>
        <v>60000</v>
      </c>
      <c r="H34" s="29">
        <f t="shared" si="6"/>
        <v>0</v>
      </c>
      <c r="I34" s="29">
        <f t="shared" si="6"/>
        <v>0</v>
      </c>
      <c r="J34" s="29">
        <f t="shared" si="6"/>
        <v>0</v>
      </c>
      <c r="K34" s="29">
        <f t="shared" si="6"/>
        <v>0</v>
      </c>
      <c r="L34" s="29">
        <f t="shared" si="6"/>
        <v>0</v>
      </c>
      <c r="M34" s="29">
        <f t="shared" si="6"/>
        <v>0</v>
      </c>
      <c r="N34" s="29">
        <f t="shared" si="6"/>
        <v>0</v>
      </c>
      <c r="O34" s="29">
        <f t="shared" si="6"/>
        <v>0</v>
      </c>
      <c r="P34" s="28" t="s">
        <v>111</v>
      </c>
      <c r="Q34" s="30" t="s">
        <v>36</v>
      </c>
      <c r="R34" s="31" t="s">
        <v>122</v>
      </c>
    </row>
    <row r="35" spans="1:18" ht="45.6" x14ac:dyDescent="0.3">
      <c r="A35" s="32" t="s">
        <v>123</v>
      </c>
      <c r="B35" s="33" t="s">
        <v>124</v>
      </c>
      <c r="C35" s="34" t="s">
        <v>24</v>
      </c>
      <c r="D35" s="34" t="s">
        <v>28</v>
      </c>
      <c r="E35" s="34" t="s">
        <v>41</v>
      </c>
      <c r="F35" s="35">
        <v>60000</v>
      </c>
      <c r="G35" s="35">
        <v>60000</v>
      </c>
      <c r="H35" s="35">
        <v>0</v>
      </c>
      <c r="I35" s="35">
        <v>0</v>
      </c>
      <c r="J35" s="35">
        <v>0</v>
      </c>
      <c r="K35" s="35">
        <v>0</v>
      </c>
      <c r="L35" s="35">
        <v>0</v>
      </c>
      <c r="M35" s="35">
        <v>0</v>
      </c>
      <c r="N35" s="35">
        <v>0</v>
      </c>
      <c r="O35" s="35">
        <v>0</v>
      </c>
      <c r="P35" s="34" t="s">
        <v>125</v>
      </c>
      <c r="Q35" s="36" t="s">
        <v>36</v>
      </c>
      <c r="R35" s="37" t="s">
        <v>54</v>
      </c>
    </row>
    <row r="36" spans="1:18" ht="68.400000000000006" x14ac:dyDescent="0.3">
      <c r="A36" s="20" t="s">
        <v>126</v>
      </c>
      <c r="B36" s="21" t="s">
        <v>127</v>
      </c>
      <c r="C36" s="22" t="s">
        <v>128</v>
      </c>
      <c r="D36" s="22" t="s">
        <v>129</v>
      </c>
      <c r="E36" s="22"/>
      <c r="F36" s="23">
        <f t="shared" ref="F36:O36" si="7">F37+F41</f>
        <v>62623.69</v>
      </c>
      <c r="G36" s="23">
        <f t="shared" si="7"/>
        <v>62623.69</v>
      </c>
      <c r="H36" s="23">
        <f t="shared" si="7"/>
        <v>0</v>
      </c>
      <c r="I36" s="23">
        <f t="shared" si="7"/>
        <v>0</v>
      </c>
      <c r="J36" s="23">
        <f t="shared" si="7"/>
        <v>0</v>
      </c>
      <c r="K36" s="23">
        <f t="shared" si="7"/>
        <v>0</v>
      </c>
      <c r="L36" s="23">
        <f t="shared" si="7"/>
        <v>0</v>
      </c>
      <c r="M36" s="23">
        <f t="shared" si="7"/>
        <v>0</v>
      </c>
      <c r="N36" s="23">
        <f t="shared" si="7"/>
        <v>0</v>
      </c>
      <c r="O36" s="23">
        <f t="shared" si="7"/>
        <v>0</v>
      </c>
      <c r="P36" s="22" t="s">
        <v>130</v>
      </c>
      <c r="Q36" s="24" t="s">
        <v>30</v>
      </c>
      <c r="R36" s="25" t="s">
        <v>131</v>
      </c>
    </row>
    <row r="37" spans="1:18" ht="45.6" x14ac:dyDescent="0.3">
      <c r="A37" s="26" t="s">
        <v>132</v>
      </c>
      <c r="B37" s="27" t="s">
        <v>133</v>
      </c>
      <c r="C37" s="28" t="s">
        <v>128</v>
      </c>
      <c r="D37" s="28" t="s">
        <v>129</v>
      </c>
      <c r="E37" s="28" t="s">
        <v>34</v>
      </c>
      <c r="F37" s="29">
        <f t="shared" ref="F37:O37" si="8">F38+F40</f>
        <v>31679.69</v>
      </c>
      <c r="G37" s="29">
        <f t="shared" si="8"/>
        <v>31679.69</v>
      </c>
      <c r="H37" s="29">
        <f t="shared" si="8"/>
        <v>0</v>
      </c>
      <c r="I37" s="29">
        <f t="shared" si="8"/>
        <v>0</v>
      </c>
      <c r="J37" s="29">
        <f t="shared" si="8"/>
        <v>0</v>
      </c>
      <c r="K37" s="29">
        <f t="shared" si="8"/>
        <v>0</v>
      </c>
      <c r="L37" s="29">
        <f t="shared" si="8"/>
        <v>0</v>
      </c>
      <c r="M37" s="29">
        <f t="shared" si="8"/>
        <v>0</v>
      </c>
      <c r="N37" s="29">
        <f t="shared" si="8"/>
        <v>0</v>
      </c>
      <c r="O37" s="29">
        <f t="shared" si="8"/>
        <v>0</v>
      </c>
      <c r="P37" s="28" t="s">
        <v>111</v>
      </c>
      <c r="Q37" s="30" t="s">
        <v>36</v>
      </c>
      <c r="R37" s="31" t="s">
        <v>46</v>
      </c>
    </row>
    <row r="38" spans="1:18" ht="68.400000000000006" x14ac:dyDescent="0.3">
      <c r="A38" s="32" t="s">
        <v>134</v>
      </c>
      <c r="B38" s="33" t="s">
        <v>135</v>
      </c>
      <c r="C38" s="34" t="s">
        <v>128</v>
      </c>
      <c r="D38" s="34" t="s">
        <v>129</v>
      </c>
      <c r="E38" s="34" t="s">
        <v>41</v>
      </c>
      <c r="F38" s="38">
        <f>SUM(F39:F39)+21679.69</f>
        <v>21679.69</v>
      </c>
      <c r="G38" s="38">
        <f>SUM(G39:G39)+21679.69</f>
        <v>21679.69</v>
      </c>
      <c r="H38" s="38">
        <f t="shared" ref="H38:O38" si="9">SUM(H39:H39)</f>
        <v>0</v>
      </c>
      <c r="I38" s="38">
        <f t="shared" si="9"/>
        <v>0</v>
      </c>
      <c r="J38" s="38">
        <f t="shared" si="9"/>
        <v>0</v>
      </c>
      <c r="K38" s="38">
        <f t="shared" si="9"/>
        <v>0</v>
      </c>
      <c r="L38" s="38">
        <f t="shared" si="9"/>
        <v>0</v>
      </c>
      <c r="M38" s="38">
        <f t="shared" si="9"/>
        <v>0</v>
      </c>
      <c r="N38" s="38">
        <f t="shared" si="9"/>
        <v>0</v>
      </c>
      <c r="O38" s="38">
        <f t="shared" si="9"/>
        <v>0</v>
      </c>
      <c r="P38" s="34" t="s">
        <v>136</v>
      </c>
      <c r="Q38" s="36" t="s">
        <v>36</v>
      </c>
      <c r="R38" s="37" t="s">
        <v>137</v>
      </c>
    </row>
    <row r="39" spans="1:18" x14ac:dyDescent="0.3">
      <c r="A39" s="39"/>
      <c r="B39" s="40"/>
      <c r="C39" s="41"/>
      <c r="D39" s="41"/>
      <c r="E39" s="41"/>
      <c r="F39" s="42">
        <v>0</v>
      </c>
      <c r="G39" s="42">
        <v>0</v>
      </c>
      <c r="H39" s="42">
        <v>0</v>
      </c>
      <c r="I39" s="42">
        <v>0</v>
      </c>
      <c r="J39" s="42">
        <v>0</v>
      </c>
      <c r="K39" s="42">
        <v>0</v>
      </c>
      <c r="L39" s="42">
        <v>0</v>
      </c>
      <c r="M39" s="42">
        <v>0</v>
      </c>
      <c r="N39" s="42">
        <v>0</v>
      </c>
      <c r="O39" s="42">
        <v>0</v>
      </c>
      <c r="P39" s="41" t="s">
        <v>138</v>
      </c>
      <c r="Q39" s="43" t="s">
        <v>36</v>
      </c>
      <c r="R39" s="44" t="s">
        <v>139</v>
      </c>
    </row>
    <row r="40" spans="1:18" ht="45.6" x14ac:dyDescent="0.3">
      <c r="A40" s="32" t="s">
        <v>140</v>
      </c>
      <c r="B40" s="33" t="s">
        <v>141</v>
      </c>
      <c r="C40" s="34" t="s">
        <v>128</v>
      </c>
      <c r="D40" s="34" t="s">
        <v>129</v>
      </c>
      <c r="E40" s="34" t="s">
        <v>41</v>
      </c>
      <c r="F40" s="35">
        <v>10000</v>
      </c>
      <c r="G40" s="35">
        <v>10000</v>
      </c>
      <c r="H40" s="35">
        <v>0</v>
      </c>
      <c r="I40" s="35">
        <v>0</v>
      </c>
      <c r="J40" s="35">
        <v>0</v>
      </c>
      <c r="K40" s="35">
        <v>0</v>
      </c>
      <c r="L40" s="35">
        <v>0</v>
      </c>
      <c r="M40" s="35">
        <v>0</v>
      </c>
      <c r="N40" s="35">
        <v>0</v>
      </c>
      <c r="O40" s="35">
        <v>0</v>
      </c>
      <c r="P40" s="34" t="s">
        <v>142</v>
      </c>
      <c r="Q40" s="36" t="s">
        <v>36</v>
      </c>
      <c r="R40" s="37" t="s">
        <v>79</v>
      </c>
    </row>
    <row r="41" spans="1:18" ht="68.400000000000006" x14ac:dyDescent="0.3">
      <c r="A41" s="26" t="s">
        <v>143</v>
      </c>
      <c r="B41" s="27" t="s">
        <v>144</v>
      </c>
      <c r="C41" s="28" t="s">
        <v>128</v>
      </c>
      <c r="D41" s="28" t="s">
        <v>129</v>
      </c>
      <c r="E41" s="28" t="s">
        <v>34</v>
      </c>
      <c r="F41" s="29">
        <f t="shared" ref="F41:O41" si="10">SUM(F42:F42)</f>
        <v>30944</v>
      </c>
      <c r="G41" s="29">
        <f t="shared" si="10"/>
        <v>30944</v>
      </c>
      <c r="H41" s="29">
        <f t="shared" si="10"/>
        <v>0</v>
      </c>
      <c r="I41" s="29">
        <f t="shared" si="10"/>
        <v>0</v>
      </c>
      <c r="J41" s="29">
        <f t="shared" si="10"/>
        <v>0</v>
      </c>
      <c r="K41" s="29">
        <f t="shared" si="10"/>
        <v>0</v>
      </c>
      <c r="L41" s="29">
        <f t="shared" si="10"/>
        <v>0</v>
      </c>
      <c r="M41" s="29">
        <f t="shared" si="10"/>
        <v>0</v>
      </c>
      <c r="N41" s="29">
        <f t="shared" si="10"/>
        <v>0</v>
      </c>
      <c r="O41" s="29">
        <f t="shared" si="10"/>
        <v>0</v>
      </c>
      <c r="P41" s="28" t="s">
        <v>145</v>
      </c>
      <c r="Q41" s="30" t="s">
        <v>36</v>
      </c>
      <c r="R41" s="31" t="s">
        <v>37</v>
      </c>
    </row>
    <row r="42" spans="1:18" ht="91.2" x14ac:dyDescent="0.3">
      <c r="A42" s="32" t="s">
        <v>146</v>
      </c>
      <c r="B42" s="33" t="s">
        <v>147</v>
      </c>
      <c r="C42" s="34" t="s">
        <v>148</v>
      </c>
      <c r="D42" s="34" t="s">
        <v>129</v>
      </c>
      <c r="E42" s="34" t="s">
        <v>41</v>
      </c>
      <c r="F42" s="38">
        <f>SUM(F43:F45)+30944</f>
        <v>30944</v>
      </c>
      <c r="G42" s="38">
        <f>SUM(G43:G45)+30944</f>
        <v>30944</v>
      </c>
      <c r="H42" s="38">
        <f t="shared" ref="H42:O42" si="11">SUM(H43:H45)</f>
        <v>0</v>
      </c>
      <c r="I42" s="38">
        <f t="shared" si="11"/>
        <v>0</v>
      </c>
      <c r="J42" s="38">
        <f t="shared" si="11"/>
        <v>0</v>
      </c>
      <c r="K42" s="38">
        <f t="shared" si="11"/>
        <v>0</v>
      </c>
      <c r="L42" s="38">
        <f t="shared" si="11"/>
        <v>0</v>
      </c>
      <c r="M42" s="38">
        <f t="shared" si="11"/>
        <v>0</v>
      </c>
      <c r="N42" s="38">
        <f t="shared" si="11"/>
        <v>0</v>
      </c>
      <c r="O42" s="38">
        <f t="shared" si="11"/>
        <v>0</v>
      </c>
      <c r="P42" s="34" t="s">
        <v>149</v>
      </c>
      <c r="Q42" s="36" t="s">
        <v>36</v>
      </c>
      <c r="R42" s="37" t="s">
        <v>46</v>
      </c>
    </row>
    <row r="43" spans="1:18" ht="45.6" x14ac:dyDescent="0.3">
      <c r="A43" s="39"/>
      <c r="B43" s="40"/>
      <c r="C43" s="41"/>
      <c r="D43" s="41"/>
      <c r="E43" s="41"/>
      <c r="F43" s="42">
        <v>0</v>
      </c>
      <c r="G43" s="42">
        <v>0</v>
      </c>
      <c r="H43" s="42">
        <v>0</v>
      </c>
      <c r="I43" s="42">
        <v>0</v>
      </c>
      <c r="J43" s="42">
        <v>0</v>
      </c>
      <c r="K43" s="42">
        <v>0</v>
      </c>
      <c r="L43" s="42">
        <v>0</v>
      </c>
      <c r="M43" s="42">
        <v>0</v>
      </c>
      <c r="N43" s="42">
        <v>0</v>
      </c>
      <c r="O43" s="42">
        <v>0</v>
      </c>
      <c r="P43" s="41" t="s">
        <v>150</v>
      </c>
      <c r="Q43" s="43" t="s">
        <v>36</v>
      </c>
      <c r="R43" s="44" t="s">
        <v>151</v>
      </c>
    </row>
    <row r="44" spans="1:18" ht="45.6" x14ac:dyDescent="0.3">
      <c r="A44" s="39"/>
      <c r="B44" s="40"/>
      <c r="C44" s="41"/>
      <c r="D44" s="41"/>
      <c r="E44" s="41"/>
      <c r="F44" s="42">
        <v>0</v>
      </c>
      <c r="G44" s="42">
        <v>0</v>
      </c>
      <c r="H44" s="42">
        <v>0</v>
      </c>
      <c r="I44" s="42">
        <v>0</v>
      </c>
      <c r="J44" s="42">
        <v>0</v>
      </c>
      <c r="K44" s="42">
        <v>0</v>
      </c>
      <c r="L44" s="42">
        <v>0</v>
      </c>
      <c r="M44" s="42">
        <v>0</v>
      </c>
      <c r="N44" s="42">
        <v>0</v>
      </c>
      <c r="O44" s="42">
        <v>0</v>
      </c>
      <c r="P44" s="41" t="s">
        <v>152</v>
      </c>
      <c r="Q44" s="43" t="s">
        <v>36</v>
      </c>
      <c r="R44" s="44" t="s">
        <v>151</v>
      </c>
    </row>
    <row r="45" spans="1:18" ht="45.6" x14ac:dyDescent="0.3">
      <c r="A45" s="39"/>
      <c r="B45" s="40"/>
      <c r="C45" s="41"/>
      <c r="D45" s="41"/>
      <c r="E45" s="41"/>
      <c r="F45" s="42">
        <v>0</v>
      </c>
      <c r="G45" s="42">
        <v>0</v>
      </c>
      <c r="H45" s="42">
        <v>0</v>
      </c>
      <c r="I45" s="42">
        <v>0</v>
      </c>
      <c r="J45" s="42">
        <v>0</v>
      </c>
      <c r="K45" s="42">
        <v>0</v>
      </c>
      <c r="L45" s="42">
        <v>0</v>
      </c>
      <c r="M45" s="42">
        <v>0</v>
      </c>
      <c r="N45" s="42">
        <v>0</v>
      </c>
      <c r="O45" s="42">
        <v>0</v>
      </c>
      <c r="P45" s="41" t="s">
        <v>153</v>
      </c>
      <c r="Q45" s="43" t="s">
        <v>36</v>
      </c>
      <c r="R45" s="44" t="s">
        <v>46</v>
      </c>
    </row>
    <row r="46" spans="1:18" ht="68.400000000000006" x14ac:dyDescent="0.3">
      <c r="A46" s="20" t="s">
        <v>154</v>
      </c>
      <c r="B46" s="21" t="s">
        <v>155</v>
      </c>
      <c r="C46" s="22" t="s">
        <v>156</v>
      </c>
      <c r="D46" s="22" t="s">
        <v>157</v>
      </c>
      <c r="E46" s="22"/>
      <c r="F46" s="23">
        <f t="shared" ref="F46:O47" si="12">SUM(F47:F47)</f>
        <v>46660</v>
      </c>
      <c r="G46" s="23">
        <f t="shared" si="12"/>
        <v>0</v>
      </c>
      <c r="H46" s="23">
        <f t="shared" si="12"/>
        <v>0</v>
      </c>
      <c r="I46" s="23">
        <f t="shared" si="12"/>
        <v>0</v>
      </c>
      <c r="J46" s="23">
        <f t="shared" si="12"/>
        <v>0</v>
      </c>
      <c r="K46" s="23">
        <f t="shared" si="12"/>
        <v>0</v>
      </c>
      <c r="L46" s="23">
        <f t="shared" si="12"/>
        <v>0</v>
      </c>
      <c r="M46" s="23">
        <f t="shared" si="12"/>
        <v>46660</v>
      </c>
      <c r="N46" s="23">
        <f t="shared" si="12"/>
        <v>0</v>
      </c>
      <c r="O46" s="23">
        <f t="shared" si="12"/>
        <v>0</v>
      </c>
      <c r="P46" s="22" t="s">
        <v>158</v>
      </c>
      <c r="Q46" s="24" t="s">
        <v>30</v>
      </c>
      <c r="R46" s="25" t="s">
        <v>137</v>
      </c>
    </row>
    <row r="47" spans="1:18" ht="68.400000000000006" x14ac:dyDescent="0.3">
      <c r="A47" s="26" t="s">
        <v>159</v>
      </c>
      <c r="B47" s="27" t="s">
        <v>160</v>
      </c>
      <c r="C47" s="28" t="s">
        <v>156</v>
      </c>
      <c r="D47" s="28" t="s">
        <v>157</v>
      </c>
      <c r="E47" s="28" t="s">
        <v>34</v>
      </c>
      <c r="F47" s="29">
        <f t="shared" si="12"/>
        <v>46660</v>
      </c>
      <c r="G47" s="29">
        <f t="shared" si="12"/>
        <v>0</v>
      </c>
      <c r="H47" s="29">
        <f t="shared" si="12"/>
        <v>0</v>
      </c>
      <c r="I47" s="29">
        <f t="shared" si="12"/>
        <v>0</v>
      </c>
      <c r="J47" s="29">
        <f t="shared" si="12"/>
        <v>0</v>
      </c>
      <c r="K47" s="29">
        <f t="shared" si="12"/>
        <v>0</v>
      </c>
      <c r="L47" s="29">
        <f t="shared" si="12"/>
        <v>0</v>
      </c>
      <c r="M47" s="29">
        <f t="shared" si="12"/>
        <v>46660</v>
      </c>
      <c r="N47" s="29">
        <f t="shared" si="12"/>
        <v>0</v>
      </c>
      <c r="O47" s="29">
        <f t="shared" si="12"/>
        <v>0</v>
      </c>
      <c r="P47" s="28" t="s">
        <v>161</v>
      </c>
      <c r="Q47" s="30" t="s">
        <v>36</v>
      </c>
      <c r="R47" s="31" t="s">
        <v>137</v>
      </c>
    </row>
    <row r="48" spans="1:18" ht="68.400000000000006" x14ac:dyDescent="0.3">
      <c r="A48" s="32" t="s">
        <v>162</v>
      </c>
      <c r="B48" s="33" t="s">
        <v>163</v>
      </c>
      <c r="C48" s="34" t="s">
        <v>156</v>
      </c>
      <c r="D48" s="34" t="s">
        <v>157</v>
      </c>
      <c r="E48" s="34" t="s">
        <v>164</v>
      </c>
      <c r="F48" s="38">
        <f>SUM(F49:F50)+46660</f>
        <v>46660</v>
      </c>
      <c r="G48" s="38">
        <f t="shared" ref="G48:L48" si="13">SUM(G49:G50)</f>
        <v>0</v>
      </c>
      <c r="H48" s="38">
        <f t="shared" si="13"/>
        <v>0</v>
      </c>
      <c r="I48" s="38">
        <f t="shared" si="13"/>
        <v>0</v>
      </c>
      <c r="J48" s="38">
        <f t="shared" si="13"/>
        <v>0</v>
      </c>
      <c r="K48" s="38">
        <f t="shared" si="13"/>
        <v>0</v>
      </c>
      <c r="L48" s="38">
        <f t="shared" si="13"/>
        <v>0</v>
      </c>
      <c r="M48" s="38">
        <f>SUM(M49:M50)+46660</f>
        <v>46660</v>
      </c>
      <c r="N48" s="38">
        <f>SUM(N49:N50)</f>
        <v>0</v>
      </c>
      <c r="O48" s="38">
        <f>SUM(O49:O50)</f>
        <v>0</v>
      </c>
      <c r="P48" s="34" t="s">
        <v>165</v>
      </c>
      <c r="Q48" s="36" t="s">
        <v>36</v>
      </c>
      <c r="R48" s="37" t="s">
        <v>166</v>
      </c>
    </row>
    <row r="49" spans="1:18" ht="45.6" x14ac:dyDescent="0.3">
      <c r="A49" s="39"/>
      <c r="B49" s="40"/>
      <c r="C49" s="41"/>
      <c r="D49" s="41"/>
      <c r="E49" s="41"/>
      <c r="F49" s="42">
        <v>0</v>
      </c>
      <c r="G49" s="42">
        <v>0</v>
      </c>
      <c r="H49" s="42">
        <v>0</v>
      </c>
      <c r="I49" s="42">
        <v>0</v>
      </c>
      <c r="J49" s="42">
        <v>0</v>
      </c>
      <c r="K49" s="42">
        <v>0</v>
      </c>
      <c r="L49" s="42">
        <v>0</v>
      </c>
      <c r="M49" s="42">
        <v>0</v>
      </c>
      <c r="N49" s="42">
        <v>0</v>
      </c>
      <c r="O49" s="42">
        <v>0</v>
      </c>
      <c r="P49" s="41" t="s">
        <v>167</v>
      </c>
      <c r="Q49" s="43" t="s">
        <v>36</v>
      </c>
      <c r="R49" s="44" t="s">
        <v>166</v>
      </c>
    </row>
    <row r="50" spans="1:18" ht="45.6" x14ac:dyDescent="0.3">
      <c r="A50" s="39"/>
      <c r="B50" s="40"/>
      <c r="C50" s="41"/>
      <c r="D50" s="41"/>
      <c r="E50" s="41"/>
      <c r="F50" s="42">
        <v>0</v>
      </c>
      <c r="G50" s="42">
        <v>0</v>
      </c>
      <c r="H50" s="42">
        <v>0</v>
      </c>
      <c r="I50" s="42">
        <v>0</v>
      </c>
      <c r="J50" s="42">
        <v>0</v>
      </c>
      <c r="K50" s="42">
        <v>0</v>
      </c>
      <c r="L50" s="42">
        <v>0</v>
      </c>
      <c r="M50" s="42">
        <v>0</v>
      </c>
      <c r="N50" s="42">
        <v>0</v>
      </c>
      <c r="O50" s="42">
        <v>0</v>
      </c>
      <c r="P50" s="41" t="s">
        <v>168</v>
      </c>
      <c r="Q50" s="43" t="s">
        <v>36</v>
      </c>
      <c r="R50" s="44" t="s">
        <v>151</v>
      </c>
    </row>
    <row r="51" spans="1:18" ht="45.6" x14ac:dyDescent="0.3">
      <c r="A51" s="20" t="s">
        <v>169</v>
      </c>
      <c r="B51" s="21" t="s">
        <v>170</v>
      </c>
      <c r="C51" s="22" t="s">
        <v>128</v>
      </c>
      <c r="D51" s="22" t="s">
        <v>129</v>
      </c>
      <c r="E51" s="22"/>
      <c r="F51" s="23">
        <f t="shared" ref="F51:O51" si="14">SUM(F52:F52)</f>
        <v>69678</v>
      </c>
      <c r="G51" s="23">
        <f t="shared" si="14"/>
        <v>69678</v>
      </c>
      <c r="H51" s="23">
        <f t="shared" si="14"/>
        <v>0</v>
      </c>
      <c r="I51" s="23">
        <f t="shared" si="14"/>
        <v>0</v>
      </c>
      <c r="J51" s="23">
        <f t="shared" si="14"/>
        <v>0</v>
      </c>
      <c r="K51" s="23">
        <f t="shared" si="14"/>
        <v>0</v>
      </c>
      <c r="L51" s="23">
        <f t="shared" si="14"/>
        <v>0</v>
      </c>
      <c r="M51" s="23">
        <f t="shared" si="14"/>
        <v>0</v>
      </c>
      <c r="N51" s="23">
        <f t="shared" si="14"/>
        <v>0</v>
      </c>
      <c r="O51" s="23">
        <f t="shared" si="14"/>
        <v>0</v>
      </c>
      <c r="P51" s="22" t="s">
        <v>171</v>
      </c>
      <c r="Q51" s="24" t="s">
        <v>30</v>
      </c>
      <c r="R51" s="25" t="s">
        <v>83</v>
      </c>
    </row>
    <row r="52" spans="1:18" ht="68.400000000000006" x14ac:dyDescent="0.3">
      <c r="A52" s="26" t="s">
        <v>172</v>
      </c>
      <c r="B52" s="27" t="s">
        <v>173</v>
      </c>
      <c r="C52" s="28" t="s">
        <v>174</v>
      </c>
      <c r="D52" s="28" t="s">
        <v>129</v>
      </c>
      <c r="E52" s="28" t="s">
        <v>34</v>
      </c>
      <c r="F52" s="29">
        <f t="shared" ref="F52:O52" si="15">SUM(F53:F54)</f>
        <v>69678</v>
      </c>
      <c r="G52" s="29">
        <f t="shared" si="15"/>
        <v>69678</v>
      </c>
      <c r="H52" s="29">
        <f t="shared" si="15"/>
        <v>0</v>
      </c>
      <c r="I52" s="29">
        <f t="shared" si="15"/>
        <v>0</v>
      </c>
      <c r="J52" s="29">
        <f t="shared" si="15"/>
        <v>0</v>
      </c>
      <c r="K52" s="29">
        <f t="shared" si="15"/>
        <v>0</v>
      </c>
      <c r="L52" s="29">
        <f t="shared" si="15"/>
        <v>0</v>
      </c>
      <c r="M52" s="29">
        <f t="shared" si="15"/>
        <v>0</v>
      </c>
      <c r="N52" s="29">
        <f t="shared" si="15"/>
        <v>0</v>
      </c>
      <c r="O52" s="29">
        <f t="shared" si="15"/>
        <v>0</v>
      </c>
      <c r="P52" s="28" t="s">
        <v>175</v>
      </c>
      <c r="Q52" s="30" t="s">
        <v>36</v>
      </c>
      <c r="R52" s="31" t="s">
        <v>46</v>
      </c>
    </row>
    <row r="53" spans="1:18" ht="91.2" x14ac:dyDescent="0.3">
      <c r="A53" s="32" t="s">
        <v>176</v>
      </c>
      <c r="B53" s="33" t="s">
        <v>177</v>
      </c>
      <c r="C53" s="34" t="s">
        <v>128</v>
      </c>
      <c r="D53" s="34" t="s">
        <v>129</v>
      </c>
      <c r="E53" s="34" t="s">
        <v>41</v>
      </c>
      <c r="F53" s="35">
        <v>9086</v>
      </c>
      <c r="G53" s="35">
        <v>9086</v>
      </c>
      <c r="H53" s="35">
        <v>0</v>
      </c>
      <c r="I53" s="35">
        <v>0</v>
      </c>
      <c r="J53" s="35">
        <v>0</v>
      </c>
      <c r="K53" s="35">
        <v>0</v>
      </c>
      <c r="L53" s="35">
        <v>0</v>
      </c>
      <c r="M53" s="35">
        <v>0</v>
      </c>
      <c r="N53" s="35">
        <v>0</v>
      </c>
      <c r="O53" s="35">
        <v>0</v>
      </c>
      <c r="P53" s="34" t="s">
        <v>178</v>
      </c>
      <c r="Q53" s="36" t="s">
        <v>36</v>
      </c>
      <c r="R53" s="37" t="s">
        <v>46</v>
      </c>
    </row>
    <row r="54" spans="1:18" ht="45.6" x14ac:dyDescent="0.3">
      <c r="A54" s="32" t="s">
        <v>179</v>
      </c>
      <c r="B54" s="33" t="s">
        <v>180</v>
      </c>
      <c r="C54" s="34" t="s">
        <v>24</v>
      </c>
      <c r="D54" s="34" t="s">
        <v>40</v>
      </c>
      <c r="E54" s="34" t="s">
        <v>41</v>
      </c>
      <c r="F54" s="35">
        <v>60592</v>
      </c>
      <c r="G54" s="35">
        <v>60592</v>
      </c>
      <c r="H54" s="35">
        <v>0</v>
      </c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4" t="s">
        <v>181</v>
      </c>
      <c r="Q54" s="36" t="s">
        <v>36</v>
      </c>
      <c r="R54" s="37" t="s">
        <v>182</v>
      </c>
    </row>
    <row r="55" spans="1:18" ht="91.2" x14ac:dyDescent="0.3">
      <c r="A55" s="20" t="s">
        <v>183</v>
      </c>
      <c r="B55" s="21" t="s">
        <v>184</v>
      </c>
      <c r="C55" s="22" t="s">
        <v>24</v>
      </c>
      <c r="D55" s="22" t="s">
        <v>28</v>
      </c>
      <c r="E55" s="22"/>
      <c r="F55" s="23">
        <f t="shared" ref="F55:O56" si="16">SUM(F56:F56)</f>
        <v>14250</v>
      </c>
      <c r="G55" s="23">
        <f t="shared" si="16"/>
        <v>14250</v>
      </c>
      <c r="H55" s="23">
        <f t="shared" si="16"/>
        <v>0</v>
      </c>
      <c r="I55" s="23">
        <f t="shared" si="16"/>
        <v>0</v>
      </c>
      <c r="J55" s="23">
        <f t="shared" si="16"/>
        <v>0</v>
      </c>
      <c r="K55" s="23">
        <f t="shared" si="16"/>
        <v>0</v>
      </c>
      <c r="L55" s="23">
        <f t="shared" si="16"/>
        <v>0</v>
      </c>
      <c r="M55" s="23">
        <f t="shared" si="16"/>
        <v>0</v>
      </c>
      <c r="N55" s="23">
        <f t="shared" si="16"/>
        <v>0</v>
      </c>
      <c r="O55" s="23">
        <f t="shared" si="16"/>
        <v>0</v>
      </c>
      <c r="P55" s="22" t="s">
        <v>185</v>
      </c>
      <c r="Q55" s="24" t="s">
        <v>30</v>
      </c>
      <c r="R55" s="25" t="s">
        <v>186</v>
      </c>
    </row>
    <row r="56" spans="1:18" ht="45.6" x14ac:dyDescent="0.3">
      <c r="A56" s="26" t="s">
        <v>187</v>
      </c>
      <c r="B56" s="27" t="s">
        <v>188</v>
      </c>
      <c r="C56" s="28" t="s">
        <v>24</v>
      </c>
      <c r="D56" s="28" t="s">
        <v>28</v>
      </c>
      <c r="E56" s="28" t="s">
        <v>189</v>
      </c>
      <c r="F56" s="29">
        <f t="shared" si="16"/>
        <v>14250</v>
      </c>
      <c r="G56" s="29">
        <f t="shared" si="16"/>
        <v>14250</v>
      </c>
      <c r="H56" s="29">
        <f t="shared" si="16"/>
        <v>0</v>
      </c>
      <c r="I56" s="29">
        <f t="shared" si="16"/>
        <v>0</v>
      </c>
      <c r="J56" s="29">
        <f t="shared" si="16"/>
        <v>0</v>
      </c>
      <c r="K56" s="29">
        <f t="shared" si="16"/>
        <v>0</v>
      </c>
      <c r="L56" s="29">
        <f t="shared" si="16"/>
        <v>0</v>
      </c>
      <c r="M56" s="29">
        <f t="shared" si="16"/>
        <v>0</v>
      </c>
      <c r="N56" s="29">
        <f t="shared" si="16"/>
        <v>0</v>
      </c>
      <c r="O56" s="29">
        <f t="shared" si="16"/>
        <v>0</v>
      </c>
      <c r="P56" s="28" t="s">
        <v>190</v>
      </c>
      <c r="Q56" s="30" t="s">
        <v>30</v>
      </c>
      <c r="R56" s="31" t="s">
        <v>31</v>
      </c>
    </row>
    <row r="57" spans="1:18" ht="45.6" x14ac:dyDescent="0.3">
      <c r="A57" s="32" t="s">
        <v>191</v>
      </c>
      <c r="B57" s="33" t="s">
        <v>192</v>
      </c>
      <c r="C57" s="34" t="s">
        <v>24</v>
      </c>
      <c r="D57" s="34" t="s">
        <v>28</v>
      </c>
      <c r="E57" s="34" t="s">
        <v>193</v>
      </c>
      <c r="F57" s="35">
        <v>14250</v>
      </c>
      <c r="G57" s="35">
        <v>14250</v>
      </c>
      <c r="H57" s="35">
        <v>0</v>
      </c>
      <c r="I57" s="35">
        <v>0</v>
      </c>
      <c r="J57" s="35">
        <v>0</v>
      </c>
      <c r="K57" s="35">
        <v>0</v>
      </c>
      <c r="L57" s="35">
        <v>0</v>
      </c>
      <c r="M57" s="35">
        <v>0</v>
      </c>
      <c r="N57" s="35">
        <v>0</v>
      </c>
      <c r="O57" s="35">
        <v>0</v>
      </c>
      <c r="P57" s="34" t="s">
        <v>194</v>
      </c>
      <c r="Q57" s="36" t="s">
        <v>36</v>
      </c>
      <c r="R57" s="37" t="s">
        <v>195</v>
      </c>
    </row>
    <row r="58" spans="1:18" ht="91.2" x14ac:dyDescent="0.3">
      <c r="A58" s="20" t="s">
        <v>196</v>
      </c>
      <c r="B58" s="21" t="s">
        <v>197</v>
      </c>
      <c r="C58" s="22" t="s">
        <v>24</v>
      </c>
      <c r="D58" s="22" t="s">
        <v>28</v>
      </c>
      <c r="E58" s="22"/>
      <c r="F58" s="23">
        <f t="shared" ref="F58:O58" si="17">SUM(F59:F59)</f>
        <v>2300</v>
      </c>
      <c r="G58" s="23">
        <f t="shared" si="17"/>
        <v>2300</v>
      </c>
      <c r="H58" s="23">
        <f t="shared" si="17"/>
        <v>0</v>
      </c>
      <c r="I58" s="23">
        <f t="shared" si="17"/>
        <v>0</v>
      </c>
      <c r="J58" s="23">
        <f t="shared" si="17"/>
        <v>0</v>
      </c>
      <c r="K58" s="23">
        <f t="shared" si="17"/>
        <v>0</v>
      </c>
      <c r="L58" s="23">
        <f t="shared" si="17"/>
        <v>0</v>
      </c>
      <c r="M58" s="23">
        <f t="shared" si="17"/>
        <v>0</v>
      </c>
      <c r="N58" s="23">
        <f t="shared" si="17"/>
        <v>0</v>
      </c>
      <c r="O58" s="23">
        <f t="shared" si="17"/>
        <v>0</v>
      </c>
      <c r="P58" s="22" t="s">
        <v>198</v>
      </c>
      <c r="Q58" s="24" t="s">
        <v>30</v>
      </c>
      <c r="R58" s="25" t="s">
        <v>83</v>
      </c>
    </row>
    <row r="59" spans="1:18" ht="68.400000000000006" x14ac:dyDescent="0.3">
      <c r="A59" s="26" t="s">
        <v>199</v>
      </c>
      <c r="B59" s="27" t="s">
        <v>200</v>
      </c>
      <c r="C59" s="28" t="s">
        <v>24</v>
      </c>
      <c r="D59" s="28" t="s">
        <v>28</v>
      </c>
      <c r="E59" s="28" t="s">
        <v>189</v>
      </c>
      <c r="F59" s="29">
        <f t="shared" ref="F59:O59" si="18">SUM(F60:F61)</f>
        <v>2300</v>
      </c>
      <c r="G59" s="29">
        <f>SUM(G60:G61)</f>
        <v>2300</v>
      </c>
      <c r="H59" s="29">
        <f t="shared" si="18"/>
        <v>0</v>
      </c>
      <c r="I59" s="29">
        <f t="shared" si="18"/>
        <v>0</v>
      </c>
      <c r="J59" s="29">
        <f t="shared" si="18"/>
        <v>0</v>
      </c>
      <c r="K59" s="29">
        <f t="shared" si="18"/>
        <v>0</v>
      </c>
      <c r="L59" s="29">
        <f t="shared" si="18"/>
        <v>0</v>
      </c>
      <c r="M59" s="29">
        <f t="shared" si="18"/>
        <v>0</v>
      </c>
      <c r="N59" s="29">
        <f t="shared" si="18"/>
        <v>0</v>
      </c>
      <c r="O59" s="29">
        <f t="shared" si="18"/>
        <v>0</v>
      </c>
      <c r="P59" s="28" t="s">
        <v>201</v>
      </c>
      <c r="Q59" s="30" t="s">
        <v>30</v>
      </c>
      <c r="R59" s="31" t="s">
        <v>202</v>
      </c>
    </row>
    <row r="60" spans="1:18" ht="45.6" x14ac:dyDescent="0.3">
      <c r="A60" s="32" t="s">
        <v>203</v>
      </c>
      <c r="B60" s="33" t="s">
        <v>204</v>
      </c>
      <c r="C60" s="34" t="s">
        <v>24</v>
      </c>
      <c r="D60" s="34" t="s">
        <v>40</v>
      </c>
      <c r="E60" s="34" t="s">
        <v>193</v>
      </c>
      <c r="F60" s="35">
        <v>2000</v>
      </c>
      <c r="G60" s="35">
        <v>2000</v>
      </c>
      <c r="H60" s="35">
        <v>0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34" t="s">
        <v>205</v>
      </c>
      <c r="Q60" s="36" t="s">
        <v>36</v>
      </c>
      <c r="R60" s="37" t="s">
        <v>206</v>
      </c>
    </row>
    <row r="61" spans="1:18" ht="45.6" x14ac:dyDescent="0.3">
      <c r="A61" s="32" t="s">
        <v>207</v>
      </c>
      <c r="B61" s="33" t="s">
        <v>208</v>
      </c>
      <c r="C61" s="34" t="s">
        <v>24</v>
      </c>
      <c r="D61" s="34" t="s">
        <v>114</v>
      </c>
      <c r="E61" s="34" t="s">
        <v>193</v>
      </c>
      <c r="F61" s="35">
        <v>300</v>
      </c>
      <c r="G61" s="35">
        <v>300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4" t="s">
        <v>209</v>
      </c>
      <c r="Q61" s="36" t="s">
        <v>36</v>
      </c>
      <c r="R61" s="37" t="s">
        <v>151</v>
      </c>
    </row>
    <row r="62" spans="1:18" ht="53.4" customHeight="1" x14ac:dyDescent="0.3">
      <c r="A62" s="14" t="s">
        <v>210</v>
      </c>
      <c r="B62" s="15" t="s">
        <v>211</v>
      </c>
      <c r="C62" s="16" t="s">
        <v>212</v>
      </c>
      <c r="D62" s="16" t="s">
        <v>1434</v>
      </c>
      <c r="E62" s="16"/>
      <c r="F62" s="17">
        <f t="shared" ref="F62:O62" si="19">F63+F79+F82+F85+F97+F107+F110+F115+F118+F121+F137+F144+F150+F156</f>
        <v>2965873.5500000003</v>
      </c>
      <c r="G62" s="17">
        <f t="shared" si="19"/>
        <v>1220860.3400000001</v>
      </c>
      <c r="H62" s="17">
        <f t="shared" si="19"/>
        <v>0</v>
      </c>
      <c r="I62" s="17">
        <f t="shared" si="19"/>
        <v>0</v>
      </c>
      <c r="J62" s="17">
        <f t="shared" si="19"/>
        <v>0</v>
      </c>
      <c r="K62" s="17">
        <f t="shared" si="19"/>
        <v>0</v>
      </c>
      <c r="L62" s="17">
        <f t="shared" si="19"/>
        <v>1553575.5</v>
      </c>
      <c r="M62" s="17">
        <f t="shared" si="19"/>
        <v>191437.71000000002</v>
      </c>
      <c r="N62" s="17">
        <f t="shared" si="19"/>
        <v>0</v>
      </c>
      <c r="O62" s="17">
        <f t="shared" si="19"/>
        <v>0</v>
      </c>
      <c r="P62" s="16"/>
      <c r="Q62" s="18"/>
      <c r="R62" s="19"/>
    </row>
    <row r="63" spans="1:18" ht="45.6" x14ac:dyDescent="0.3">
      <c r="A63" s="20" t="s">
        <v>213</v>
      </c>
      <c r="B63" s="21" t="s">
        <v>214</v>
      </c>
      <c r="C63" s="22" t="s">
        <v>212</v>
      </c>
      <c r="D63" s="22" t="s">
        <v>215</v>
      </c>
      <c r="E63" s="22"/>
      <c r="F63" s="23">
        <f t="shared" ref="F63:O63" si="20">F64+F67+F75</f>
        <v>965447.51</v>
      </c>
      <c r="G63" s="23">
        <f t="shared" si="20"/>
        <v>882573.96</v>
      </c>
      <c r="H63" s="23">
        <f t="shared" si="20"/>
        <v>0</v>
      </c>
      <c r="I63" s="23">
        <f t="shared" si="20"/>
        <v>0</v>
      </c>
      <c r="J63" s="23">
        <f t="shared" si="20"/>
        <v>0</v>
      </c>
      <c r="K63" s="23">
        <f t="shared" si="20"/>
        <v>0</v>
      </c>
      <c r="L63" s="23">
        <f t="shared" si="20"/>
        <v>0</v>
      </c>
      <c r="M63" s="23">
        <f t="shared" si="20"/>
        <v>82873.55</v>
      </c>
      <c r="N63" s="23">
        <f t="shared" si="20"/>
        <v>0</v>
      </c>
      <c r="O63" s="23">
        <f t="shared" si="20"/>
        <v>0</v>
      </c>
      <c r="P63" s="22" t="s">
        <v>216</v>
      </c>
      <c r="Q63" s="24" t="s">
        <v>30</v>
      </c>
      <c r="R63" s="25" t="s">
        <v>58</v>
      </c>
    </row>
    <row r="64" spans="1:18" ht="114" x14ac:dyDescent="0.3">
      <c r="A64" s="26" t="s">
        <v>217</v>
      </c>
      <c r="B64" s="27" t="s">
        <v>218</v>
      </c>
      <c r="C64" s="28" t="s">
        <v>212</v>
      </c>
      <c r="D64" s="28" t="s">
        <v>215</v>
      </c>
      <c r="E64" s="28" t="s">
        <v>34</v>
      </c>
      <c r="F64" s="29">
        <f t="shared" ref="F64:O64" si="21">SUM(F65:F65)</f>
        <v>465.96</v>
      </c>
      <c r="G64" s="29">
        <f t="shared" si="21"/>
        <v>465.96</v>
      </c>
      <c r="H64" s="29">
        <f t="shared" si="21"/>
        <v>0</v>
      </c>
      <c r="I64" s="29">
        <f t="shared" si="21"/>
        <v>0</v>
      </c>
      <c r="J64" s="29">
        <f t="shared" si="21"/>
        <v>0</v>
      </c>
      <c r="K64" s="29">
        <f t="shared" si="21"/>
        <v>0</v>
      </c>
      <c r="L64" s="29">
        <f t="shared" si="21"/>
        <v>0</v>
      </c>
      <c r="M64" s="29">
        <f t="shared" si="21"/>
        <v>0</v>
      </c>
      <c r="N64" s="29">
        <f t="shared" si="21"/>
        <v>0</v>
      </c>
      <c r="O64" s="29">
        <f t="shared" si="21"/>
        <v>0</v>
      </c>
      <c r="P64" s="28" t="s">
        <v>219</v>
      </c>
      <c r="Q64" s="30" t="s">
        <v>36</v>
      </c>
      <c r="R64" s="31" t="s">
        <v>206</v>
      </c>
    </row>
    <row r="65" spans="1:18" ht="68.400000000000006" x14ac:dyDescent="0.3">
      <c r="A65" s="32" t="s">
        <v>220</v>
      </c>
      <c r="B65" s="33" t="s">
        <v>221</v>
      </c>
      <c r="C65" s="34" t="s">
        <v>212</v>
      </c>
      <c r="D65" s="34" t="s">
        <v>222</v>
      </c>
      <c r="E65" s="34" t="s">
        <v>41</v>
      </c>
      <c r="F65" s="38">
        <f>SUM(F66:F66)+465.96</f>
        <v>465.96</v>
      </c>
      <c r="G65" s="38">
        <f>SUM(G66:G66)+465.96</f>
        <v>465.96</v>
      </c>
      <c r="H65" s="38">
        <f t="shared" ref="H65:O65" si="22">SUM(H66:H66)</f>
        <v>0</v>
      </c>
      <c r="I65" s="38">
        <f t="shared" si="22"/>
        <v>0</v>
      </c>
      <c r="J65" s="38">
        <f t="shared" si="22"/>
        <v>0</v>
      </c>
      <c r="K65" s="38">
        <f t="shared" si="22"/>
        <v>0</v>
      </c>
      <c r="L65" s="38">
        <f t="shared" si="22"/>
        <v>0</v>
      </c>
      <c r="M65" s="38">
        <f t="shared" si="22"/>
        <v>0</v>
      </c>
      <c r="N65" s="38">
        <f t="shared" si="22"/>
        <v>0</v>
      </c>
      <c r="O65" s="38">
        <f t="shared" si="22"/>
        <v>0</v>
      </c>
      <c r="P65" s="34" t="s">
        <v>223</v>
      </c>
      <c r="Q65" s="36" t="s">
        <v>36</v>
      </c>
      <c r="R65" s="37" t="s">
        <v>46</v>
      </c>
    </row>
    <row r="66" spans="1:18" x14ac:dyDescent="0.3">
      <c r="A66" s="39"/>
      <c r="B66" s="40"/>
      <c r="C66" s="41"/>
      <c r="D66" s="41"/>
      <c r="E66" s="41"/>
      <c r="F66" s="42">
        <v>0</v>
      </c>
      <c r="G66" s="42">
        <v>0</v>
      </c>
      <c r="H66" s="42">
        <v>0</v>
      </c>
      <c r="I66" s="42">
        <v>0</v>
      </c>
      <c r="J66" s="42">
        <v>0</v>
      </c>
      <c r="K66" s="42">
        <v>0</v>
      </c>
      <c r="L66" s="42">
        <v>0</v>
      </c>
      <c r="M66" s="42">
        <v>0</v>
      </c>
      <c r="N66" s="42">
        <v>0</v>
      </c>
      <c r="O66" s="42">
        <v>0</v>
      </c>
      <c r="P66" s="41" t="s">
        <v>224</v>
      </c>
      <c r="Q66" s="43" t="s">
        <v>36</v>
      </c>
      <c r="R66" s="44" t="s">
        <v>37</v>
      </c>
    </row>
    <row r="67" spans="1:18" ht="136.80000000000001" x14ac:dyDescent="0.3">
      <c r="A67" s="26" t="s">
        <v>225</v>
      </c>
      <c r="B67" s="27" t="s">
        <v>226</v>
      </c>
      <c r="C67" s="28" t="s">
        <v>212</v>
      </c>
      <c r="D67" s="28" t="s">
        <v>215</v>
      </c>
      <c r="E67" s="28" t="s">
        <v>189</v>
      </c>
      <c r="F67" s="29">
        <f t="shared" ref="F67:O67" si="23">SUM(F68:F74)</f>
        <v>932393.55</v>
      </c>
      <c r="G67" s="29">
        <f t="shared" si="23"/>
        <v>849520</v>
      </c>
      <c r="H67" s="29">
        <f t="shared" si="23"/>
        <v>0</v>
      </c>
      <c r="I67" s="29">
        <f t="shared" si="23"/>
        <v>0</v>
      </c>
      <c r="J67" s="29">
        <f t="shared" si="23"/>
        <v>0</v>
      </c>
      <c r="K67" s="29">
        <f t="shared" si="23"/>
        <v>0</v>
      </c>
      <c r="L67" s="29">
        <f t="shared" si="23"/>
        <v>0</v>
      </c>
      <c r="M67" s="29">
        <f t="shared" si="23"/>
        <v>82873.55</v>
      </c>
      <c r="N67" s="29">
        <f t="shared" si="23"/>
        <v>0</v>
      </c>
      <c r="O67" s="29">
        <f t="shared" si="23"/>
        <v>0</v>
      </c>
      <c r="P67" s="28" t="s">
        <v>227</v>
      </c>
      <c r="Q67" s="30" t="s">
        <v>228</v>
      </c>
      <c r="R67" s="31" t="s">
        <v>229</v>
      </c>
    </row>
    <row r="68" spans="1:18" ht="91.2" x14ac:dyDescent="0.3">
      <c r="A68" s="32" t="s">
        <v>230</v>
      </c>
      <c r="B68" s="33" t="s">
        <v>231</v>
      </c>
      <c r="C68" s="34" t="s">
        <v>212</v>
      </c>
      <c r="D68" s="34" t="s">
        <v>232</v>
      </c>
      <c r="E68" s="34" t="s">
        <v>233</v>
      </c>
      <c r="F68" s="35">
        <v>120</v>
      </c>
      <c r="G68" s="35">
        <v>120</v>
      </c>
      <c r="H68" s="35">
        <v>0</v>
      </c>
      <c r="I68" s="35">
        <v>0</v>
      </c>
      <c r="J68" s="35">
        <v>0</v>
      </c>
      <c r="K68" s="35">
        <v>0</v>
      </c>
      <c r="L68" s="35">
        <v>0</v>
      </c>
      <c r="M68" s="35">
        <v>0</v>
      </c>
      <c r="N68" s="35">
        <v>0</v>
      </c>
      <c r="O68" s="35">
        <v>0</v>
      </c>
      <c r="P68" s="34" t="s">
        <v>234</v>
      </c>
      <c r="Q68" s="36" t="s">
        <v>36</v>
      </c>
      <c r="R68" s="37" t="s">
        <v>46</v>
      </c>
    </row>
    <row r="69" spans="1:18" ht="91.2" x14ac:dyDescent="0.3">
      <c r="A69" s="32" t="s">
        <v>235</v>
      </c>
      <c r="B69" s="33" t="s">
        <v>236</v>
      </c>
      <c r="C69" s="34" t="s">
        <v>212</v>
      </c>
      <c r="D69" s="34" t="s">
        <v>232</v>
      </c>
      <c r="E69" s="34" t="s">
        <v>233</v>
      </c>
      <c r="F69" s="35">
        <v>0</v>
      </c>
      <c r="G69" s="35">
        <v>0</v>
      </c>
      <c r="H69" s="35">
        <v>0</v>
      </c>
      <c r="I69" s="35">
        <v>0</v>
      </c>
      <c r="J69" s="35">
        <v>0</v>
      </c>
      <c r="K69" s="35">
        <v>0</v>
      </c>
      <c r="L69" s="35">
        <v>0</v>
      </c>
      <c r="M69" s="35">
        <v>0</v>
      </c>
      <c r="N69" s="35">
        <v>0</v>
      </c>
      <c r="O69" s="35">
        <v>0</v>
      </c>
      <c r="P69" s="34" t="s">
        <v>234</v>
      </c>
      <c r="Q69" s="36" t="s">
        <v>36</v>
      </c>
      <c r="R69" s="37" t="s">
        <v>46</v>
      </c>
    </row>
    <row r="70" spans="1:18" ht="91.2" x14ac:dyDescent="0.3">
      <c r="A70" s="32" t="s">
        <v>237</v>
      </c>
      <c r="B70" s="33" t="s">
        <v>238</v>
      </c>
      <c r="C70" s="34" t="s">
        <v>212</v>
      </c>
      <c r="D70" s="34" t="s">
        <v>232</v>
      </c>
      <c r="E70" s="34" t="s">
        <v>233</v>
      </c>
      <c r="F70" s="35">
        <v>82873.55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0</v>
      </c>
      <c r="M70" s="35">
        <v>82873.55</v>
      </c>
      <c r="N70" s="35">
        <v>0</v>
      </c>
      <c r="O70" s="35">
        <v>0</v>
      </c>
      <c r="P70" s="34" t="s">
        <v>234</v>
      </c>
      <c r="Q70" s="36" t="s">
        <v>36</v>
      </c>
      <c r="R70" s="37" t="s">
        <v>46</v>
      </c>
    </row>
    <row r="71" spans="1:18" ht="68.400000000000006" x14ac:dyDescent="0.3">
      <c r="A71" s="32" t="s">
        <v>239</v>
      </c>
      <c r="B71" s="33" t="s">
        <v>240</v>
      </c>
      <c r="C71" s="34" t="s">
        <v>212</v>
      </c>
      <c r="D71" s="34" t="s">
        <v>232</v>
      </c>
      <c r="E71" s="34" t="s">
        <v>233</v>
      </c>
      <c r="F71" s="35">
        <v>0</v>
      </c>
      <c r="G71" s="35">
        <v>0</v>
      </c>
      <c r="H71" s="35">
        <v>0</v>
      </c>
      <c r="I71" s="35">
        <v>0</v>
      </c>
      <c r="J71" s="35">
        <v>0</v>
      </c>
      <c r="K71" s="35">
        <v>0</v>
      </c>
      <c r="L71" s="35">
        <v>0</v>
      </c>
      <c r="M71" s="35">
        <v>0</v>
      </c>
      <c r="N71" s="35">
        <v>0</v>
      </c>
      <c r="O71" s="35">
        <v>0</v>
      </c>
      <c r="P71" s="34" t="s">
        <v>234</v>
      </c>
      <c r="Q71" s="36" t="s">
        <v>36</v>
      </c>
      <c r="R71" s="37" t="s">
        <v>46</v>
      </c>
    </row>
    <row r="72" spans="1:18" ht="91.2" x14ac:dyDescent="0.3">
      <c r="A72" s="32" t="s">
        <v>241</v>
      </c>
      <c r="B72" s="33" t="s">
        <v>242</v>
      </c>
      <c r="C72" s="34" t="s">
        <v>212</v>
      </c>
      <c r="D72" s="34" t="s">
        <v>243</v>
      </c>
      <c r="E72" s="34" t="s">
        <v>41</v>
      </c>
      <c r="F72" s="35">
        <v>800000</v>
      </c>
      <c r="G72" s="35">
        <v>800000</v>
      </c>
      <c r="H72" s="35">
        <v>0</v>
      </c>
      <c r="I72" s="35">
        <v>0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0</v>
      </c>
      <c r="P72" s="34" t="s">
        <v>244</v>
      </c>
      <c r="Q72" s="36" t="s">
        <v>30</v>
      </c>
      <c r="R72" s="37" t="s">
        <v>137</v>
      </c>
    </row>
    <row r="73" spans="1:18" ht="68.400000000000006" x14ac:dyDescent="0.3">
      <c r="A73" s="32" t="s">
        <v>245</v>
      </c>
      <c r="B73" s="33" t="s">
        <v>246</v>
      </c>
      <c r="C73" s="34" t="s">
        <v>212</v>
      </c>
      <c r="D73" s="34" t="s">
        <v>215</v>
      </c>
      <c r="E73" s="34" t="s">
        <v>193</v>
      </c>
      <c r="F73" s="35">
        <v>49400</v>
      </c>
      <c r="G73" s="35">
        <v>49400</v>
      </c>
      <c r="H73" s="35">
        <v>0</v>
      </c>
      <c r="I73" s="35">
        <v>0</v>
      </c>
      <c r="J73" s="35">
        <v>0</v>
      </c>
      <c r="K73" s="35">
        <v>0</v>
      </c>
      <c r="L73" s="35">
        <v>0</v>
      </c>
      <c r="M73" s="35">
        <v>0</v>
      </c>
      <c r="N73" s="35">
        <v>0</v>
      </c>
      <c r="O73" s="35">
        <v>0</v>
      </c>
      <c r="P73" s="34" t="s">
        <v>247</v>
      </c>
      <c r="Q73" s="36" t="s">
        <v>36</v>
      </c>
      <c r="R73" s="37" t="s">
        <v>46</v>
      </c>
    </row>
    <row r="74" spans="1:18" ht="68.400000000000006" x14ac:dyDescent="0.3">
      <c r="A74" s="32" t="s">
        <v>248</v>
      </c>
      <c r="B74" s="33" t="s">
        <v>249</v>
      </c>
      <c r="C74" s="34" t="s">
        <v>250</v>
      </c>
      <c r="D74" s="34" t="s">
        <v>215</v>
      </c>
      <c r="E74" s="34"/>
      <c r="F74" s="35">
        <v>0</v>
      </c>
      <c r="G74" s="35">
        <v>0</v>
      </c>
      <c r="H74" s="35">
        <v>0</v>
      </c>
      <c r="I74" s="35">
        <v>0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  <c r="O74" s="35">
        <v>0</v>
      </c>
      <c r="P74" s="34" t="s">
        <v>251</v>
      </c>
      <c r="Q74" s="36" t="s">
        <v>36</v>
      </c>
      <c r="R74" s="37" t="s">
        <v>46</v>
      </c>
    </row>
    <row r="75" spans="1:18" ht="45.6" x14ac:dyDescent="0.3">
      <c r="A75" s="26" t="s">
        <v>252</v>
      </c>
      <c r="B75" s="27" t="s">
        <v>253</v>
      </c>
      <c r="C75" s="28" t="s">
        <v>254</v>
      </c>
      <c r="D75" s="28" t="s">
        <v>255</v>
      </c>
      <c r="E75" s="28" t="s">
        <v>34</v>
      </c>
      <c r="F75" s="29">
        <f t="shared" ref="F75:O75" si="24">SUM(F76:F78)</f>
        <v>32588</v>
      </c>
      <c r="G75" s="29">
        <f t="shared" si="24"/>
        <v>32588</v>
      </c>
      <c r="H75" s="29">
        <f t="shared" si="24"/>
        <v>0</v>
      </c>
      <c r="I75" s="29">
        <f t="shared" si="24"/>
        <v>0</v>
      </c>
      <c r="J75" s="29">
        <f t="shared" si="24"/>
        <v>0</v>
      </c>
      <c r="K75" s="29">
        <f t="shared" si="24"/>
        <v>0</v>
      </c>
      <c r="L75" s="29">
        <f t="shared" si="24"/>
        <v>0</v>
      </c>
      <c r="M75" s="29">
        <f t="shared" si="24"/>
        <v>0</v>
      </c>
      <c r="N75" s="29">
        <f t="shared" si="24"/>
        <v>0</v>
      </c>
      <c r="O75" s="29">
        <f t="shared" si="24"/>
        <v>0</v>
      </c>
      <c r="P75" s="28" t="s">
        <v>256</v>
      </c>
      <c r="Q75" s="30" t="s">
        <v>36</v>
      </c>
      <c r="R75" s="31" t="s">
        <v>56</v>
      </c>
    </row>
    <row r="76" spans="1:18" ht="45.6" x14ac:dyDescent="0.3">
      <c r="A76" s="32" t="s">
        <v>257</v>
      </c>
      <c r="B76" s="33" t="s">
        <v>258</v>
      </c>
      <c r="C76" s="34" t="s">
        <v>254</v>
      </c>
      <c r="D76" s="34" t="s">
        <v>255</v>
      </c>
      <c r="E76" s="34" t="s">
        <v>41</v>
      </c>
      <c r="F76" s="35">
        <v>15730</v>
      </c>
      <c r="G76" s="35">
        <v>15730</v>
      </c>
      <c r="H76" s="35">
        <v>0</v>
      </c>
      <c r="I76" s="35">
        <v>0</v>
      </c>
      <c r="J76" s="35">
        <v>0</v>
      </c>
      <c r="K76" s="35">
        <v>0</v>
      </c>
      <c r="L76" s="35">
        <v>0</v>
      </c>
      <c r="M76" s="35">
        <v>0</v>
      </c>
      <c r="N76" s="35">
        <v>0</v>
      </c>
      <c r="O76" s="35">
        <v>0</v>
      </c>
      <c r="P76" s="34" t="s">
        <v>259</v>
      </c>
      <c r="Q76" s="36" t="s">
        <v>36</v>
      </c>
      <c r="R76" s="37" t="s">
        <v>37</v>
      </c>
    </row>
    <row r="77" spans="1:18" ht="68.400000000000006" x14ac:dyDescent="0.3">
      <c r="A77" s="32" t="s">
        <v>260</v>
      </c>
      <c r="B77" s="33" t="s">
        <v>261</v>
      </c>
      <c r="C77" s="34" t="s">
        <v>254</v>
      </c>
      <c r="D77" s="34" t="s">
        <v>255</v>
      </c>
      <c r="E77" s="34" t="s">
        <v>41</v>
      </c>
      <c r="F77" s="35">
        <v>5000</v>
      </c>
      <c r="G77" s="35">
        <v>5000</v>
      </c>
      <c r="H77" s="35">
        <v>0</v>
      </c>
      <c r="I77" s="35">
        <v>0</v>
      </c>
      <c r="J77" s="35">
        <v>0</v>
      </c>
      <c r="K77" s="35">
        <v>0</v>
      </c>
      <c r="L77" s="35">
        <v>0</v>
      </c>
      <c r="M77" s="35">
        <v>0</v>
      </c>
      <c r="N77" s="35">
        <v>0</v>
      </c>
      <c r="O77" s="35">
        <v>0</v>
      </c>
      <c r="P77" s="34" t="s">
        <v>262</v>
      </c>
      <c r="Q77" s="36" t="s">
        <v>36</v>
      </c>
      <c r="R77" s="37" t="s">
        <v>46</v>
      </c>
    </row>
    <row r="78" spans="1:18" ht="114" x14ac:dyDescent="0.3">
      <c r="A78" s="32" t="s">
        <v>263</v>
      </c>
      <c r="B78" s="33" t="s">
        <v>264</v>
      </c>
      <c r="C78" s="34" t="s">
        <v>254</v>
      </c>
      <c r="D78" s="34" t="s">
        <v>255</v>
      </c>
      <c r="E78" s="34" t="s">
        <v>41</v>
      </c>
      <c r="F78" s="35">
        <v>11858</v>
      </c>
      <c r="G78" s="35">
        <v>11858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  <c r="O78" s="35">
        <v>0</v>
      </c>
      <c r="P78" s="34" t="s">
        <v>265</v>
      </c>
      <c r="Q78" s="36" t="s">
        <v>36</v>
      </c>
      <c r="R78" s="37" t="s">
        <v>151</v>
      </c>
    </row>
    <row r="79" spans="1:18" ht="68.400000000000006" x14ac:dyDescent="0.3">
      <c r="A79" s="20" t="s">
        <v>266</v>
      </c>
      <c r="B79" s="21" t="s">
        <v>267</v>
      </c>
      <c r="C79" s="22" t="s">
        <v>212</v>
      </c>
      <c r="D79" s="22" t="s">
        <v>215</v>
      </c>
      <c r="E79" s="22"/>
      <c r="F79" s="23">
        <f t="shared" ref="F79:O80" si="25">SUM(F80:F80)</f>
        <v>19374</v>
      </c>
      <c r="G79" s="23">
        <f t="shared" si="25"/>
        <v>19374</v>
      </c>
      <c r="H79" s="23">
        <f t="shared" si="25"/>
        <v>0</v>
      </c>
      <c r="I79" s="23">
        <f t="shared" si="25"/>
        <v>0</v>
      </c>
      <c r="J79" s="23">
        <f t="shared" si="25"/>
        <v>0</v>
      </c>
      <c r="K79" s="23">
        <f t="shared" si="25"/>
        <v>0</v>
      </c>
      <c r="L79" s="23">
        <f t="shared" si="25"/>
        <v>0</v>
      </c>
      <c r="M79" s="23">
        <f t="shared" si="25"/>
        <v>0</v>
      </c>
      <c r="N79" s="23">
        <f t="shared" si="25"/>
        <v>0</v>
      </c>
      <c r="O79" s="23">
        <f t="shared" si="25"/>
        <v>0</v>
      </c>
      <c r="P79" s="22" t="s">
        <v>268</v>
      </c>
      <c r="Q79" s="24" t="s">
        <v>30</v>
      </c>
      <c r="R79" s="25" t="s">
        <v>137</v>
      </c>
    </row>
    <row r="80" spans="1:18" ht="45.6" x14ac:dyDescent="0.3">
      <c r="A80" s="26" t="s">
        <v>269</v>
      </c>
      <c r="B80" s="27" t="s">
        <v>270</v>
      </c>
      <c r="C80" s="28" t="s">
        <v>212</v>
      </c>
      <c r="D80" s="28" t="s">
        <v>215</v>
      </c>
      <c r="E80" s="28" t="s">
        <v>34</v>
      </c>
      <c r="F80" s="29">
        <f t="shared" si="25"/>
        <v>19374</v>
      </c>
      <c r="G80" s="29">
        <f t="shared" si="25"/>
        <v>19374</v>
      </c>
      <c r="H80" s="29">
        <f t="shared" si="25"/>
        <v>0</v>
      </c>
      <c r="I80" s="29">
        <f t="shared" si="25"/>
        <v>0</v>
      </c>
      <c r="J80" s="29">
        <f t="shared" si="25"/>
        <v>0</v>
      </c>
      <c r="K80" s="29">
        <f t="shared" si="25"/>
        <v>0</v>
      </c>
      <c r="L80" s="29">
        <f t="shared" si="25"/>
        <v>0</v>
      </c>
      <c r="M80" s="29">
        <f t="shared" si="25"/>
        <v>0</v>
      </c>
      <c r="N80" s="29">
        <f t="shared" si="25"/>
        <v>0</v>
      </c>
      <c r="O80" s="29">
        <f t="shared" si="25"/>
        <v>0</v>
      </c>
      <c r="P80" s="28" t="s">
        <v>271</v>
      </c>
      <c r="Q80" s="30" t="s">
        <v>36</v>
      </c>
      <c r="R80" s="31" t="s">
        <v>46</v>
      </c>
    </row>
    <row r="81" spans="1:18" ht="68.400000000000006" x14ac:dyDescent="0.3">
      <c r="A81" s="32" t="s">
        <v>272</v>
      </c>
      <c r="B81" s="33" t="s">
        <v>273</v>
      </c>
      <c r="C81" s="34" t="s">
        <v>212</v>
      </c>
      <c r="D81" s="34" t="s">
        <v>243</v>
      </c>
      <c r="E81" s="34" t="s">
        <v>274</v>
      </c>
      <c r="F81" s="35">
        <v>19374</v>
      </c>
      <c r="G81" s="35">
        <v>19374</v>
      </c>
      <c r="H81" s="35">
        <v>0</v>
      </c>
      <c r="I81" s="35">
        <v>0</v>
      </c>
      <c r="J81" s="35">
        <v>0</v>
      </c>
      <c r="K81" s="35">
        <v>0</v>
      </c>
      <c r="L81" s="35">
        <v>0</v>
      </c>
      <c r="M81" s="35">
        <v>0</v>
      </c>
      <c r="N81" s="35">
        <v>0</v>
      </c>
      <c r="O81" s="35">
        <v>0</v>
      </c>
      <c r="P81" s="34" t="s">
        <v>275</v>
      </c>
      <c r="Q81" s="36" t="s">
        <v>36</v>
      </c>
      <c r="R81" s="37" t="s">
        <v>46</v>
      </c>
    </row>
    <row r="82" spans="1:18" ht="45.6" x14ac:dyDescent="0.3">
      <c r="A82" s="20" t="s">
        <v>276</v>
      </c>
      <c r="B82" s="21" t="s">
        <v>277</v>
      </c>
      <c r="C82" s="22" t="s">
        <v>212</v>
      </c>
      <c r="D82" s="22" t="s">
        <v>215</v>
      </c>
      <c r="E82" s="22"/>
      <c r="F82" s="23">
        <f t="shared" ref="F82:O83" si="26">SUM(F83:F83)</f>
        <v>154771.92000000001</v>
      </c>
      <c r="G82" s="23">
        <f t="shared" si="26"/>
        <v>17666</v>
      </c>
      <c r="H82" s="23">
        <f t="shared" si="26"/>
        <v>0</v>
      </c>
      <c r="I82" s="23">
        <f t="shared" si="26"/>
        <v>0</v>
      </c>
      <c r="J82" s="23">
        <f t="shared" si="26"/>
        <v>0</v>
      </c>
      <c r="K82" s="23">
        <f t="shared" si="26"/>
        <v>0</v>
      </c>
      <c r="L82" s="23">
        <f t="shared" si="26"/>
        <v>137105.92000000001</v>
      </c>
      <c r="M82" s="23">
        <f t="shared" si="26"/>
        <v>0</v>
      </c>
      <c r="N82" s="23">
        <f t="shared" si="26"/>
        <v>0</v>
      </c>
      <c r="O82" s="23">
        <f t="shared" si="26"/>
        <v>0</v>
      </c>
      <c r="P82" s="22" t="s">
        <v>278</v>
      </c>
      <c r="Q82" s="24" t="s">
        <v>30</v>
      </c>
      <c r="R82" s="25" t="s">
        <v>279</v>
      </c>
    </row>
    <row r="83" spans="1:18" ht="68.400000000000006" x14ac:dyDescent="0.3">
      <c r="A83" s="26" t="s">
        <v>280</v>
      </c>
      <c r="B83" s="27" t="s">
        <v>281</v>
      </c>
      <c r="C83" s="28" t="s">
        <v>212</v>
      </c>
      <c r="D83" s="28" t="s">
        <v>215</v>
      </c>
      <c r="E83" s="28" t="s">
        <v>34</v>
      </c>
      <c r="F83" s="29">
        <f t="shared" si="26"/>
        <v>154771.92000000001</v>
      </c>
      <c r="G83" s="29">
        <f t="shared" si="26"/>
        <v>17666</v>
      </c>
      <c r="H83" s="29">
        <f t="shared" si="26"/>
        <v>0</v>
      </c>
      <c r="I83" s="29">
        <f t="shared" si="26"/>
        <v>0</v>
      </c>
      <c r="J83" s="29">
        <f t="shared" si="26"/>
        <v>0</v>
      </c>
      <c r="K83" s="29">
        <f t="shared" si="26"/>
        <v>0</v>
      </c>
      <c r="L83" s="29">
        <f t="shared" si="26"/>
        <v>137105.92000000001</v>
      </c>
      <c r="M83" s="29">
        <f t="shared" si="26"/>
        <v>0</v>
      </c>
      <c r="N83" s="29">
        <f t="shared" si="26"/>
        <v>0</v>
      </c>
      <c r="O83" s="29">
        <f t="shared" si="26"/>
        <v>0</v>
      </c>
      <c r="P83" s="28" t="s">
        <v>282</v>
      </c>
      <c r="Q83" s="30" t="s">
        <v>283</v>
      </c>
      <c r="R83" s="31" t="s">
        <v>284</v>
      </c>
    </row>
    <row r="84" spans="1:18" ht="68.400000000000006" x14ac:dyDescent="0.3">
      <c r="A84" s="32" t="s">
        <v>285</v>
      </c>
      <c r="B84" s="33" t="s">
        <v>286</v>
      </c>
      <c r="C84" s="34" t="s">
        <v>212</v>
      </c>
      <c r="D84" s="34" t="s">
        <v>232</v>
      </c>
      <c r="E84" s="34" t="s">
        <v>41</v>
      </c>
      <c r="F84" s="35">
        <v>154771.92000000001</v>
      </c>
      <c r="G84" s="35">
        <v>17666</v>
      </c>
      <c r="H84" s="35">
        <v>0</v>
      </c>
      <c r="I84" s="35">
        <v>0</v>
      </c>
      <c r="J84" s="35">
        <v>0</v>
      </c>
      <c r="K84" s="35">
        <v>0</v>
      </c>
      <c r="L84" s="35">
        <v>137105.92000000001</v>
      </c>
      <c r="M84" s="35">
        <v>0</v>
      </c>
      <c r="N84" s="35">
        <v>0</v>
      </c>
      <c r="O84" s="35">
        <v>0</v>
      </c>
      <c r="P84" s="34" t="s">
        <v>244</v>
      </c>
      <c r="Q84" s="36" t="s">
        <v>30</v>
      </c>
      <c r="R84" s="37" t="s">
        <v>31</v>
      </c>
    </row>
    <row r="85" spans="1:18" ht="68.400000000000006" x14ac:dyDescent="0.3">
      <c r="A85" s="20" t="s">
        <v>287</v>
      </c>
      <c r="B85" s="21" t="s">
        <v>288</v>
      </c>
      <c r="C85" s="22" t="s">
        <v>289</v>
      </c>
      <c r="D85" s="22" t="s">
        <v>290</v>
      </c>
      <c r="E85" s="22"/>
      <c r="F85" s="23">
        <f t="shared" ref="F85:O85" si="27">SUM(F86:F86)</f>
        <v>38910.32</v>
      </c>
      <c r="G85" s="23">
        <f t="shared" si="27"/>
        <v>21500</v>
      </c>
      <c r="H85" s="23">
        <f t="shared" si="27"/>
        <v>0</v>
      </c>
      <c r="I85" s="23">
        <f t="shared" si="27"/>
        <v>0</v>
      </c>
      <c r="J85" s="23">
        <f t="shared" si="27"/>
        <v>0</v>
      </c>
      <c r="K85" s="23">
        <f t="shared" si="27"/>
        <v>0</v>
      </c>
      <c r="L85" s="23">
        <f t="shared" si="27"/>
        <v>14798.77</v>
      </c>
      <c r="M85" s="23">
        <f t="shared" si="27"/>
        <v>2611.5500000000002</v>
      </c>
      <c r="N85" s="23">
        <f t="shared" si="27"/>
        <v>0</v>
      </c>
      <c r="O85" s="23">
        <f t="shared" si="27"/>
        <v>0</v>
      </c>
      <c r="P85" s="22" t="s">
        <v>291</v>
      </c>
      <c r="Q85" s="24" t="s">
        <v>30</v>
      </c>
      <c r="R85" s="25" t="s">
        <v>64</v>
      </c>
    </row>
    <row r="86" spans="1:18" ht="91.2" x14ac:dyDescent="0.3">
      <c r="A86" s="26" t="s">
        <v>292</v>
      </c>
      <c r="B86" s="27" t="s">
        <v>293</v>
      </c>
      <c r="C86" s="28" t="s">
        <v>289</v>
      </c>
      <c r="D86" s="28" t="s">
        <v>290</v>
      </c>
      <c r="E86" s="28" t="s">
        <v>34</v>
      </c>
      <c r="F86" s="29">
        <f t="shared" ref="F86:O86" si="28">F87+F88+F89+F90+F91+F92+F94</f>
        <v>38910.32</v>
      </c>
      <c r="G86" s="29">
        <f t="shared" si="28"/>
        <v>21500</v>
      </c>
      <c r="H86" s="29">
        <f t="shared" si="28"/>
        <v>0</v>
      </c>
      <c r="I86" s="29">
        <f t="shared" si="28"/>
        <v>0</v>
      </c>
      <c r="J86" s="29">
        <f t="shared" si="28"/>
        <v>0</v>
      </c>
      <c r="K86" s="29">
        <f t="shared" si="28"/>
        <v>0</v>
      </c>
      <c r="L86" s="29">
        <f t="shared" si="28"/>
        <v>14798.77</v>
      </c>
      <c r="M86" s="29">
        <f t="shared" si="28"/>
        <v>2611.5500000000002</v>
      </c>
      <c r="N86" s="29">
        <f t="shared" si="28"/>
        <v>0</v>
      </c>
      <c r="O86" s="29">
        <f t="shared" si="28"/>
        <v>0</v>
      </c>
      <c r="P86" s="28" t="s">
        <v>294</v>
      </c>
      <c r="Q86" s="30" t="s">
        <v>36</v>
      </c>
      <c r="R86" s="31" t="s">
        <v>206</v>
      </c>
    </row>
    <row r="87" spans="1:18" ht="45.6" x14ac:dyDescent="0.3">
      <c r="A87" s="39"/>
      <c r="B87" s="40"/>
      <c r="C87" s="41"/>
      <c r="D87" s="41"/>
      <c r="E87" s="41"/>
      <c r="F87" s="42">
        <v>0</v>
      </c>
      <c r="G87" s="42">
        <v>0</v>
      </c>
      <c r="H87" s="42">
        <v>0</v>
      </c>
      <c r="I87" s="42">
        <v>0</v>
      </c>
      <c r="J87" s="42">
        <v>0</v>
      </c>
      <c r="K87" s="42">
        <v>0</v>
      </c>
      <c r="L87" s="42">
        <v>0</v>
      </c>
      <c r="M87" s="42">
        <v>0</v>
      </c>
      <c r="N87" s="42">
        <v>0</v>
      </c>
      <c r="O87" s="42">
        <v>0</v>
      </c>
      <c r="P87" s="41" t="s">
        <v>295</v>
      </c>
      <c r="Q87" s="43" t="s">
        <v>36</v>
      </c>
      <c r="R87" s="44" t="s">
        <v>296</v>
      </c>
    </row>
    <row r="88" spans="1:18" ht="91.2" x14ac:dyDescent="0.3">
      <c r="A88" s="32" t="s">
        <v>297</v>
      </c>
      <c r="B88" s="33" t="s">
        <v>298</v>
      </c>
      <c r="C88" s="34" t="s">
        <v>289</v>
      </c>
      <c r="D88" s="34" t="s">
        <v>299</v>
      </c>
      <c r="E88" s="34" t="s">
        <v>41</v>
      </c>
      <c r="F88" s="35">
        <v>0</v>
      </c>
      <c r="G88" s="35">
        <v>0</v>
      </c>
      <c r="H88" s="35">
        <v>0</v>
      </c>
      <c r="I88" s="35">
        <v>0</v>
      </c>
      <c r="J88" s="35">
        <v>0</v>
      </c>
      <c r="K88" s="35">
        <v>0</v>
      </c>
      <c r="L88" s="35">
        <v>0</v>
      </c>
      <c r="M88" s="35">
        <v>0</v>
      </c>
      <c r="N88" s="35">
        <v>0</v>
      </c>
      <c r="O88" s="35">
        <v>0</v>
      </c>
      <c r="P88" s="34" t="s">
        <v>300</v>
      </c>
      <c r="Q88" s="36" t="s">
        <v>283</v>
      </c>
      <c r="R88" s="37" t="s">
        <v>301</v>
      </c>
    </row>
    <row r="89" spans="1:18" ht="91.2" x14ac:dyDescent="0.3">
      <c r="A89" s="32" t="s">
        <v>302</v>
      </c>
      <c r="B89" s="33" t="s">
        <v>303</v>
      </c>
      <c r="C89" s="34" t="s">
        <v>289</v>
      </c>
      <c r="D89" s="34" t="s">
        <v>299</v>
      </c>
      <c r="E89" s="34" t="s">
        <v>41</v>
      </c>
      <c r="F89" s="35">
        <v>0</v>
      </c>
      <c r="G89" s="35">
        <v>0</v>
      </c>
      <c r="H89" s="35">
        <v>0</v>
      </c>
      <c r="I89" s="35">
        <v>0</v>
      </c>
      <c r="J89" s="35">
        <v>0</v>
      </c>
      <c r="K89" s="35">
        <v>0</v>
      </c>
      <c r="L89" s="35">
        <v>0</v>
      </c>
      <c r="M89" s="35">
        <v>0</v>
      </c>
      <c r="N89" s="35">
        <v>0</v>
      </c>
      <c r="O89" s="35">
        <v>0</v>
      </c>
      <c r="P89" s="34" t="s">
        <v>300</v>
      </c>
      <c r="Q89" s="36" t="s">
        <v>283</v>
      </c>
      <c r="R89" s="37" t="s">
        <v>304</v>
      </c>
    </row>
    <row r="90" spans="1:18" ht="91.2" x14ac:dyDescent="0.3">
      <c r="A90" s="32" t="s">
        <v>305</v>
      </c>
      <c r="B90" s="33" t="s">
        <v>306</v>
      </c>
      <c r="C90" s="34" t="s">
        <v>289</v>
      </c>
      <c r="D90" s="34" t="s">
        <v>299</v>
      </c>
      <c r="E90" s="34" t="s">
        <v>41</v>
      </c>
      <c r="F90" s="35">
        <v>0</v>
      </c>
      <c r="G90" s="35">
        <v>0</v>
      </c>
      <c r="H90" s="35">
        <v>0</v>
      </c>
      <c r="I90" s="35">
        <v>0</v>
      </c>
      <c r="J90" s="35">
        <v>0</v>
      </c>
      <c r="K90" s="35">
        <v>0</v>
      </c>
      <c r="L90" s="35">
        <v>0</v>
      </c>
      <c r="M90" s="35">
        <v>0</v>
      </c>
      <c r="N90" s="35">
        <v>0</v>
      </c>
      <c r="O90" s="35">
        <v>0</v>
      </c>
      <c r="P90" s="34" t="s">
        <v>300</v>
      </c>
      <c r="Q90" s="36" t="s">
        <v>283</v>
      </c>
      <c r="R90" s="37" t="s">
        <v>307</v>
      </c>
    </row>
    <row r="91" spans="1:18" ht="91.2" x14ac:dyDescent="0.3">
      <c r="A91" s="32" t="s">
        <v>308</v>
      </c>
      <c r="B91" s="33" t="s">
        <v>309</v>
      </c>
      <c r="C91" s="34" t="s">
        <v>289</v>
      </c>
      <c r="D91" s="34" t="s">
        <v>299</v>
      </c>
      <c r="E91" s="34" t="s">
        <v>41</v>
      </c>
      <c r="F91" s="35">
        <v>0</v>
      </c>
      <c r="G91" s="35">
        <v>0</v>
      </c>
      <c r="H91" s="35">
        <v>0</v>
      </c>
      <c r="I91" s="35">
        <v>0</v>
      </c>
      <c r="J91" s="35">
        <v>0</v>
      </c>
      <c r="K91" s="35">
        <v>0</v>
      </c>
      <c r="L91" s="35">
        <v>0</v>
      </c>
      <c r="M91" s="35">
        <v>0</v>
      </c>
      <c r="N91" s="35">
        <v>0</v>
      </c>
      <c r="O91" s="35">
        <v>0</v>
      </c>
      <c r="P91" s="34" t="s">
        <v>300</v>
      </c>
      <c r="Q91" s="36" t="s">
        <v>283</v>
      </c>
      <c r="R91" s="37" t="s">
        <v>310</v>
      </c>
    </row>
    <row r="92" spans="1:18" ht="91.2" x14ac:dyDescent="0.3">
      <c r="A92" s="32" t="s">
        <v>311</v>
      </c>
      <c r="B92" s="33" t="s">
        <v>312</v>
      </c>
      <c r="C92" s="34" t="s">
        <v>289</v>
      </c>
      <c r="D92" s="34" t="s">
        <v>299</v>
      </c>
      <c r="E92" s="34" t="s">
        <v>189</v>
      </c>
      <c r="F92" s="38">
        <f>SUM(F93:F93)+22910.32</f>
        <v>22910.32</v>
      </c>
      <c r="G92" s="38">
        <f>SUM(G93:G93)+5500</f>
        <v>5500</v>
      </c>
      <c r="H92" s="38">
        <f>SUM(H93:H93)</f>
        <v>0</v>
      </c>
      <c r="I92" s="38">
        <f>SUM(I93:I93)</f>
        <v>0</v>
      </c>
      <c r="J92" s="38">
        <f>SUM(J93:J93)</f>
        <v>0</v>
      </c>
      <c r="K92" s="38">
        <f>SUM(K93:K93)</f>
        <v>0</v>
      </c>
      <c r="L92" s="38">
        <f>SUM(L93:L93)+14798.77</f>
        <v>14798.77</v>
      </c>
      <c r="M92" s="38">
        <f>SUM(M93:M93)+2611.55</f>
        <v>2611.5500000000002</v>
      </c>
      <c r="N92" s="38">
        <f>SUM(N93:N93)</f>
        <v>0</v>
      </c>
      <c r="O92" s="38">
        <f>SUM(O93:O93)</f>
        <v>0</v>
      </c>
      <c r="P92" s="34" t="s">
        <v>313</v>
      </c>
      <c r="Q92" s="36" t="s">
        <v>283</v>
      </c>
      <c r="R92" s="37" t="s">
        <v>314</v>
      </c>
    </row>
    <row r="93" spans="1:18" x14ac:dyDescent="0.3">
      <c r="A93" s="39"/>
      <c r="B93" s="40"/>
      <c r="C93" s="41"/>
      <c r="D93" s="41"/>
      <c r="E93" s="41"/>
      <c r="F93" s="42">
        <v>0</v>
      </c>
      <c r="G93" s="42">
        <v>0</v>
      </c>
      <c r="H93" s="42">
        <v>0</v>
      </c>
      <c r="I93" s="42">
        <v>0</v>
      </c>
      <c r="J93" s="42">
        <v>0</v>
      </c>
      <c r="K93" s="42">
        <v>0</v>
      </c>
      <c r="L93" s="42">
        <v>0</v>
      </c>
      <c r="M93" s="42">
        <v>0</v>
      </c>
      <c r="N93" s="42">
        <v>0</v>
      </c>
      <c r="O93" s="42">
        <v>0</v>
      </c>
      <c r="P93" s="41" t="s">
        <v>315</v>
      </c>
      <c r="Q93" s="43" t="s">
        <v>36</v>
      </c>
      <c r="R93" s="44" t="s">
        <v>46</v>
      </c>
    </row>
    <row r="94" spans="1:18" ht="91.2" x14ac:dyDescent="0.3">
      <c r="A94" s="32" t="s">
        <v>316</v>
      </c>
      <c r="B94" s="33" t="s">
        <v>317</v>
      </c>
      <c r="C94" s="34" t="s">
        <v>289</v>
      </c>
      <c r="D94" s="34" t="s">
        <v>299</v>
      </c>
      <c r="E94" s="34" t="s">
        <v>41</v>
      </c>
      <c r="F94" s="38">
        <f>SUM(F95:F96)+16000</f>
        <v>16000</v>
      </c>
      <c r="G94" s="38">
        <f>SUM(G95:G96)+16000</f>
        <v>16000</v>
      </c>
      <c r="H94" s="38">
        <f t="shared" ref="H94:O94" si="29">SUM(H95:H96)</f>
        <v>0</v>
      </c>
      <c r="I94" s="38">
        <f t="shared" si="29"/>
        <v>0</v>
      </c>
      <c r="J94" s="38">
        <f t="shared" si="29"/>
        <v>0</v>
      </c>
      <c r="K94" s="38">
        <f t="shared" si="29"/>
        <v>0</v>
      </c>
      <c r="L94" s="38">
        <f t="shared" si="29"/>
        <v>0</v>
      </c>
      <c r="M94" s="38">
        <f t="shared" si="29"/>
        <v>0</v>
      </c>
      <c r="N94" s="38">
        <f t="shared" si="29"/>
        <v>0</v>
      </c>
      <c r="O94" s="38">
        <f t="shared" si="29"/>
        <v>0</v>
      </c>
      <c r="P94" s="34" t="s">
        <v>318</v>
      </c>
      <c r="Q94" s="36" t="s">
        <v>36</v>
      </c>
      <c r="R94" s="37" t="s">
        <v>46</v>
      </c>
    </row>
    <row r="95" spans="1:18" x14ac:dyDescent="0.3">
      <c r="A95" s="39"/>
      <c r="B95" s="40"/>
      <c r="C95" s="41"/>
      <c r="D95" s="41"/>
      <c r="E95" s="41"/>
      <c r="F95" s="42">
        <v>0</v>
      </c>
      <c r="G95" s="42">
        <v>0</v>
      </c>
      <c r="H95" s="42">
        <v>0</v>
      </c>
      <c r="I95" s="42">
        <v>0</v>
      </c>
      <c r="J95" s="42">
        <v>0</v>
      </c>
      <c r="K95" s="42">
        <v>0</v>
      </c>
      <c r="L95" s="42">
        <v>0</v>
      </c>
      <c r="M95" s="42">
        <v>0</v>
      </c>
      <c r="N95" s="42">
        <v>0</v>
      </c>
      <c r="O95" s="42">
        <v>0</v>
      </c>
      <c r="P95" s="41" t="s">
        <v>315</v>
      </c>
      <c r="Q95" s="43" t="s">
        <v>36</v>
      </c>
      <c r="R95" s="44" t="s">
        <v>46</v>
      </c>
    </row>
    <row r="96" spans="1:18" x14ac:dyDescent="0.3">
      <c r="A96" s="39"/>
      <c r="B96" s="40"/>
      <c r="C96" s="41"/>
      <c r="D96" s="41"/>
      <c r="E96" s="41"/>
      <c r="F96" s="42">
        <v>0</v>
      </c>
      <c r="G96" s="42">
        <v>0</v>
      </c>
      <c r="H96" s="42">
        <v>0</v>
      </c>
      <c r="I96" s="42">
        <v>0</v>
      </c>
      <c r="J96" s="42">
        <v>0</v>
      </c>
      <c r="K96" s="42">
        <v>0</v>
      </c>
      <c r="L96" s="42">
        <v>0</v>
      </c>
      <c r="M96" s="42">
        <v>0</v>
      </c>
      <c r="N96" s="42">
        <v>0</v>
      </c>
      <c r="O96" s="42">
        <v>0</v>
      </c>
      <c r="P96" s="41" t="s">
        <v>319</v>
      </c>
      <c r="Q96" s="43" t="s">
        <v>283</v>
      </c>
      <c r="R96" s="44" t="s">
        <v>320</v>
      </c>
    </row>
    <row r="97" spans="1:18" ht="68.400000000000006" x14ac:dyDescent="0.3">
      <c r="A97" s="20" t="s">
        <v>321</v>
      </c>
      <c r="B97" s="21" t="s">
        <v>322</v>
      </c>
      <c r="C97" s="22" t="s">
        <v>212</v>
      </c>
      <c r="D97" s="22" t="s">
        <v>215</v>
      </c>
      <c r="E97" s="22"/>
      <c r="F97" s="23">
        <f t="shared" ref="F97:O97" si="30">F98+F101</f>
        <v>500475.02</v>
      </c>
      <c r="G97" s="23">
        <f t="shared" si="30"/>
        <v>2269.2799999999997</v>
      </c>
      <c r="H97" s="23">
        <f t="shared" si="30"/>
        <v>0</v>
      </c>
      <c r="I97" s="23">
        <f t="shared" si="30"/>
        <v>0</v>
      </c>
      <c r="J97" s="23">
        <f t="shared" si="30"/>
        <v>0</v>
      </c>
      <c r="K97" s="23">
        <f t="shared" si="30"/>
        <v>0</v>
      </c>
      <c r="L97" s="23">
        <f t="shared" si="30"/>
        <v>460913.46</v>
      </c>
      <c r="M97" s="23">
        <f t="shared" si="30"/>
        <v>37292.28</v>
      </c>
      <c r="N97" s="23">
        <f t="shared" si="30"/>
        <v>0</v>
      </c>
      <c r="O97" s="23">
        <f t="shared" si="30"/>
        <v>0</v>
      </c>
      <c r="P97" s="22" t="s">
        <v>323</v>
      </c>
      <c r="Q97" s="24" t="s">
        <v>30</v>
      </c>
      <c r="R97" s="25" t="s">
        <v>54</v>
      </c>
    </row>
    <row r="98" spans="1:18" ht="68.400000000000006" x14ac:dyDescent="0.3">
      <c r="A98" s="26" t="s">
        <v>324</v>
      </c>
      <c r="B98" s="27" t="s">
        <v>325</v>
      </c>
      <c r="C98" s="28" t="s">
        <v>212</v>
      </c>
      <c r="D98" s="28" t="s">
        <v>215</v>
      </c>
      <c r="E98" s="28" t="s">
        <v>34</v>
      </c>
      <c r="F98" s="29">
        <f t="shared" ref="F98:O98" si="31">SUM(F99:F100)</f>
        <v>499605.74</v>
      </c>
      <c r="G98" s="29">
        <f t="shared" si="31"/>
        <v>1400</v>
      </c>
      <c r="H98" s="29">
        <f t="shared" si="31"/>
        <v>0</v>
      </c>
      <c r="I98" s="29">
        <f t="shared" si="31"/>
        <v>0</v>
      </c>
      <c r="J98" s="29">
        <f t="shared" si="31"/>
        <v>0</v>
      </c>
      <c r="K98" s="29">
        <f t="shared" si="31"/>
        <v>0</v>
      </c>
      <c r="L98" s="29">
        <f t="shared" si="31"/>
        <v>460913.46</v>
      </c>
      <c r="M98" s="29">
        <f t="shared" si="31"/>
        <v>37292.28</v>
      </c>
      <c r="N98" s="29">
        <f t="shared" si="31"/>
        <v>0</v>
      </c>
      <c r="O98" s="29">
        <f t="shared" si="31"/>
        <v>0</v>
      </c>
      <c r="P98" s="28" t="s">
        <v>326</v>
      </c>
      <c r="Q98" s="30" t="s">
        <v>36</v>
      </c>
      <c r="R98" s="31" t="s">
        <v>37</v>
      </c>
    </row>
    <row r="99" spans="1:18" ht="68.400000000000006" x14ac:dyDescent="0.3">
      <c r="A99" s="32" t="s">
        <v>327</v>
      </c>
      <c r="B99" s="33" t="s">
        <v>328</v>
      </c>
      <c r="C99" s="34" t="s">
        <v>212</v>
      </c>
      <c r="D99" s="34" t="s">
        <v>243</v>
      </c>
      <c r="E99" s="34" t="s">
        <v>41</v>
      </c>
      <c r="F99" s="35">
        <v>32610.02</v>
      </c>
      <c r="G99" s="35">
        <v>0</v>
      </c>
      <c r="H99" s="35">
        <v>0</v>
      </c>
      <c r="I99" s="35">
        <v>0</v>
      </c>
      <c r="J99" s="35">
        <v>0</v>
      </c>
      <c r="K99" s="35">
        <v>0</v>
      </c>
      <c r="L99" s="35">
        <v>32610.01</v>
      </c>
      <c r="M99" s="35">
        <v>0.01</v>
      </c>
      <c r="N99" s="35">
        <v>0</v>
      </c>
      <c r="O99" s="35">
        <v>0</v>
      </c>
      <c r="P99" s="34" t="s">
        <v>329</v>
      </c>
      <c r="Q99" s="36" t="s">
        <v>36</v>
      </c>
      <c r="R99" s="37" t="s">
        <v>46</v>
      </c>
    </row>
    <row r="100" spans="1:18" ht="68.400000000000006" x14ac:dyDescent="0.3">
      <c r="A100" s="32" t="s">
        <v>330</v>
      </c>
      <c r="B100" s="33" t="s">
        <v>331</v>
      </c>
      <c r="C100" s="34" t="s">
        <v>212</v>
      </c>
      <c r="D100" s="34" t="s">
        <v>243</v>
      </c>
      <c r="E100" s="34" t="s">
        <v>41</v>
      </c>
      <c r="F100" s="35">
        <v>466995.72</v>
      </c>
      <c r="G100" s="35">
        <v>1400</v>
      </c>
      <c r="H100" s="35">
        <v>0</v>
      </c>
      <c r="I100" s="35">
        <v>0</v>
      </c>
      <c r="J100" s="35">
        <v>0</v>
      </c>
      <c r="K100" s="35">
        <v>0</v>
      </c>
      <c r="L100" s="35">
        <v>428303.45</v>
      </c>
      <c r="M100" s="35">
        <v>37292.269999999997</v>
      </c>
      <c r="N100" s="35">
        <v>0</v>
      </c>
      <c r="O100" s="35">
        <v>0</v>
      </c>
      <c r="P100" s="34" t="s">
        <v>329</v>
      </c>
      <c r="Q100" s="36" t="s">
        <v>36</v>
      </c>
      <c r="R100" s="37" t="s">
        <v>46</v>
      </c>
    </row>
    <row r="101" spans="1:18" ht="68.400000000000006" x14ac:dyDescent="0.3">
      <c r="A101" s="26" t="s">
        <v>332</v>
      </c>
      <c r="B101" s="27" t="s">
        <v>333</v>
      </c>
      <c r="C101" s="28" t="s">
        <v>212</v>
      </c>
      <c r="D101" s="28" t="s">
        <v>215</v>
      </c>
      <c r="E101" s="28" t="s">
        <v>34</v>
      </c>
      <c r="F101" s="29">
        <f t="shared" ref="F101:O101" si="32">SUM(F102:F106)</f>
        <v>869.28</v>
      </c>
      <c r="G101" s="29">
        <f t="shared" si="32"/>
        <v>869.28</v>
      </c>
      <c r="H101" s="29">
        <f t="shared" si="32"/>
        <v>0</v>
      </c>
      <c r="I101" s="29">
        <f t="shared" si="32"/>
        <v>0</v>
      </c>
      <c r="J101" s="29">
        <f t="shared" si="32"/>
        <v>0</v>
      </c>
      <c r="K101" s="29">
        <f t="shared" si="32"/>
        <v>0</v>
      </c>
      <c r="L101" s="29">
        <f t="shared" si="32"/>
        <v>0</v>
      </c>
      <c r="M101" s="29">
        <f t="shared" si="32"/>
        <v>0</v>
      </c>
      <c r="N101" s="29">
        <f t="shared" si="32"/>
        <v>0</v>
      </c>
      <c r="O101" s="29">
        <f t="shared" si="32"/>
        <v>0</v>
      </c>
      <c r="P101" s="28" t="s">
        <v>326</v>
      </c>
      <c r="Q101" s="30" t="s">
        <v>36</v>
      </c>
      <c r="R101" s="31" t="s">
        <v>334</v>
      </c>
    </row>
    <row r="102" spans="1:18" ht="68.400000000000006" x14ac:dyDescent="0.3">
      <c r="A102" s="32" t="s">
        <v>335</v>
      </c>
      <c r="B102" s="33" t="s">
        <v>336</v>
      </c>
      <c r="C102" s="34" t="s">
        <v>212</v>
      </c>
      <c r="D102" s="34" t="s">
        <v>232</v>
      </c>
      <c r="E102" s="34" t="s">
        <v>41</v>
      </c>
      <c r="F102" s="35">
        <v>235</v>
      </c>
      <c r="G102" s="35">
        <v>235</v>
      </c>
      <c r="H102" s="35">
        <v>0</v>
      </c>
      <c r="I102" s="35">
        <v>0</v>
      </c>
      <c r="J102" s="35">
        <v>0</v>
      </c>
      <c r="K102" s="35">
        <v>0</v>
      </c>
      <c r="L102" s="35">
        <v>0</v>
      </c>
      <c r="M102" s="35">
        <v>0</v>
      </c>
      <c r="N102" s="35">
        <v>0</v>
      </c>
      <c r="O102" s="35">
        <v>0</v>
      </c>
      <c r="P102" s="34" t="s">
        <v>337</v>
      </c>
      <c r="Q102" s="36" t="s">
        <v>36</v>
      </c>
      <c r="R102" s="37" t="s">
        <v>46</v>
      </c>
    </row>
    <row r="103" spans="1:18" ht="68.400000000000006" x14ac:dyDescent="0.3">
      <c r="A103" s="32" t="s">
        <v>338</v>
      </c>
      <c r="B103" s="33" t="s">
        <v>339</v>
      </c>
      <c r="C103" s="34" t="s">
        <v>212</v>
      </c>
      <c r="D103" s="34" t="s">
        <v>243</v>
      </c>
      <c r="E103" s="34" t="s">
        <v>41</v>
      </c>
      <c r="F103" s="35">
        <v>204</v>
      </c>
      <c r="G103" s="35">
        <v>204</v>
      </c>
      <c r="H103" s="35">
        <v>0</v>
      </c>
      <c r="I103" s="35">
        <v>0</v>
      </c>
      <c r="J103" s="35">
        <v>0</v>
      </c>
      <c r="K103" s="35">
        <v>0</v>
      </c>
      <c r="L103" s="35">
        <v>0</v>
      </c>
      <c r="M103" s="35">
        <v>0</v>
      </c>
      <c r="N103" s="35">
        <v>0</v>
      </c>
      <c r="O103" s="35">
        <v>0</v>
      </c>
      <c r="P103" s="34" t="s">
        <v>337</v>
      </c>
      <c r="Q103" s="36" t="s">
        <v>36</v>
      </c>
      <c r="R103" s="37" t="s">
        <v>46</v>
      </c>
    </row>
    <row r="104" spans="1:18" ht="68.400000000000006" x14ac:dyDescent="0.3">
      <c r="A104" s="32" t="s">
        <v>340</v>
      </c>
      <c r="B104" s="33" t="s">
        <v>341</v>
      </c>
      <c r="C104" s="34" t="s">
        <v>212</v>
      </c>
      <c r="D104" s="34" t="s">
        <v>243</v>
      </c>
      <c r="E104" s="34" t="s">
        <v>41</v>
      </c>
      <c r="F104" s="35">
        <v>183.39</v>
      </c>
      <c r="G104" s="35">
        <v>183.39</v>
      </c>
      <c r="H104" s="35">
        <v>0</v>
      </c>
      <c r="I104" s="35">
        <v>0</v>
      </c>
      <c r="J104" s="35">
        <v>0</v>
      </c>
      <c r="K104" s="35">
        <v>0</v>
      </c>
      <c r="L104" s="35">
        <v>0</v>
      </c>
      <c r="M104" s="35">
        <v>0</v>
      </c>
      <c r="N104" s="35">
        <v>0</v>
      </c>
      <c r="O104" s="35">
        <v>0</v>
      </c>
      <c r="P104" s="34" t="s">
        <v>337</v>
      </c>
      <c r="Q104" s="36" t="s">
        <v>36</v>
      </c>
      <c r="R104" s="37" t="s">
        <v>46</v>
      </c>
    </row>
    <row r="105" spans="1:18" ht="68.400000000000006" x14ac:dyDescent="0.3">
      <c r="A105" s="32" t="s">
        <v>342</v>
      </c>
      <c r="B105" s="33" t="s">
        <v>343</v>
      </c>
      <c r="C105" s="34" t="s">
        <v>212</v>
      </c>
      <c r="D105" s="34" t="s">
        <v>243</v>
      </c>
      <c r="E105" s="34" t="s">
        <v>41</v>
      </c>
      <c r="F105" s="35">
        <v>156</v>
      </c>
      <c r="G105" s="35">
        <v>156</v>
      </c>
      <c r="H105" s="35">
        <v>0</v>
      </c>
      <c r="I105" s="35">
        <v>0</v>
      </c>
      <c r="J105" s="35">
        <v>0</v>
      </c>
      <c r="K105" s="35">
        <v>0</v>
      </c>
      <c r="L105" s="35">
        <v>0</v>
      </c>
      <c r="M105" s="35">
        <v>0</v>
      </c>
      <c r="N105" s="35">
        <v>0</v>
      </c>
      <c r="O105" s="35">
        <v>0</v>
      </c>
      <c r="P105" s="34" t="s">
        <v>337</v>
      </c>
      <c r="Q105" s="36" t="s">
        <v>36</v>
      </c>
      <c r="R105" s="37" t="s">
        <v>46</v>
      </c>
    </row>
    <row r="106" spans="1:18" ht="68.400000000000006" x14ac:dyDescent="0.3">
      <c r="A106" s="32" t="s">
        <v>344</v>
      </c>
      <c r="B106" s="33" t="s">
        <v>345</v>
      </c>
      <c r="C106" s="34" t="s">
        <v>212</v>
      </c>
      <c r="D106" s="34" t="s">
        <v>346</v>
      </c>
      <c r="E106" s="34" t="s">
        <v>41</v>
      </c>
      <c r="F106" s="35">
        <v>90.89</v>
      </c>
      <c r="G106" s="35">
        <v>90.89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4" t="s">
        <v>337</v>
      </c>
      <c r="Q106" s="36" t="s">
        <v>36</v>
      </c>
      <c r="R106" s="37" t="s">
        <v>46</v>
      </c>
    </row>
    <row r="107" spans="1:18" ht="45.6" x14ac:dyDescent="0.3">
      <c r="A107" s="20" t="s">
        <v>347</v>
      </c>
      <c r="B107" s="21" t="s">
        <v>348</v>
      </c>
      <c r="C107" s="22" t="s">
        <v>212</v>
      </c>
      <c r="D107" s="22" t="s">
        <v>215</v>
      </c>
      <c r="E107" s="22"/>
      <c r="F107" s="23">
        <f t="shared" ref="F107:O108" si="33">SUM(F108:F108)</f>
        <v>4235</v>
      </c>
      <c r="G107" s="23">
        <f t="shared" si="33"/>
        <v>4235</v>
      </c>
      <c r="H107" s="23">
        <f t="shared" si="33"/>
        <v>0</v>
      </c>
      <c r="I107" s="23">
        <f t="shared" si="33"/>
        <v>0</v>
      </c>
      <c r="J107" s="23">
        <f t="shared" si="33"/>
        <v>0</v>
      </c>
      <c r="K107" s="23">
        <f t="shared" si="33"/>
        <v>0</v>
      </c>
      <c r="L107" s="23">
        <f t="shared" si="33"/>
        <v>0</v>
      </c>
      <c r="M107" s="23">
        <f t="shared" si="33"/>
        <v>0</v>
      </c>
      <c r="N107" s="23">
        <f t="shared" si="33"/>
        <v>0</v>
      </c>
      <c r="O107" s="23">
        <f t="shared" si="33"/>
        <v>0</v>
      </c>
      <c r="P107" s="22" t="s">
        <v>349</v>
      </c>
      <c r="Q107" s="24" t="s">
        <v>30</v>
      </c>
      <c r="R107" s="25" t="s">
        <v>54</v>
      </c>
    </row>
    <row r="108" spans="1:18" ht="68.400000000000006" x14ac:dyDescent="0.3">
      <c r="A108" s="26" t="s">
        <v>350</v>
      </c>
      <c r="B108" s="27" t="s">
        <v>351</v>
      </c>
      <c r="C108" s="28" t="s">
        <v>212</v>
      </c>
      <c r="D108" s="28" t="s">
        <v>215</v>
      </c>
      <c r="E108" s="28" t="s">
        <v>34</v>
      </c>
      <c r="F108" s="29">
        <f t="shared" si="33"/>
        <v>4235</v>
      </c>
      <c r="G108" s="29">
        <f t="shared" si="33"/>
        <v>4235</v>
      </c>
      <c r="H108" s="29">
        <f t="shared" si="33"/>
        <v>0</v>
      </c>
      <c r="I108" s="29">
        <f t="shared" si="33"/>
        <v>0</v>
      </c>
      <c r="J108" s="29">
        <f t="shared" si="33"/>
        <v>0</v>
      </c>
      <c r="K108" s="29">
        <f t="shared" si="33"/>
        <v>0</v>
      </c>
      <c r="L108" s="29">
        <f t="shared" si="33"/>
        <v>0</v>
      </c>
      <c r="M108" s="29">
        <f t="shared" si="33"/>
        <v>0</v>
      </c>
      <c r="N108" s="29">
        <f t="shared" si="33"/>
        <v>0</v>
      </c>
      <c r="O108" s="29">
        <f t="shared" si="33"/>
        <v>0</v>
      </c>
      <c r="P108" s="28" t="s">
        <v>352</v>
      </c>
      <c r="Q108" s="30" t="s">
        <v>36</v>
      </c>
      <c r="R108" s="31" t="s">
        <v>46</v>
      </c>
    </row>
    <row r="109" spans="1:18" ht="68.400000000000006" x14ac:dyDescent="0.3">
      <c r="A109" s="32" t="s">
        <v>353</v>
      </c>
      <c r="B109" s="33" t="s">
        <v>354</v>
      </c>
      <c r="C109" s="34" t="s">
        <v>212</v>
      </c>
      <c r="D109" s="34" t="s">
        <v>346</v>
      </c>
      <c r="E109" s="34" t="s">
        <v>193</v>
      </c>
      <c r="F109" s="35">
        <v>4235</v>
      </c>
      <c r="G109" s="35">
        <v>4235</v>
      </c>
      <c r="H109" s="35">
        <v>0</v>
      </c>
      <c r="I109" s="35">
        <v>0</v>
      </c>
      <c r="J109" s="35">
        <v>0</v>
      </c>
      <c r="K109" s="35">
        <v>0</v>
      </c>
      <c r="L109" s="35">
        <v>0</v>
      </c>
      <c r="M109" s="35">
        <v>0</v>
      </c>
      <c r="N109" s="35">
        <v>0</v>
      </c>
      <c r="O109" s="35">
        <v>0</v>
      </c>
      <c r="P109" s="34" t="s">
        <v>247</v>
      </c>
      <c r="Q109" s="36" t="s">
        <v>36</v>
      </c>
      <c r="R109" s="37" t="s">
        <v>46</v>
      </c>
    </row>
    <row r="110" spans="1:18" ht="45.6" x14ac:dyDescent="0.3">
      <c r="A110" s="20" t="s">
        <v>355</v>
      </c>
      <c r="B110" s="21" t="s">
        <v>356</v>
      </c>
      <c r="C110" s="22" t="s">
        <v>212</v>
      </c>
      <c r="D110" s="22" t="s">
        <v>215</v>
      </c>
      <c r="E110" s="22"/>
      <c r="F110" s="23">
        <f t="shared" ref="F110:O110" si="34">F111+F113</f>
        <v>194742.82</v>
      </c>
      <c r="G110" s="23">
        <f t="shared" si="34"/>
        <v>194742.82</v>
      </c>
      <c r="H110" s="23">
        <f t="shared" si="34"/>
        <v>0</v>
      </c>
      <c r="I110" s="23">
        <f t="shared" si="34"/>
        <v>0</v>
      </c>
      <c r="J110" s="23">
        <f t="shared" si="34"/>
        <v>0</v>
      </c>
      <c r="K110" s="23">
        <f t="shared" si="34"/>
        <v>0</v>
      </c>
      <c r="L110" s="23">
        <f t="shared" si="34"/>
        <v>0</v>
      </c>
      <c r="M110" s="23">
        <f t="shared" si="34"/>
        <v>0</v>
      </c>
      <c r="N110" s="23">
        <f t="shared" si="34"/>
        <v>0</v>
      </c>
      <c r="O110" s="23">
        <f t="shared" si="34"/>
        <v>0</v>
      </c>
      <c r="P110" s="22" t="s">
        <v>357</v>
      </c>
      <c r="Q110" s="24" t="s">
        <v>36</v>
      </c>
      <c r="R110" s="25" t="s">
        <v>151</v>
      </c>
    </row>
    <row r="111" spans="1:18" ht="68.400000000000006" x14ac:dyDescent="0.3">
      <c r="A111" s="26" t="s">
        <v>358</v>
      </c>
      <c r="B111" s="27" t="s">
        <v>359</v>
      </c>
      <c r="C111" s="28" t="s">
        <v>212</v>
      </c>
      <c r="D111" s="28" t="s">
        <v>215</v>
      </c>
      <c r="E111" s="28" t="s">
        <v>34</v>
      </c>
      <c r="F111" s="29">
        <f t="shared" ref="F111:O111" si="35">SUM(F112:F112)</f>
        <v>191282.82</v>
      </c>
      <c r="G111" s="29">
        <f t="shared" si="35"/>
        <v>191282.82</v>
      </c>
      <c r="H111" s="29">
        <f t="shared" si="35"/>
        <v>0</v>
      </c>
      <c r="I111" s="29">
        <f t="shared" si="35"/>
        <v>0</v>
      </c>
      <c r="J111" s="29">
        <f t="shared" si="35"/>
        <v>0</v>
      </c>
      <c r="K111" s="29">
        <f t="shared" si="35"/>
        <v>0</v>
      </c>
      <c r="L111" s="29">
        <f t="shared" si="35"/>
        <v>0</v>
      </c>
      <c r="M111" s="29">
        <f t="shared" si="35"/>
        <v>0</v>
      </c>
      <c r="N111" s="29">
        <f t="shared" si="35"/>
        <v>0</v>
      </c>
      <c r="O111" s="29">
        <f t="shared" si="35"/>
        <v>0</v>
      </c>
      <c r="P111" s="28" t="s">
        <v>360</v>
      </c>
      <c r="Q111" s="30" t="s">
        <v>36</v>
      </c>
      <c r="R111" s="31" t="s">
        <v>151</v>
      </c>
    </row>
    <row r="112" spans="1:18" ht="68.400000000000006" x14ac:dyDescent="0.3">
      <c r="A112" s="32" t="s">
        <v>361</v>
      </c>
      <c r="B112" s="33" t="s">
        <v>362</v>
      </c>
      <c r="C112" s="34" t="s">
        <v>212</v>
      </c>
      <c r="D112" s="34" t="s">
        <v>215</v>
      </c>
      <c r="E112" s="34" t="s">
        <v>41</v>
      </c>
      <c r="F112" s="35">
        <v>191282.82</v>
      </c>
      <c r="G112" s="35">
        <v>191282.82</v>
      </c>
      <c r="H112" s="35">
        <v>0</v>
      </c>
      <c r="I112" s="35">
        <v>0</v>
      </c>
      <c r="J112" s="35">
        <v>0</v>
      </c>
      <c r="K112" s="35">
        <v>0</v>
      </c>
      <c r="L112" s="35">
        <v>0</v>
      </c>
      <c r="M112" s="35">
        <v>0</v>
      </c>
      <c r="N112" s="35">
        <v>0</v>
      </c>
      <c r="O112" s="35">
        <v>0</v>
      </c>
      <c r="P112" s="34" t="s">
        <v>363</v>
      </c>
      <c r="Q112" s="36" t="s">
        <v>36</v>
      </c>
      <c r="R112" s="37" t="s">
        <v>151</v>
      </c>
    </row>
    <row r="113" spans="1:18" ht="91.2" x14ac:dyDescent="0.3">
      <c r="A113" s="26" t="s">
        <v>364</v>
      </c>
      <c r="B113" s="27" t="s">
        <v>365</v>
      </c>
      <c r="C113" s="28" t="s">
        <v>212</v>
      </c>
      <c r="D113" s="28" t="s">
        <v>215</v>
      </c>
      <c r="E113" s="28" t="s">
        <v>34</v>
      </c>
      <c r="F113" s="29">
        <f t="shared" ref="F113:O113" si="36">SUM(F114:F114)</f>
        <v>3460</v>
      </c>
      <c r="G113" s="29">
        <f t="shared" si="36"/>
        <v>3460</v>
      </c>
      <c r="H113" s="29">
        <f t="shared" si="36"/>
        <v>0</v>
      </c>
      <c r="I113" s="29">
        <f t="shared" si="36"/>
        <v>0</v>
      </c>
      <c r="J113" s="29">
        <f t="shared" si="36"/>
        <v>0</v>
      </c>
      <c r="K113" s="29">
        <f t="shared" si="36"/>
        <v>0</v>
      </c>
      <c r="L113" s="29">
        <f t="shared" si="36"/>
        <v>0</v>
      </c>
      <c r="M113" s="29">
        <f t="shared" si="36"/>
        <v>0</v>
      </c>
      <c r="N113" s="29">
        <f t="shared" si="36"/>
        <v>0</v>
      </c>
      <c r="O113" s="29">
        <f t="shared" si="36"/>
        <v>0</v>
      </c>
      <c r="P113" s="28" t="s">
        <v>366</v>
      </c>
      <c r="Q113" s="30" t="s">
        <v>36</v>
      </c>
      <c r="R113" s="31" t="s">
        <v>334</v>
      </c>
    </row>
    <row r="114" spans="1:18" ht="68.400000000000006" x14ac:dyDescent="0.3">
      <c r="A114" s="32" t="s">
        <v>367</v>
      </c>
      <c r="B114" s="33" t="s">
        <v>368</v>
      </c>
      <c r="C114" s="34" t="s">
        <v>212</v>
      </c>
      <c r="D114" s="34" t="s">
        <v>215</v>
      </c>
      <c r="E114" s="34" t="s">
        <v>41</v>
      </c>
      <c r="F114" s="35">
        <v>3460</v>
      </c>
      <c r="G114" s="35">
        <v>3460</v>
      </c>
      <c r="H114" s="35">
        <v>0</v>
      </c>
      <c r="I114" s="35">
        <v>0</v>
      </c>
      <c r="J114" s="35">
        <v>0</v>
      </c>
      <c r="K114" s="35">
        <v>0</v>
      </c>
      <c r="L114" s="35">
        <v>0</v>
      </c>
      <c r="M114" s="35">
        <v>0</v>
      </c>
      <c r="N114" s="35">
        <v>0</v>
      </c>
      <c r="O114" s="35">
        <v>0</v>
      </c>
      <c r="P114" s="34" t="s">
        <v>363</v>
      </c>
      <c r="Q114" s="36" t="s">
        <v>36</v>
      </c>
      <c r="R114" s="37" t="s">
        <v>46</v>
      </c>
    </row>
    <row r="115" spans="1:18" ht="45.6" x14ac:dyDescent="0.3">
      <c r="A115" s="20" t="s">
        <v>369</v>
      </c>
      <c r="B115" s="21" t="s">
        <v>370</v>
      </c>
      <c r="C115" s="22" t="s">
        <v>212</v>
      </c>
      <c r="D115" s="22" t="s">
        <v>215</v>
      </c>
      <c r="E115" s="22"/>
      <c r="F115" s="23">
        <f t="shared" ref="F115:O116" si="37">SUM(F116:F116)</f>
        <v>3560.28</v>
      </c>
      <c r="G115" s="23">
        <f t="shared" si="37"/>
        <v>3560.28</v>
      </c>
      <c r="H115" s="23">
        <f t="shared" si="37"/>
        <v>0</v>
      </c>
      <c r="I115" s="23">
        <f t="shared" si="37"/>
        <v>0</v>
      </c>
      <c r="J115" s="23">
        <f t="shared" si="37"/>
        <v>0</v>
      </c>
      <c r="K115" s="23">
        <f t="shared" si="37"/>
        <v>0</v>
      </c>
      <c r="L115" s="23">
        <f t="shared" si="37"/>
        <v>0</v>
      </c>
      <c r="M115" s="23">
        <f t="shared" si="37"/>
        <v>0</v>
      </c>
      <c r="N115" s="23">
        <f t="shared" si="37"/>
        <v>0</v>
      </c>
      <c r="O115" s="23">
        <f t="shared" si="37"/>
        <v>0</v>
      </c>
      <c r="P115" s="22" t="s">
        <v>371</v>
      </c>
      <c r="Q115" s="24" t="s">
        <v>30</v>
      </c>
      <c r="R115" s="25" t="s">
        <v>372</v>
      </c>
    </row>
    <row r="116" spans="1:18" ht="45.6" x14ac:dyDescent="0.3">
      <c r="A116" s="26" t="s">
        <v>373</v>
      </c>
      <c r="B116" s="27" t="s">
        <v>374</v>
      </c>
      <c r="C116" s="28" t="s">
        <v>212</v>
      </c>
      <c r="D116" s="28" t="s">
        <v>215</v>
      </c>
      <c r="E116" s="28" t="s">
        <v>34</v>
      </c>
      <c r="F116" s="29">
        <f t="shared" si="37"/>
        <v>3560.28</v>
      </c>
      <c r="G116" s="29">
        <f t="shared" si="37"/>
        <v>3560.28</v>
      </c>
      <c r="H116" s="29">
        <f t="shared" si="37"/>
        <v>0</v>
      </c>
      <c r="I116" s="29">
        <f t="shared" si="37"/>
        <v>0</v>
      </c>
      <c r="J116" s="29">
        <f t="shared" si="37"/>
        <v>0</v>
      </c>
      <c r="K116" s="29">
        <f t="shared" si="37"/>
        <v>0</v>
      </c>
      <c r="L116" s="29">
        <f t="shared" si="37"/>
        <v>0</v>
      </c>
      <c r="M116" s="29">
        <f t="shared" si="37"/>
        <v>0</v>
      </c>
      <c r="N116" s="29">
        <f t="shared" si="37"/>
        <v>0</v>
      </c>
      <c r="O116" s="29">
        <f t="shared" si="37"/>
        <v>0</v>
      </c>
      <c r="P116" s="28" t="s">
        <v>375</v>
      </c>
      <c r="Q116" s="30" t="s">
        <v>36</v>
      </c>
      <c r="R116" s="31" t="s">
        <v>46</v>
      </c>
    </row>
    <row r="117" spans="1:18" ht="45.6" x14ac:dyDescent="0.3">
      <c r="A117" s="32" t="s">
        <v>376</v>
      </c>
      <c r="B117" s="33" t="s">
        <v>377</v>
      </c>
      <c r="C117" s="34" t="s">
        <v>212</v>
      </c>
      <c r="D117" s="34" t="s">
        <v>215</v>
      </c>
      <c r="E117" s="34" t="s">
        <v>41</v>
      </c>
      <c r="F117" s="35">
        <v>3560.28</v>
      </c>
      <c r="G117" s="35">
        <v>3560.28</v>
      </c>
      <c r="H117" s="35">
        <v>0</v>
      </c>
      <c r="I117" s="35">
        <v>0</v>
      </c>
      <c r="J117" s="35">
        <v>0</v>
      </c>
      <c r="K117" s="35">
        <v>0</v>
      </c>
      <c r="L117" s="35">
        <v>0</v>
      </c>
      <c r="M117" s="35">
        <v>0</v>
      </c>
      <c r="N117" s="35">
        <v>0</v>
      </c>
      <c r="O117" s="35">
        <v>0</v>
      </c>
      <c r="P117" s="34" t="s">
        <v>224</v>
      </c>
      <c r="Q117" s="36" t="s">
        <v>36</v>
      </c>
      <c r="R117" s="37" t="s">
        <v>46</v>
      </c>
    </row>
    <row r="118" spans="1:18" ht="91.2" x14ac:dyDescent="0.3">
      <c r="A118" s="20" t="s">
        <v>378</v>
      </c>
      <c r="B118" s="21" t="s">
        <v>379</v>
      </c>
      <c r="C118" s="22" t="s">
        <v>212</v>
      </c>
      <c r="D118" s="22" t="s">
        <v>215</v>
      </c>
      <c r="E118" s="22"/>
      <c r="F118" s="23">
        <f t="shared" ref="F118:O119" si="38">SUM(F119:F119)</f>
        <v>1900</v>
      </c>
      <c r="G118" s="23">
        <f t="shared" si="38"/>
        <v>1900</v>
      </c>
      <c r="H118" s="23">
        <f t="shared" si="38"/>
        <v>0</v>
      </c>
      <c r="I118" s="23">
        <f t="shared" si="38"/>
        <v>0</v>
      </c>
      <c r="J118" s="23">
        <f t="shared" si="38"/>
        <v>0</v>
      </c>
      <c r="K118" s="23">
        <f t="shared" si="38"/>
        <v>0</v>
      </c>
      <c r="L118" s="23">
        <f t="shared" si="38"/>
        <v>0</v>
      </c>
      <c r="M118" s="23">
        <f t="shared" si="38"/>
        <v>0</v>
      </c>
      <c r="N118" s="23">
        <f t="shared" si="38"/>
        <v>0</v>
      </c>
      <c r="O118" s="23">
        <f t="shared" si="38"/>
        <v>0</v>
      </c>
      <c r="P118" s="22" t="s">
        <v>380</v>
      </c>
      <c r="Q118" s="24" t="s">
        <v>30</v>
      </c>
      <c r="R118" s="25" t="s">
        <v>381</v>
      </c>
    </row>
    <row r="119" spans="1:18" ht="68.400000000000006" x14ac:dyDescent="0.3">
      <c r="A119" s="26" t="s">
        <v>382</v>
      </c>
      <c r="B119" s="27" t="s">
        <v>383</v>
      </c>
      <c r="C119" s="28" t="s">
        <v>212</v>
      </c>
      <c r="D119" s="28" t="s">
        <v>215</v>
      </c>
      <c r="E119" s="28" t="s">
        <v>34</v>
      </c>
      <c r="F119" s="29">
        <f t="shared" si="38"/>
        <v>1900</v>
      </c>
      <c r="G119" s="29">
        <f t="shared" si="38"/>
        <v>1900</v>
      </c>
      <c r="H119" s="29">
        <f t="shared" si="38"/>
        <v>0</v>
      </c>
      <c r="I119" s="29">
        <f t="shared" si="38"/>
        <v>0</v>
      </c>
      <c r="J119" s="29">
        <f t="shared" si="38"/>
        <v>0</v>
      </c>
      <c r="K119" s="29">
        <f t="shared" si="38"/>
        <v>0</v>
      </c>
      <c r="L119" s="29">
        <f t="shared" si="38"/>
        <v>0</v>
      </c>
      <c r="M119" s="29">
        <f t="shared" si="38"/>
        <v>0</v>
      </c>
      <c r="N119" s="29">
        <f t="shared" si="38"/>
        <v>0</v>
      </c>
      <c r="O119" s="29">
        <f t="shared" si="38"/>
        <v>0</v>
      </c>
      <c r="P119" s="28" t="s">
        <v>384</v>
      </c>
      <c r="Q119" s="30" t="s">
        <v>36</v>
      </c>
      <c r="R119" s="31" t="s">
        <v>46</v>
      </c>
    </row>
    <row r="120" spans="1:18" ht="91.2" x14ac:dyDescent="0.3">
      <c r="A120" s="32" t="s">
        <v>385</v>
      </c>
      <c r="B120" s="33" t="s">
        <v>386</v>
      </c>
      <c r="C120" s="34" t="s">
        <v>212</v>
      </c>
      <c r="D120" s="34" t="s">
        <v>243</v>
      </c>
      <c r="E120" s="34" t="s">
        <v>34</v>
      </c>
      <c r="F120" s="35">
        <v>1900</v>
      </c>
      <c r="G120" s="35">
        <v>1900</v>
      </c>
      <c r="H120" s="35">
        <v>0</v>
      </c>
      <c r="I120" s="35">
        <v>0</v>
      </c>
      <c r="J120" s="35">
        <v>0</v>
      </c>
      <c r="K120" s="35">
        <v>0</v>
      </c>
      <c r="L120" s="35">
        <v>0</v>
      </c>
      <c r="M120" s="35">
        <v>0</v>
      </c>
      <c r="N120" s="35">
        <v>0</v>
      </c>
      <c r="O120" s="35">
        <v>0</v>
      </c>
      <c r="P120" s="34" t="s">
        <v>387</v>
      </c>
      <c r="Q120" s="36" t="s">
        <v>36</v>
      </c>
      <c r="R120" s="37" t="s">
        <v>46</v>
      </c>
    </row>
    <row r="121" spans="1:18" ht="68.400000000000006" x14ac:dyDescent="0.3">
      <c r="A121" s="20" t="s">
        <v>388</v>
      </c>
      <c r="B121" s="21" t="s">
        <v>389</v>
      </c>
      <c r="C121" s="22" t="s">
        <v>212</v>
      </c>
      <c r="D121" s="22" t="s">
        <v>215</v>
      </c>
      <c r="E121" s="22"/>
      <c r="F121" s="23">
        <f t="shared" ref="F121:O121" si="39">F122+F131</f>
        <v>498458.89</v>
      </c>
      <c r="G121" s="23">
        <f t="shared" si="39"/>
        <v>23550</v>
      </c>
      <c r="H121" s="23">
        <f t="shared" si="39"/>
        <v>0</v>
      </c>
      <c r="I121" s="23">
        <f t="shared" si="39"/>
        <v>0</v>
      </c>
      <c r="J121" s="23">
        <f t="shared" si="39"/>
        <v>0</v>
      </c>
      <c r="K121" s="23">
        <f t="shared" si="39"/>
        <v>0</v>
      </c>
      <c r="L121" s="23">
        <f t="shared" si="39"/>
        <v>406248.56</v>
      </c>
      <c r="M121" s="23">
        <f t="shared" si="39"/>
        <v>68660.33</v>
      </c>
      <c r="N121" s="23">
        <f t="shared" si="39"/>
        <v>0</v>
      </c>
      <c r="O121" s="23">
        <f t="shared" si="39"/>
        <v>0</v>
      </c>
      <c r="P121" s="22" t="s">
        <v>390</v>
      </c>
      <c r="Q121" s="24" t="s">
        <v>30</v>
      </c>
      <c r="R121" s="25" t="s">
        <v>279</v>
      </c>
    </row>
    <row r="122" spans="1:18" ht="114" x14ac:dyDescent="0.3">
      <c r="A122" s="26" t="s">
        <v>391</v>
      </c>
      <c r="B122" s="27" t="s">
        <v>392</v>
      </c>
      <c r="C122" s="28" t="s">
        <v>212</v>
      </c>
      <c r="D122" s="28" t="s">
        <v>215</v>
      </c>
      <c r="E122" s="28" t="s">
        <v>189</v>
      </c>
      <c r="F122" s="29">
        <f t="shared" ref="F122:O122" si="40">SUM(F123:F129)</f>
        <v>18150</v>
      </c>
      <c r="G122" s="29">
        <f t="shared" si="40"/>
        <v>18150</v>
      </c>
      <c r="H122" s="29">
        <f t="shared" si="40"/>
        <v>0</v>
      </c>
      <c r="I122" s="29">
        <f t="shared" si="40"/>
        <v>0</v>
      </c>
      <c r="J122" s="29">
        <f t="shared" si="40"/>
        <v>0</v>
      </c>
      <c r="K122" s="29">
        <f t="shared" si="40"/>
        <v>0</v>
      </c>
      <c r="L122" s="29">
        <f t="shared" si="40"/>
        <v>0</v>
      </c>
      <c r="M122" s="29">
        <f t="shared" si="40"/>
        <v>0</v>
      </c>
      <c r="N122" s="29">
        <f t="shared" si="40"/>
        <v>0</v>
      </c>
      <c r="O122" s="29">
        <f t="shared" si="40"/>
        <v>0</v>
      </c>
      <c r="P122" s="28" t="s">
        <v>393</v>
      </c>
      <c r="Q122" s="30" t="s">
        <v>30</v>
      </c>
      <c r="R122" s="31" t="s">
        <v>279</v>
      </c>
    </row>
    <row r="123" spans="1:18" ht="91.2" x14ac:dyDescent="0.3">
      <c r="A123" s="32" t="s">
        <v>394</v>
      </c>
      <c r="B123" s="33" t="s">
        <v>395</v>
      </c>
      <c r="C123" s="34" t="s">
        <v>212</v>
      </c>
      <c r="D123" s="34" t="s">
        <v>243</v>
      </c>
      <c r="E123" s="34" t="s">
        <v>274</v>
      </c>
      <c r="F123" s="35">
        <v>0</v>
      </c>
      <c r="G123" s="35">
        <v>0</v>
      </c>
      <c r="H123" s="35">
        <v>0</v>
      </c>
      <c r="I123" s="35">
        <v>0</v>
      </c>
      <c r="J123" s="35">
        <v>0</v>
      </c>
      <c r="K123" s="35">
        <v>0</v>
      </c>
      <c r="L123" s="35">
        <v>0</v>
      </c>
      <c r="M123" s="35">
        <v>0</v>
      </c>
      <c r="N123" s="35">
        <v>0</v>
      </c>
      <c r="O123" s="35">
        <v>0</v>
      </c>
      <c r="P123" s="34"/>
      <c r="Q123" s="36"/>
      <c r="R123" s="37"/>
    </row>
    <row r="124" spans="1:18" ht="45.6" x14ac:dyDescent="0.3">
      <c r="A124" s="32" t="s">
        <v>396</v>
      </c>
      <c r="B124" s="33" t="s">
        <v>397</v>
      </c>
      <c r="C124" s="34" t="s">
        <v>212</v>
      </c>
      <c r="D124" s="34" t="s">
        <v>243</v>
      </c>
      <c r="E124" s="34" t="s">
        <v>274</v>
      </c>
      <c r="F124" s="35">
        <v>0</v>
      </c>
      <c r="G124" s="35">
        <v>0</v>
      </c>
      <c r="H124" s="35">
        <v>0</v>
      </c>
      <c r="I124" s="35">
        <v>0</v>
      </c>
      <c r="J124" s="35">
        <v>0</v>
      </c>
      <c r="K124" s="35">
        <v>0</v>
      </c>
      <c r="L124" s="35">
        <v>0</v>
      </c>
      <c r="M124" s="35">
        <v>0</v>
      </c>
      <c r="N124" s="35">
        <v>0</v>
      </c>
      <c r="O124" s="35">
        <v>0</v>
      </c>
      <c r="P124" s="34"/>
      <c r="Q124" s="36"/>
      <c r="R124" s="37"/>
    </row>
    <row r="125" spans="1:18" ht="45.6" x14ac:dyDescent="0.3">
      <c r="A125" s="32" t="s">
        <v>398</v>
      </c>
      <c r="B125" s="33" t="s">
        <v>399</v>
      </c>
      <c r="C125" s="34" t="s">
        <v>212</v>
      </c>
      <c r="D125" s="34" t="s">
        <v>243</v>
      </c>
      <c r="E125" s="34" t="s">
        <v>274</v>
      </c>
      <c r="F125" s="35">
        <v>0</v>
      </c>
      <c r="G125" s="35">
        <v>0</v>
      </c>
      <c r="H125" s="35">
        <v>0</v>
      </c>
      <c r="I125" s="35">
        <v>0</v>
      </c>
      <c r="J125" s="35">
        <v>0</v>
      </c>
      <c r="K125" s="35">
        <v>0</v>
      </c>
      <c r="L125" s="35">
        <v>0</v>
      </c>
      <c r="M125" s="35">
        <v>0</v>
      </c>
      <c r="N125" s="35">
        <v>0</v>
      </c>
      <c r="O125" s="35">
        <v>0</v>
      </c>
      <c r="P125" s="34" t="s">
        <v>247</v>
      </c>
      <c r="Q125" s="36" t="s">
        <v>36</v>
      </c>
      <c r="R125" s="37" t="s">
        <v>46</v>
      </c>
    </row>
    <row r="126" spans="1:18" ht="45.6" x14ac:dyDescent="0.3">
      <c r="A126" s="32" t="s">
        <v>400</v>
      </c>
      <c r="B126" s="33" t="s">
        <v>401</v>
      </c>
      <c r="C126" s="34" t="s">
        <v>212</v>
      </c>
      <c r="D126" s="34" t="s">
        <v>222</v>
      </c>
      <c r="E126" s="34" t="s">
        <v>274</v>
      </c>
      <c r="F126" s="35">
        <v>0</v>
      </c>
      <c r="G126" s="35">
        <v>0</v>
      </c>
      <c r="H126" s="35">
        <v>0</v>
      </c>
      <c r="I126" s="35">
        <v>0</v>
      </c>
      <c r="J126" s="35">
        <v>0</v>
      </c>
      <c r="K126" s="35">
        <v>0</v>
      </c>
      <c r="L126" s="35">
        <v>0</v>
      </c>
      <c r="M126" s="35">
        <v>0</v>
      </c>
      <c r="N126" s="35">
        <v>0</v>
      </c>
      <c r="O126" s="35">
        <v>0</v>
      </c>
      <c r="P126" s="34" t="s">
        <v>402</v>
      </c>
      <c r="Q126" s="36" t="s">
        <v>36</v>
      </c>
      <c r="R126" s="37" t="s">
        <v>46</v>
      </c>
    </row>
    <row r="127" spans="1:18" ht="68.400000000000006" x14ac:dyDescent="0.3">
      <c r="A127" s="32" t="s">
        <v>403</v>
      </c>
      <c r="B127" s="33" t="s">
        <v>404</v>
      </c>
      <c r="C127" s="34" t="s">
        <v>212</v>
      </c>
      <c r="D127" s="34" t="s">
        <v>222</v>
      </c>
      <c r="E127" s="34" t="s">
        <v>274</v>
      </c>
      <c r="F127" s="35">
        <v>0</v>
      </c>
      <c r="G127" s="35">
        <v>0</v>
      </c>
      <c r="H127" s="35">
        <v>0</v>
      </c>
      <c r="I127" s="35">
        <v>0</v>
      </c>
      <c r="J127" s="35">
        <v>0</v>
      </c>
      <c r="K127" s="35">
        <v>0</v>
      </c>
      <c r="L127" s="35">
        <v>0</v>
      </c>
      <c r="M127" s="35">
        <v>0</v>
      </c>
      <c r="N127" s="35">
        <v>0</v>
      </c>
      <c r="O127" s="35">
        <v>0</v>
      </c>
      <c r="P127" s="34" t="s">
        <v>405</v>
      </c>
      <c r="Q127" s="36" t="s">
        <v>36</v>
      </c>
      <c r="R127" s="37" t="s">
        <v>46</v>
      </c>
    </row>
    <row r="128" spans="1:18" ht="68.400000000000006" x14ac:dyDescent="0.3">
      <c r="A128" s="32" t="s">
        <v>406</v>
      </c>
      <c r="B128" s="33" t="s">
        <v>407</v>
      </c>
      <c r="C128" s="34" t="s">
        <v>212</v>
      </c>
      <c r="D128" s="34" t="s">
        <v>222</v>
      </c>
      <c r="E128" s="34" t="s">
        <v>274</v>
      </c>
      <c r="F128" s="35">
        <v>0</v>
      </c>
      <c r="G128" s="35">
        <v>0</v>
      </c>
      <c r="H128" s="35">
        <v>0</v>
      </c>
      <c r="I128" s="35">
        <v>0</v>
      </c>
      <c r="J128" s="35">
        <v>0</v>
      </c>
      <c r="K128" s="35">
        <v>0</v>
      </c>
      <c r="L128" s="35">
        <v>0</v>
      </c>
      <c r="M128" s="35">
        <v>0</v>
      </c>
      <c r="N128" s="35">
        <v>0</v>
      </c>
      <c r="O128" s="35">
        <v>0</v>
      </c>
      <c r="P128" s="34" t="s">
        <v>408</v>
      </c>
      <c r="Q128" s="36" t="s">
        <v>36</v>
      </c>
      <c r="R128" s="37" t="s">
        <v>46</v>
      </c>
    </row>
    <row r="129" spans="1:18" ht="114" x14ac:dyDescent="0.3">
      <c r="A129" s="32" t="s">
        <v>409</v>
      </c>
      <c r="B129" s="33" t="s">
        <v>410</v>
      </c>
      <c r="C129" s="34"/>
      <c r="D129" s="34" t="s">
        <v>243</v>
      </c>
      <c r="E129" s="34"/>
      <c r="F129" s="38">
        <f>SUM(F130:F130)+18150</f>
        <v>18150</v>
      </c>
      <c r="G129" s="38">
        <f>SUM(G130:G130)+18150</f>
        <v>18150</v>
      </c>
      <c r="H129" s="38">
        <f t="shared" ref="H129:O129" si="41">SUM(H130:H130)</f>
        <v>0</v>
      </c>
      <c r="I129" s="38">
        <f t="shared" si="41"/>
        <v>0</v>
      </c>
      <c r="J129" s="38">
        <f t="shared" si="41"/>
        <v>0</v>
      </c>
      <c r="K129" s="38">
        <f t="shared" si="41"/>
        <v>0</v>
      </c>
      <c r="L129" s="38">
        <f t="shared" si="41"/>
        <v>0</v>
      </c>
      <c r="M129" s="38">
        <f t="shared" si="41"/>
        <v>0</v>
      </c>
      <c r="N129" s="38">
        <f t="shared" si="41"/>
        <v>0</v>
      </c>
      <c r="O129" s="38">
        <f t="shared" si="41"/>
        <v>0</v>
      </c>
      <c r="P129" s="34" t="s">
        <v>411</v>
      </c>
      <c r="Q129" s="36" t="s">
        <v>36</v>
      </c>
      <c r="R129" s="37" t="s">
        <v>46</v>
      </c>
    </row>
    <row r="130" spans="1:18" x14ac:dyDescent="0.3">
      <c r="A130" s="39"/>
      <c r="B130" s="40"/>
      <c r="C130" s="41"/>
      <c r="D130" s="41"/>
      <c r="E130" s="41"/>
      <c r="F130" s="42">
        <v>0</v>
      </c>
      <c r="G130" s="42">
        <v>0</v>
      </c>
      <c r="H130" s="42">
        <v>0</v>
      </c>
      <c r="I130" s="42">
        <v>0</v>
      </c>
      <c r="J130" s="42">
        <v>0</v>
      </c>
      <c r="K130" s="42">
        <v>0</v>
      </c>
      <c r="L130" s="42">
        <v>0</v>
      </c>
      <c r="M130" s="42">
        <v>0</v>
      </c>
      <c r="N130" s="42">
        <v>0</v>
      </c>
      <c r="O130" s="42">
        <v>0</v>
      </c>
      <c r="P130" s="41" t="s">
        <v>412</v>
      </c>
      <c r="Q130" s="43" t="s">
        <v>36</v>
      </c>
      <c r="R130" s="44" t="s">
        <v>334</v>
      </c>
    </row>
    <row r="131" spans="1:18" ht="91.2" x14ac:dyDescent="0.3">
      <c r="A131" s="26" t="s">
        <v>413</v>
      </c>
      <c r="B131" s="27" t="s">
        <v>414</v>
      </c>
      <c r="C131" s="28" t="s">
        <v>212</v>
      </c>
      <c r="D131" s="28" t="s">
        <v>215</v>
      </c>
      <c r="E131" s="28" t="s">
        <v>189</v>
      </c>
      <c r="F131" s="29">
        <f t="shared" ref="F131:O131" si="42">SUM(F132:F135)</f>
        <v>480308.89</v>
      </c>
      <c r="G131" s="29">
        <f t="shared" si="42"/>
        <v>5400</v>
      </c>
      <c r="H131" s="29">
        <f t="shared" si="42"/>
        <v>0</v>
      </c>
      <c r="I131" s="29">
        <f t="shared" si="42"/>
        <v>0</v>
      </c>
      <c r="J131" s="29">
        <f t="shared" si="42"/>
        <v>0</v>
      </c>
      <c r="K131" s="29">
        <f t="shared" si="42"/>
        <v>0</v>
      </c>
      <c r="L131" s="29">
        <f t="shared" si="42"/>
        <v>406248.56</v>
      </c>
      <c r="M131" s="29">
        <f t="shared" si="42"/>
        <v>68660.33</v>
      </c>
      <c r="N131" s="29">
        <f t="shared" si="42"/>
        <v>0</v>
      </c>
      <c r="O131" s="29">
        <f t="shared" si="42"/>
        <v>0</v>
      </c>
      <c r="P131" s="28" t="s">
        <v>415</v>
      </c>
      <c r="Q131" s="30" t="s">
        <v>36</v>
      </c>
      <c r="R131" s="31" t="s">
        <v>416</v>
      </c>
    </row>
    <row r="132" spans="1:18" ht="68.400000000000006" x14ac:dyDescent="0.3">
      <c r="A132" s="32" t="s">
        <v>417</v>
      </c>
      <c r="B132" s="33" t="s">
        <v>418</v>
      </c>
      <c r="C132" s="34" t="s">
        <v>212</v>
      </c>
      <c r="D132" s="34" t="s">
        <v>346</v>
      </c>
      <c r="E132" s="34" t="s">
        <v>274</v>
      </c>
      <c r="F132" s="35">
        <v>36000</v>
      </c>
      <c r="G132" s="35">
        <v>5400</v>
      </c>
      <c r="H132" s="35">
        <v>0</v>
      </c>
      <c r="I132" s="35">
        <v>0</v>
      </c>
      <c r="J132" s="35">
        <v>0</v>
      </c>
      <c r="K132" s="35">
        <v>0</v>
      </c>
      <c r="L132" s="35">
        <v>30600</v>
      </c>
      <c r="M132" s="35">
        <v>0</v>
      </c>
      <c r="N132" s="35">
        <v>0</v>
      </c>
      <c r="O132" s="35">
        <v>0</v>
      </c>
      <c r="P132" s="34" t="s">
        <v>419</v>
      </c>
      <c r="Q132" s="36" t="s">
        <v>36</v>
      </c>
      <c r="R132" s="37" t="s">
        <v>334</v>
      </c>
    </row>
    <row r="133" spans="1:18" ht="68.400000000000006" x14ac:dyDescent="0.3">
      <c r="A133" s="32" t="s">
        <v>420</v>
      </c>
      <c r="B133" s="33" t="s">
        <v>421</v>
      </c>
      <c r="C133" s="34" t="s">
        <v>212</v>
      </c>
      <c r="D133" s="34" t="s">
        <v>346</v>
      </c>
      <c r="E133" s="34" t="s">
        <v>193</v>
      </c>
      <c r="F133" s="35">
        <v>20431.240000000002</v>
      </c>
      <c r="G133" s="35">
        <v>0</v>
      </c>
      <c r="H133" s="35">
        <v>0</v>
      </c>
      <c r="I133" s="35">
        <v>0</v>
      </c>
      <c r="J133" s="35">
        <v>0</v>
      </c>
      <c r="K133" s="35">
        <v>0</v>
      </c>
      <c r="L133" s="35">
        <v>20431.240000000002</v>
      </c>
      <c r="M133" s="35">
        <v>0</v>
      </c>
      <c r="N133" s="35">
        <v>0</v>
      </c>
      <c r="O133" s="35">
        <v>0</v>
      </c>
      <c r="P133" s="34" t="s">
        <v>422</v>
      </c>
      <c r="Q133" s="36" t="s">
        <v>36</v>
      </c>
      <c r="R133" s="37" t="s">
        <v>46</v>
      </c>
    </row>
    <row r="134" spans="1:18" ht="114" x14ac:dyDescent="0.3">
      <c r="A134" s="32" t="s">
        <v>423</v>
      </c>
      <c r="B134" s="33" t="s">
        <v>424</v>
      </c>
      <c r="C134" s="34" t="s">
        <v>212</v>
      </c>
      <c r="D134" s="34" t="s">
        <v>346</v>
      </c>
      <c r="E134" s="34" t="s">
        <v>193</v>
      </c>
      <c r="F134" s="35">
        <v>423877.65</v>
      </c>
      <c r="G134" s="35">
        <v>0</v>
      </c>
      <c r="H134" s="35">
        <v>0</v>
      </c>
      <c r="I134" s="35">
        <v>0</v>
      </c>
      <c r="J134" s="35">
        <v>0</v>
      </c>
      <c r="K134" s="35">
        <v>0</v>
      </c>
      <c r="L134" s="35">
        <v>355217.32</v>
      </c>
      <c r="M134" s="35">
        <v>68660.33</v>
      </c>
      <c r="N134" s="35">
        <v>0</v>
      </c>
      <c r="O134" s="35">
        <v>0</v>
      </c>
      <c r="P134" s="34" t="s">
        <v>425</v>
      </c>
      <c r="Q134" s="36" t="s">
        <v>36</v>
      </c>
      <c r="R134" s="37" t="s">
        <v>46</v>
      </c>
    </row>
    <row r="135" spans="1:18" ht="45.6" x14ac:dyDescent="0.3">
      <c r="A135" s="32" t="s">
        <v>426</v>
      </c>
      <c r="B135" s="33" t="s">
        <v>427</v>
      </c>
      <c r="C135" s="34" t="s">
        <v>212</v>
      </c>
      <c r="D135" s="34" t="s">
        <v>346</v>
      </c>
      <c r="E135" s="34" t="s">
        <v>274</v>
      </c>
      <c r="F135" s="38">
        <f t="shared" ref="F135:O135" si="43">SUM(F136:F136)</f>
        <v>0</v>
      </c>
      <c r="G135" s="38">
        <f t="shared" si="43"/>
        <v>0</v>
      </c>
      <c r="H135" s="38">
        <f t="shared" si="43"/>
        <v>0</v>
      </c>
      <c r="I135" s="38">
        <f t="shared" si="43"/>
        <v>0</v>
      </c>
      <c r="J135" s="38">
        <f t="shared" si="43"/>
        <v>0</v>
      </c>
      <c r="K135" s="38">
        <f t="shared" si="43"/>
        <v>0</v>
      </c>
      <c r="L135" s="38">
        <f t="shared" si="43"/>
        <v>0</v>
      </c>
      <c r="M135" s="38">
        <f t="shared" si="43"/>
        <v>0</v>
      </c>
      <c r="N135" s="38">
        <f t="shared" si="43"/>
        <v>0</v>
      </c>
      <c r="O135" s="38">
        <f t="shared" si="43"/>
        <v>0</v>
      </c>
      <c r="P135" s="34" t="s">
        <v>428</v>
      </c>
      <c r="Q135" s="36" t="s">
        <v>36</v>
      </c>
      <c r="R135" s="37" t="s">
        <v>334</v>
      </c>
    </row>
    <row r="136" spans="1:18" ht="45.6" x14ac:dyDescent="0.3">
      <c r="A136" s="39"/>
      <c r="B136" s="40"/>
      <c r="C136" s="41"/>
      <c r="D136" s="41"/>
      <c r="E136" s="41"/>
      <c r="F136" s="42">
        <v>0</v>
      </c>
      <c r="G136" s="42">
        <v>0</v>
      </c>
      <c r="H136" s="42">
        <v>0</v>
      </c>
      <c r="I136" s="42">
        <v>0</v>
      </c>
      <c r="J136" s="42">
        <v>0</v>
      </c>
      <c r="K136" s="42">
        <v>0</v>
      </c>
      <c r="L136" s="42">
        <v>0</v>
      </c>
      <c r="M136" s="42">
        <v>0</v>
      </c>
      <c r="N136" s="42">
        <v>0</v>
      </c>
      <c r="O136" s="42">
        <v>0</v>
      </c>
      <c r="P136" s="41" t="s">
        <v>429</v>
      </c>
      <c r="Q136" s="43" t="s">
        <v>36</v>
      </c>
      <c r="R136" s="44" t="s">
        <v>46</v>
      </c>
    </row>
    <row r="137" spans="1:18" ht="68.400000000000006" x14ac:dyDescent="0.3">
      <c r="A137" s="20" t="s">
        <v>430</v>
      </c>
      <c r="B137" s="21" t="s">
        <v>431</v>
      </c>
      <c r="C137" s="22" t="s">
        <v>212</v>
      </c>
      <c r="D137" s="22" t="s">
        <v>215</v>
      </c>
      <c r="E137" s="22"/>
      <c r="F137" s="23">
        <f t="shared" ref="F137:O137" si="44">F138+F142</f>
        <v>534508.79</v>
      </c>
      <c r="G137" s="23">
        <f t="shared" si="44"/>
        <v>0</v>
      </c>
      <c r="H137" s="23">
        <f t="shared" si="44"/>
        <v>0</v>
      </c>
      <c r="I137" s="23">
        <f t="shared" si="44"/>
        <v>0</v>
      </c>
      <c r="J137" s="23">
        <f t="shared" si="44"/>
        <v>0</v>
      </c>
      <c r="K137" s="23">
        <f t="shared" si="44"/>
        <v>0</v>
      </c>
      <c r="L137" s="23">
        <f t="shared" si="44"/>
        <v>534508.79</v>
      </c>
      <c r="M137" s="23">
        <f t="shared" si="44"/>
        <v>0</v>
      </c>
      <c r="N137" s="23">
        <f t="shared" si="44"/>
        <v>0</v>
      </c>
      <c r="O137" s="23">
        <f t="shared" si="44"/>
        <v>0</v>
      </c>
      <c r="P137" s="22" t="s">
        <v>432</v>
      </c>
      <c r="Q137" s="24" t="s">
        <v>30</v>
      </c>
      <c r="R137" s="25" t="s">
        <v>166</v>
      </c>
    </row>
    <row r="138" spans="1:18" ht="68.400000000000006" x14ac:dyDescent="0.3">
      <c r="A138" s="26" t="s">
        <v>433</v>
      </c>
      <c r="B138" s="27" t="s">
        <v>434</v>
      </c>
      <c r="C138" s="28" t="s">
        <v>212</v>
      </c>
      <c r="D138" s="28" t="s">
        <v>215</v>
      </c>
      <c r="E138" s="28" t="s">
        <v>189</v>
      </c>
      <c r="F138" s="29">
        <f t="shared" ref="F138:O138" si="45">SUM(F139:F141)</f>
        <v>0</v>
      </c>
      <c r="G138" s="29">
        <f t="shared" si="45"/>
        <v>0</v>
      </c>
      <c r="H138" s="29">
        <f t="shared" si="45"/>
        <v>0</v>
      </c>
      <c r="I138" s="29">
        <f t="shared" si="45"/>
        <v>0</v>
      </c>
      <c r="J138" s="29">
        <f t="shared" si="45"/>
        <v>0</v>
      </c>
      <c r="K138" s="29">
        <f t="shared" si="45"/>
        <v>0</v>
      </c>
      <c r="L138" s="29">
        <f t="shared" si="45"/>
        <v>0</v>
      </c>
      <c r="M138" s="29">
        <f t="shared" si="45"/>
        <v>0</v>
      </c>
      <c r="N138" s="29">
        <f t="shared" si="45"/>
        <v>0</v>
      </c>
      <c r="O138" s="29">
        <f t="shared" si="45"/>
        <v>0</v>
      </c>
      <c r="P138" s="28" t="s">
        <v>435</v>
      </c>
      <c r="Q138" s="30" t="s">
        <v>30</v>
      </c>
      <c r="R138" s="31" t="s">
        <v>334</v>
      </c>
    </row>
    <row r="139" spans="1:18" ht="68.400000000000006" x14ac:dyDescent="0.3">
      <c r="A139" s="32" t="s">
        <v>436</v>
      </c>
      <c r="B139" s="33" t="s">
        <v>437</v>
      </c>
      <c r="C139" s="34" t="s">
        <v>212</v>
      </c>
      <c r="D139" s="34" t="s">
        <v>222</v>
      </c>
      <c r="E139" s="34" t="s">
        <v>274</v>
      </c>
      <c r="F139" s="35">
        <v>0</v>
      </c>
      <c r="G139" s="35">
        <v>0</v>
      </c>
      <c r="H139" s="35">
        <v>0</v>
      </c>
      <c r="I139" s="35">
        <v>0</v>
      </c>
      <c r="J139" s="35">
        <v>0</v>
      </c>
      <c r="K139" s="35">
        <v>0</v>
      </c>
      <c r="L139" s="35">
        <v>0</v>
      </c>
      <c r="M139" s="35">
        <v>0</v>
      </c>
      <c r="N139" s="35">
        <v>0</v>
      </c>
      <c r="O139" s="35">
        <v>0</v>
      </c>
      <c r="P139" s="34" t="s">
        <v>402</v>
      </c>
      <c r="Q139" s="36" t="s">
        <v>36</v>
      </c>
      <c r="R139" s="37" t="s">
        <v>46</v>
      </c>
    </row>
    <row r="140" spans="1:18" ht="68.400000000000006" x14ac:dyDescent="0.3">
      <c r="A140" s="32" t="s">
        <v>438</v>
      </c>
      <c r="B140" s="33" t="s">
        <v>439</v>
      </c>
      <c r="C140" s="34" t="s">
        <v>212</v>
      </c>
      <c r="D140" s="34" t="s">
        <v>222</v>
      </c>
      <c r="E140" s="34" t="s">
        <v>274</v>
      </c>
      <c r="F140" s="35">
        <v>0</v>
      </c>
      <c r="G140" s="35">
        <v>0</v>
      </c>
      <c r="H140" s="35">
        <v>0</v>
      </c>
      <c r="I140" s="35">
        <v>0</v>
      </c>
      <c r="J140" s="35">
        <v>0</v>
      </c>
      <c r="K140" s="35">
        <v>0</v>
      </c>
      <c r="L140" s="35">
        <v>0</v>
      </c>
      <c r="M140" s="35">
        <v>0</v>
      </c>
      <c r="N140" s="35">
        <v>0</v>
      </c>
      <c r="O140" s="35">
        <v>0</v>
      </c>
      <c r="P140" s="34" t="s">
        <v>402</v>
      </c>
      <c r="Q140" s="36" t="s">
        <v>36</v>
      </c>
      <c r="R140" s="37" t="s">
        <v>46</v>
      </c>
    </row>
    <row r="141" spans="1:18" ht="91.2" x14ac:dyDescent="0.3">
      <c r="A141" s="32" t="s">
        <v>440</v>
      </c>
      <c r="B141" s="33" t="s">
        <v>441</v>
      </c>
      <c r="C141" s="34" t="s">
        <v>212</v>
      </c>
      <c r="D141" s="34" t="s">
        <v>222</v>
      </c>
      <c r="E141" s="34" t="s">
        <v>274</v>
      </c>
      <c r="F141" s="35">
        <v>0</v>
      </c>
      <c r="G141" s="35">
        <v>0</v>
      </c>
      <c r="H141" s="35">
        <v>0</v>
      </c>
      <c r="I141" s="35">
        <v>0</v>
      </c>
      <c r="J141" s="35">
        <v>0</v>
      </c>
      <c r="K141" s="35">
        <v>0</v>
      </c>
      <c r="L141" s="35">
        <v>0</v>
      </c>
      <c r="M141" s="35">
        <v>0</v>
      </c>
      <c r="N141" s="35">
        <v>0</v>
      </c>
      <c r="O141" s="35">
        <v>0</v>
      </c>
      <c r="P141" s="34" t="s">
        <v>402</v>
      </c>
      <c r="Q141" s="36" t="s">
        <v>36</v>
      </c>
      <c r="R141" s="37" t="s">
        <v>46</v>
      </c>
    </row>
    <row r="142" spans="1:18" ht="45.6" x14ac:dyDescent="0.3">
      <c r="A142" s="26" t="s">
        <v>442</v>
      </c>
      <c r="B142" s="27" t="s">
        <v>443</v>
      </c>
      <c r="C142" s="28" t="s">
        <v>212</v>
      </c>
      <c r="D142" s="28" t="s">
        <v>215</v>
      </c>
      <c r="E142" s="28" t="s">
        <v>189</v>
      </c>
      <c r="F142" s="29">
        <f t="shared" ref="F142:O142" si="46">SUM(F143:F143)</f>
        <v>534508.79</v>
      </c>
      <c r="G142" s="29">
        <f t="shared" si="46"/>
        <v>0</v>
      </c>
      <c r="H142" s="29">
        <f t="shared" si="46"/>
        <v>0</v>
      </c>
      <c r="I142" s="29">
        <f t="shared" si="46"/>
        <v>0</v>
      </c>
      <c r="J142" s="29">
        <f t="shared" si="46"/>
        <v>0</v>
      </c>
      <c r="K142" s="29">
        <f t="shared" si="46"/>
        <v>0</v>
      </c>
      <c r="L142" s="29">
        <f t="shared" si="46"/>
        <v>534508.79</v>
      </c>
      <c r="M142" s="29">
        <f t="shared" si="46"/>
        <v>0</v>
      </c>
      <c r="N142" s="29">
        <f t="shared" si="46"/>
        <v>0</v>
      </c>
      <c r="O142" s="29">
        <f t="shared" si="46"/>
        <v>0</v>
      </c>
      <c r="P142" s="28" t="s">
        <v>190</v>
      </c>
      <c r="Q142" s="30" t="s">
        <v>30</v>
      </c>
      <c r="R142" s="31" t="s">
        <v>31</v>
      </c>
    </row>
    <row r="143" spans="1:18" ht="45.6" x14ac:dyDescent="0.3">
      <c r="A143" s="32" t="s">
        <v>444</v>
      </c>
      <c r="B143" s="33" t="s">
        <v>445</v>
      </c>
      <c r="C143" s="34" t="s">
        <v>212</v>
      </c>
      <c r="D143" s="34" t="s">
        <v>222</v>
      </c>
      <c r="E143" s="34" t="s">
        <v>274</v>
      </c>
      <c r="F143" s="35">
        <v>534508.79</v>
      </c>
      <c r="G143" s="35">
        <v>0</v>
      </c>
      <c r="H143" s="35">
        <v>0</v>
      </c>
      <c r="I143" s="35">
        <v>0</v>
      </c>
      <c r="J143" s="35">
        <v>0</v>
      </c>
      <c r="K143" s="35">
        <v>0</v>
      </c>
      <c r="L143" s="35">
        <v>534508.79</v>
      </c>
      <c r="M143" s="35">
        <v>0</v>
      </c>
      <c r="N143" s="35">
        <v>0</v>
      </c>
      <c r="O143" s="35">
        <v>0</v>
      </c>
      <c r="P143" s="34" t="s">
        <v>446</v>
      </c>
      <c r="Q143" s="36" t="s">
        <v>36</v>
      </c>
      <c r="R143" s="37" t="s">
        <v>206</v>
      </c>
    </row>
    <row r="144" spans="1:18" ht="68.400000000000006" x14ac:dyDescent="0.3">
      <c r="A144" s="20" t="s">
        <v>447</v>
      </c>
      <c r="B144" s="21" t="s">
        <v>448</v>
      </c>
      <c r="C144" s="22" t="s">
        <v>212</v>
      </c>
      <c r="D144" s="22" t="s">
        <v>215</v>
      </c>
      <c r="E144" s="22"/>
      <c r="F144" s="23">
        <f t="shared" ref="F144:O144" si="47">SUM(F145:F145)</f>
        <v>37510</v>
      </c>
      <c r="G144" s="23">
        <f t="shared" si="47"/>
        <v>37510</v>
      </c>
      <c r="H144" s="23">
        <f t="shared" si="47"/>
        <v>0</v>
      </c>
      <c r="I144" s="23">
        <f t="shared" si="47"/>
        <v>0</v>
      </c>
      <c r="J144" s="23">
        <f t="shared" si="47"/>
        <v>0</v>
      </c>
      <c r="K144" s="23">
        <f t="shared" si="47"/>
        <v>0</v>
      </c>
      <c r="L144" s="23">
        <f t="shared" si="47"/>
        <v>0</v>
      </c>
      <c r="M144" s="23">
        <f t="shared" si="47"/>
        <v>0</v>
      </c>
      <c r="N144" s="23">
        <f t="shared" si="47"/>
        <v>0</v>
      </c>
      <c r="O144" s="23">
        <f t="shared" si="47"/>
        <v>0</v>
      </c>
      <c r="P144" s="22" t="s">
        <v>449</v>
      </c>
      <c r="Q144" s="24" t="s">
        <v>30</v>
      </c>
      <c r="R144" s="25" t="s">
        <v>54</v>
      </c>
    </row>
    <row r="145" spans="1:18" ht="91.2" x14ac:dyDescent="0.3">
      <c r="A145" s="26" t="s">
        <v>450</v>
      </c>
      <c r="B145" s="27" t="s">
        <v>451</v>
      </c>
      <c r="C145" s="28" t="s">
        <v>212</v>
      </c>
      <c r="D145" s="28" t="s">
        <v>215</v>
      </c>
      <c r="E145" s="28" t="s">
        <v>189</v>
      </c>
      <c r="F145" s="29">
        <f t="shared" ref="F145:O145" si="48">SUM(F146:F149)</f>
        <v>37510</v>
      </c>
      <c r="G145" s="29">
        <f t="shared" si="48"/>
        <v>37510</v>
      </c>
      <c r="H145" s="29">
        <f t="shared" si="48"/>
        <v>0</v>
      </c>
      <c r="I145" s="29">
        <f t="shared" si="48"/>
        <v>0</v>
      </c>
      <c r="J145" s="29">
        <f t="shared" si="48"/>
        <v>0</v>
      </c>
      <c r="K145" s="29">
        <f t="shared" si="48"/>
        <v>0</v>
      </c>
      <c r="L145" s="29">
        <f t="shared" si="48"/>
        <v>0</v>
      </c>
      <c r="M145" s="29">
        <f t="shared" si="48"/>
        <v>0</v>
      </c>
      <c r="N145" s="29">
        <f t="shared" si="48"/>
        <v>0</v>
      </c>
      <c r="O145" s="29">
        <f t="shared" si="48"/>
        <v>0</v>
      </c>
      <c r="P145" s="28" t="s">
        <v>452</v>
      </c>
      <c r="Q145" s="30" t="s">
        <v>30</v>
      </c>
      <c r="R145" s="31" t="s">
        <v>334</v>
      </c>
    </row>
    <row r="146" spans="1:18" ht="91.2" x14ac:dyDescent="0.3">
      <c r="A146" s="32" t="s">
        <v>453</v>
      </c>
      <c r="B146" s="33" t="s">
        <v>454</v>
      </c>
      <c r="C146" s="34" t="s">
        <v>212</v>
      </c>
      <c r="D146" s="34" t="s">
        <v>222</v>
      </c>
      <c r="E146" s="34" t="s">
        <v>274</v>
      </c>
      <c r="F146" s="35">
        <v>0</v>
      </c>
      <c r="G146" s="35">
        <v>0</v>
      </c>
      <c r="H146" s="35">
        <v>0</v>
      </c>
      <c r="I146" s="35">
        <v>0</v>
      </c>
      <c r="J146" s="35">
        <v>0</v>
      </c>
      <c r="K146" s="35">
        <v>0</v>
      </c>
      <c r="L146" s="35">
        <v>0</v>
      </c>
      <c r="M146" s="35">
        <v>0</v>
      </c>
      <c r="N146" s="35">
        <v>0</v>
      </c>
      <c r="O146" s="35">
        <v>0</v>
      </c>
      <c r="P146" s="34" t="s">
        <v>247</v>
      </c>
      <c r="Q146" s="36" t="s">
        <v>36</v>
      </c>
      <c r="R146" s="37" t="s">
        <v>46</v>
      </c>
    </row>
    <row r="147" spans="1:18" ht="45.6" x14ac:dyDescent="0.3">
      <c r="A147" s="32" t="s">
        <v>455</v>
      </c>
      <c r="B147" s="33" t="s">
        <v>456</v>
      </c>
      <c r="C147" s="34" t="s">
        <v>212</v>
      </c>
      <c r="D147" s="34" t="s">
        <v>222</v>
      </c>
      <c r="E147" s="34" t="s">
        <v>274</v>
      </c>
      <c r="F147" s="35">
        <v>0</v>
      </c>
      <c r="G147" s="35">
        <v>0</v>
      </c>
      <c r="H147" s="35">
        <v>0</v>
      </c>
      <c r="I147" s="35">
        <v>0</v>
      </c>
      <c r="J147" s="35">
        <v>0</v>
      </c>
      <c r="K147" s="35">
        <v>0</v>
      </c>
      <c r="L147" s="35">
        <v>0</v>
      </c>
      <c r="M147" s="35">
        <v>0</v>
      </c>
      <c r="N147" s="35">
        <v>0</v>
      </c>
      <c r="O147" s="35">
        <v>0</v>
      </c>
      <c r="P147" s="34" t="s">
        <v>247</v>
      </c>
      <c r="Q147" s="36" t="s">
        <v>36</v>
      </c>
      <c r="R147" s="37" t="s">
        <v>46</v>
      </c>
    </row>
    <row r="148" spans="1:18" ht="45.6" x14ac:dyDescent="0.3">
      <c r="A148" s="32" t="s">
        <v>457</v>
      </c>
      <c r="B148" s="33" t="s">
        <v>458</v>
      </c>
      <c r="C148" s="34" t="s">
        <v>212</v>
      </c>
      <c r="D148" s="34" t="s">
        <v>222</v>
      </c>
      <c r="E148" s="34" t="s">
        <v>274</v>
      </c>
      <c r="F148" s="35">
        <v>37510</v>
      </c>
      <c r="G148" s="35">
        <v>37510</v>
      </c>
      <c r="H148" s="35">
        <v>0</v>
      </c>
      <c r="I148" s="35">
        <v>0</v>
      </c>
      <c r="J148" s="35">
        <v>0</v>
      </c>
      <c r="K148" s="35">
        <v>0</v>
      </c>
      <c r="L148" s="35">
        <v>0</v>
      </c>
      <c r="M148" s="35">
        <v>0</v>
      </c>
      <c r="N148" s="35">
        <v>0</v>
      </c>
      <c r="O148" s="35">
        <v>0</v>
      </c>
      <c r="P148" s="34" t="s">
        <v>247</v>
      </c>
      <c r="Q148" s="36" t="s">
        <v>36</v>
      </c>
      <c r="R148" s="37" t="s">
        <v>46</v>
      </c>
    </row>
    <row r="149" spans="1:18" ht="45.6" x14ac:dyDescent="0.3">
      <c r="A149" s="32" t="s">
        <v>459</v>
      </c>
      <c r="B149" s="33" t="s">
        <v>460</v>
      </c>
      <c r="C149" s="34" t="s">
        <v>212</v>
      </c>
      <c r="D149" s="34" t="s">
        <v>222</v>
      </c>
      <c r="E149" s="34" t="s">
        <v>274</v>
      </c>
      <c r="F149" s="35">
        <v>0</v>
      </c>
      <c r="G149" s="35">
        <v>0</v>
      </c>
      <c r="H149" s="35">
        <v>0</v>
      </c>
      <c r="I149" s="35">
        <v>0</v>
      </c>
      <c r="J149" s="35">
        <v>0</v>
      </c>
      <c r="K149" s="35">
        <v>0</v>
      </c>
      <c r="L149" s="35">
        <v>0</v>
      </c>
      <c r="M149" s="35">
        <v>0</v>
      </c>
      <c r="N149" s="35">
        <v>0</v>
      </c>
      <c r="O149" s="35">
        <v>0</v>
      </c>
      <c r="P149" s="34" t="s">
        <v>247</v>
      </c>
      <c r="Q149" s="36" t="s">
        <v>36</v>
      </c>
      <c r="R149" s="37" t="s">
        <v>46</v>
      </c>
    </row>
    <row r="150" spans="1:18" ht="114" x14ac:dyDescent="0.3">
      <c r="A150" s="20" t="s">
        <v>461</v>
      </c>
      <c r="B150" s="21" t="s">
        <v>462</v>
      </c>
      <c r="C150" s="22" t="s">
        <v>212</v>
      </c>
      <c r="D150" s="22" t="s">
        <v>215</v>
      </c>
      <c r="E150" s="22"/>
      <c r="F150" s="23">
        <f t="shared" ref="F150:O150" si="49">F151+F154</f>
        <v>11979</v>
      </c>
      <c r="G150" s="23">
        <f t="shared" si="49"/>
        <v>11979</v>
      </c>
      <c r="H150" s="23">
        <f t="shared" si="49"/>
        <v>0</v>
      </c>
      <c r="I150" s="23">
        <f t="shared" si="49"/>
        <v>0</v>
      </c>
      <c r="J150" s="23">
        <f t="shared" si="49"/>
        <v>0</v>
      </c>
      <c r="K150" s="23">
        <f t="shared" si="49"/>
        <v>0</v>
      </c>
      <c r="L150" s="23">
        <f t="shared" si="49"/>
        <v>0</v>
      </c>
      <c r="M150" s="23">
        <f t="shared" si="49"/>
        <v>0</v>
      </c>
      <c r="N150" s="23">
        <f t="shared" si="49"/>
        <v>0</v>
      </c>
      <c r="O150" s="23">
        <f t="shared" si="49"/>
        <v>0</v>
      </c>
      <c r="P150" s="22" t="s">
        <v>463</v>
      </c>
      <c r="Q150" s="24" t="s">
        <v>30</v>
      </c>
      <c r="R150" s="25" t="s">
        <v>54</v>
      </c>
    </row>
    <row r="151" spans="1:18" ht="91.2" x14ac:dyDescent="0.3">
      <c r="A151" s="26" t="s">
        <v>464</v>
      </c>
      <c r="B151" s="27" t="s">
        <v>465</v>
      </c>
      <c r="C151" s="28" t="s">
        <v>212</v>
      </c>
      <c r="D151" s="28" t="s">
        <v>215</v>
      </c>
      <c r="E151" s="28" t="s">
        <v>189</v>
      </c>
      <c r="F151" s="29">
        <f t="shared" ref="F151:O152" si="50">SUM(F152:F152)</f>
        <v>0</v>
      </c>
      <c r="G151" s="29">
        <f t="shared" si="50"/>
        <v>0</v>
      </c>
      <c r="H151" s="29">
        <f t="shared" si="50"/>
        <v>0</v>
      </c>
      <c r="I151" s="29">
        <f t="shared" si="50"/>
        <v>0</v>
      </c>
      <c r="J151" s="29">
        <f t="shared" si="50"/>
        <v>0</v>
      </c>
      <c r="K151" s="29">
        <f t="shared" si="50"/>
        <v>0</v>
      </c>
      <c r="L151" s="29">
        <f t="shared" si="50"/>
        <v>0</v>
      </c>
      <c r="M151" s="29">
        <f t="shared" si="50"/>
        <v>0</v>
      </c>
      <c r="N151" s="29">
        <f t="shared" si="50"/>
        <v>0</v>
      </c>
      <c r="O151" s="29">
        <f t="shared" si="50"/>
        <v>0</v>
      </c>
      <c r="P151" s="28" t="s">
        <v>466</v>
      </c>
      <c r="Q151" s="30" t="s">
        <v>30</v>
      </c>
      <c r="R151" s="31" t="s">
        <v>467</v>
      </c>
    </row>
    <row r="152" spans="1:18" ht="45.6" x14ac:dyDescent="0.3">
      <c r="A152" s="32" t="s">
        <v>468</v>
      </c>
      <c r="B152" s="33" t="s">
        <v>469</v>
      </c>
      <c r="C152" s="34" t="s">
        <v>212</v>
      </c>
      <c r="D152" s="34" t="s">
        <v>243</v>
      </c>
      <c r="E152" s="34" t="s">
        <v>274</v>
      </c>
      <c r="F152" s="38">
        <f t="shared" si="50"/>
        <v>0</v>
      </c>
      <c r="G152" s="38">
        <f t="shared" si="50"/>
        <v>0</v>
      </c>
      <c r="H152" s="38">
        <f t="shared" si="50"/>
        <v>0</v>
      </c>
      <c r="I152" s="38">
        <f t="shared" si="50"/>
        <v>0</v>
      </c>
      <c r="J152" s="38">
        <f t="shared" si="50"/>
        <v>0</v>
      </c>
      <c r="K152" s="38">
        <f t="shared" si="50"/>
        <v>0</v>
      </c>
      <c r="L152" s="38">
        <f t="shared" si="50"/>
        <v>0</v>
      </c>
      <c r="M152" s="38">
        <f t="shared" si="50"/>
        <v>0</v>
      </c>
      <c r="N152" s="38">
        <f t="shared" si="50"/>
        <v>0</v>
      </c>
      <c r="O152" s="38">
        <f t="shared" si="50"/>
        <v>0</v>
      </c>
      <c r="P152" s="34" t="s">
        <v>247</v>
      </c>
      <c r="Q152" s="36" t="s">
        <v>36</v>
      </c>
      <c r="R152" s="37" t="s">
        <v>46</v>
      </c>
    </row>
    <row r="153" spans="1:18" ht="45.6" x14ac:dyDescent="0.3">
      <c r="A153" s="39"/>
      <c r="B153" s="40"/>
      <c r="C153" s="41"/>
      <c r="D153" s="41"/>
      <c r="E153" s="41"/>
      <c r="F153" s="42">
        <v>0</v>
      </c>
      <c r="G153" s="42">
        <v>0</v>
      </c>
      <c r="H153" s="42">
        <v>0</v>
      </c>
      <c r="I153" s="42">
        <v>0</v>
      </c>
      <c r="J153" s="42">
        <v>0</v>
      </c>
      <c r="K153" s="42">
        <v>0</v>
      </c>
      <c r="L153" s="42">
        <v>0</v>
      </c>
      <c r="M153" s="42">
        <v>0</v>
      </c>
      <c r="N153" s="42">
        <v>0</v>
      </c>
      <c r="O153" s="42">
        <v>0</v>
      </c>
      <c r="P153" s="41" t="s">
        <v>402</v>
      </c>
      <c r="Q153" s="43" t="s">
        <v>36</v>
      </c>
      <c r="R153" s="44" t="s">
        <v>46</v>
      </c>
    </row>
    <row r="154" spans="1:18" ht="45.6" x14ac:dyDescent="0.3">
      <c r="A154" s="26" t="s">
        <v>470</v>
      </c>
      <c r="B154" s="27" t="s">
        <v>471</v>
      </c>
      <c r="C154" s="28" t="s">
        <v>212</v>
      </c>
      <c r="D154" s="28" t="s">
        <v>215</v>
      </c>
      <c r="E154" s="28" t="s">
        <v>189</v>
      </c>
      <c r="F154" s="29">
        <f t="shared" ref="F154:O154" si="51">SUM(F155:F155)</f>
        <v>11979</v>
      </c>
      <c r="G154" s="29">
        <f t="shared" si="51"/>
        <v>11979</v>
      </c>
      <c r="H154" s="29">
        <f t="shared" si="51"/>
        <v>0</v>
      </c>
      <c r="I154" s="29">
        <f t="shared" si="51"/>
        <v>0</v>
      </c>
      <c r="J154" s="29">
        <f t="shared" si="51"/>
        <v>0</v>
      </c>
      <c r="K154" s="29">
        <f t="shared" si="51"/>
        <v>0</v>
      </c>
      <c r="L154" s="29">
        <f t="shared" si="51"/>
        <v>0</v>
      </c>
      <c r="M154" s="29">
        <f t="shared" si="51"/>
        <v>0</v>
      </c>
      <c r="N154" s="29">
        <f t="shared" si="51"/>
        <v>0</v>
      </c>
      <c r="O154" s="29">
        <f t="shared" si="51"/>
        <v>0</v>
      </c>
      <c r="P154" s="28" t="s">
        <v>472</v>
      </c>
      <c r="Q154" s="30" t="s">
        <v>30</v>
      </c>
      <c r="R154" s="31" t="s">
        <v>473</v>
      </c>
    </row>
    <row r="155" spans="1:18" ht="91.2" x14ac:dyDescent="0.3">
      <c r="A155" s="32" t="s">
        <v>474</v>
      </c>
      <c r="B155" s="33" t="s">
        <v>475</v>
      </c>
      <c r="C155" s="34" t="s">
        <v>212</v>
      </c>
      <c r="D155" s="34" t="s">
        <v>243</v>
      </c>
      <c r="E155" s="34" t="s">
        <v>274</v>
      </c>
      <c r="F155" s="35">
        <v>11979</v>
      </c>
      <c r="G155" s="35">
        <v>11979</v>
      </c>
      <c r="H155" s="35">
        <v>0</v>
      </c>
      <c r="I155" s="35">
        <v>0</v>
      </c>
      <c r="J155" s="35">
        <v>0</v>
      </c>
      <c r="K155" s="35">
        <v>0</v>
      </c>
      <c r="L155" s="35">
        <v>0</v>
      </c>
      <c r="M155" s="35">
        <v>0</v>
      </c>
      <c r="N155" s="35">
        <v>0</v>
      </c>
      <c r="O155" s="35">
        <v>0</v>
      </c>
      <c r="P155" s="34" t="s">
        <v>247</v>
      </c>
      <c r="Q155" s="36" t="s">
        <v>36</v>
      </c>
      <c r="R155" s="37" t="s">
        <v>46</v>
      </c>
    </row>
    <row r="156" spans="1:18" ht="114" x14ac:dyDescent="0.3">
      <c r="A156" s="20" t="s">
        <v>476</v>
      </c>
      <c r="B156" s="21" t="s">
        <v>477</v>
      </c>
      <c r="C156" s="22" t="s">
        <v>478</v>
      </c>
      <c r="D156" s="22" t="s">
        <v>479</v>
      </c>
      <c r="E156" s="22"/>
      <c r="F156" s="23">
        <f t="shared" ref="F156:O156" si="52">SUM(F157:F157)</f>
        <v>0</v>
      </c>
      <c r="G156" s="23">
        <f t="shared" si="52"/>
        <v>0</v>
      </c>
      <c r="H156" s="23">
        <f t="shared" si="52"/>
        <v>0</v>
      </c>
      <c r="I156" s="23">
        <f t="shared" si="52"/>
        <v>0</v>
      </c>
      <c r="J156" s="23">
        <f t="shared" si="52"/>
        <v>0</v>
      </c>
      <c r="K156" s="23">
        <f t="shared" si="52"/>
        <v>0</v>
      </c>
      <c r="L156" s="23">
        <f t="shared" si="52"/>
        <v>0</v>
      </c>
      <c r="M156" s="23">
        <f t="shared" si="52"/>
        <v>0</v>
      </c>
      <c r="N156" s="23">
        <f t="shared" si="52"/>
        <v>0</v>
      </c>
      <c r="O156" s="23">
        <f t="shared" si="52"/>
        <v>0</v>
      </c>
      <c r="P156" s="22" t="s">
        <v>480</v>
      </c>
      <c r="Q156" s="24" t="s">
        <v>36</v>
      </c>
      <c r="R156" s="25" t="s">
        <v>83</v>
      </c>
    </row>
    <row r="157" spans="1:18" ht="68.400000000000006" x14ac:dyDescent="0.3">
      <c r="A157" s="26" t="s">
        <v>481</v>
      </c>
      <c r="B157" s="27" t="s">
        <v>482</v>
      </c>
      <c r="C157" s="28" t="s">
        <v>478</v>
      </c>
      <c r="D157" s="28" t="s">
        <v>479</v>
      </c>
      <c r="E157" s="28" t="s">
        <v>189</v>
      </c>
      <c r="F157" s="29">
        <f t="shared" ref="F157:O157" si="53">SUM(F158:F159)</f>
        <v>0</v>
      </c>
      <c r="G157" s="29">
        <f t="shared" si="53"/>
        <v>0</v>
      </c>
      <c r="H157" s="29">
        <f t="shared" si="53"/>
        <v>0</v>
      </c>
      <c r="I157" s="29">
        <f t="shared" si="53"/>
        <v>0</v>
      </c>
      <c r="J157" s="29">
        <f t="shared" si="53"/>
        <v>0</v>
      </c>
      <c r="K157" s="29">
        <f t="shared" si="53"/>
        <v>0</v>
      </c>
      <c r="L157" s="29">
        <f t="shared" si="53"/>
        <v>0</v>
      </c>
      <c r="M157" s="29">
        <f t="shared" si="53"/>
        <v>0</v>
      </c>
      <c r="N157" s="29">
        <f t="shared" si="53"/>
        <v>0</v>
      </c>
      <c r="O157" s="29">
        <f t="shared" si="53"/>
        <v>0</v>
      </c>
      <c r="P157" s="28" t="s">
        <v>483</v>
      </c>
      <c r="Q157" s="30" t="s">
        <v>30</v>
      </c>
      <c r="R157" s="31" t="s">
        <v>484</v>
      </c>
    </row>
    <row r="158" spans="1:18" ht="68.400000000000006" x14ac:dyDescent="0.3">
      <c r="A158" s="32" t="s">
        <v>485</v>
      </c>
      <c r="B158" s="33" t="s">
        <v>486</v>
      </c>
      <c r="C158" s="34" t="s">
        <v>478</v>
      </c>
      <c r="D158" s="34" t="s">
        <v>479</v>
      </c>
      <c r="E158" s="34" t="s">
        <v>193</v>
      </c>
      <c r="F158" s="35">
        <v>0</v>
      </c>
      <c r="G158" s="35">
        <v>0</v>
      </c>
      <c r="H158" s="35">
        <v>0</v>
      </c>
      <c r="I158" s="35">
        <v>0</v>
      </c>
      <c r="J158" s="35">
        <v>0</v>
      </c>
      <c r="K158" s="35">
        <v>0</v>
      </c>
      <c r="L158" s="35">
        <v>0</v>
      </c>
      <c r="M158" s="35">
        <v>0</v>
      </c>
      <c r="N158" s="35">
        <v>0</v>
      </c>
      <c r="O158" s="35">
        <v>0</v>
      </c>
      <c r="P158" s="34" t="s">
        <v>487</v>
      </c>
      <c r="Q158" s="36" t="s">
        <v>36</v>
      </c>
      <c r="R158" s="37" t="s">
        <v>46</v>
      </c>
    </row>
    <row r="159" spans="1:18" ht="91.2" x14ac:dyDescent="0.3">
      <c r="A159" s="32" t="s">
        <v>488</v>
      </c>
      <c r="B159" s="33" t="s">
        <v>489</v>
      </c>
      <c r="C159" s="34" t="s">
        <v>212</v>
      </c>
      <c r="D159" s="34" t="s">
        <v>346</v>
      </c>
      <c r="E159" s="34"/>
      <c r="F159" s="35">
        <v>0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  <c r="O159" s="35">
        <v>0</v>
      </c>
      <c r="P159" s="34" t="s">
        <v>490</v>
      </c>
      <c r="Q159" s="36" t="s">
        <v>36</v>
      </c>
      <c r="R159" s="37" t="s">
        <v>334</v>
      </c>
    </row>
    <row r="160" spans="1:18" ht="51.6" customHeight="1" x14ac:dyDescent="0.3">
      <c r="A160" s="14" t="s">
        <v>491</v>
      </c>
      <c r="B160" s="15" t="s">
        <v>492</v>
      </c>
      <c r="C160" s="16" t="s">
        <v>24</v>
      </c>
      <c r="D160" s="16" t="s">
        <v>1433</v>
      </c>
      <c r="E160" s="16"/>
      <c r="F160" s="17">
        <f t="shared" ref="F160:O160" si="54">F161+F166+F175</f>
        <v>201002.2</v>
      </c>
      <c r="G160" s="17">
        <f t="shared" si="54"/>
        <v>149002.20000000001</v>
      </c>
      <c r="H160" s="17">
        <f t="shared" si="54"/>
        <v>0</v>
      </c>
      <c r="I160" s="17">
        <f t="shared" si="54"/>
        <v>0</v>
      </c>
      <c r="J160" s="17">
        <f t="shared" si="54"/>
        <v>0</v>
      </c>
      <c r="K160" s="17">
        <f t="shared" si="54"/>
        <v>0</v>
      </c>
      <c r="L160" s="17">
        <f t="shared" si="54"/>
        <v>0</v>
      </c>
      <c r="M160" s="17">
        <f t="shared" si="54"/>
        <v>52000</v>
      </c>
      <c r="N160" s="17">
        <f t="shared" si="54"/>
        <v>0</v>
      </c>
      <c r="O160" s="17">
        <f t="shared" si="54"/>
        <v>0</v>
      </c>
      <c r="P160" s="16"/>
      <c r="Q160" s="18"/>
      <c r="R160" s="19"/>
    </row>
    <row r="161" spans="1:18" ht="68.400000000000006" x14ac:dyDescent="0.3">
      <c r="A161" s="20" t="s">
        <v>493</v>
      </c>
      <c r="B161" s="21" t="s">
        <v>494</v>
      </c>
      <c r="C161" s="22" t="s">
        <v>24</v>
      </c>
      <c r="D161" s="22" t="s">
        <v>495</v>
      </c>
      <c r="E161" s="22"/>
      <c r="F161" s="23">
        <f t="shared" ref="F161:O161" si="55">F162+F164</f>
        <v>1300</v>
      </c>
      <c r="G161" s="23">
        <f t="shared" si="55"/>
        <v>1300</v>
      </c>
      <c r="H161" s="23">
        <f t="shared" si="55"/>
        <v>0</v>
      </c>
      <c r="I161" s="23">
        <f t="shared" si="55"/>
        <v>0</v>
      </c>
      <c r="J161" s="23">
        <f t="shared" si="55"/>
        <v>0</v>
      </c>
      <c r="K161" s="23">
        <f t="shared" si="55"/>
        <v>0</v>
      </c>
      <c r="L161" s="23">
        <f t="shared" si="55"/>
        <v>0</v>
      </c>
      <c r="M161" s="23">
        <f t="shared" si="55"/>
        <v>0</v>
      </c>
      <c r="N161" s="23">
        <f t="shared" si="55"/>
        <v>0</v>
      </c>
      <c r="O161" s="23">
        <f t="shared" si="55"/>
        <v>0</v>
      </c>
      <c r="P161" s="22" t="s">
        <v>496</v>
      </c>
      <c r="Q161" s="24" t="s">
        <v>30</v>
      </c>
      <c r="R161" s="25" t="s">
        <v>497</v>
      </c>
    </row>
    <row r="162" spans="1:18" ht="68.400000000000006" x14ac:dyDescent="0.3">
      <c r="A162" s="26" t="s">
        <v>498</v>
      </c>
      <c r="B162" s="27" t="s">
        <v>499</v>
      </c>
      <c r="C162" s="28"/>
      <c r="D162" s="28" t="s">
        <v>495</v>
      </c>
      <c r="E162" s="28" t="s">
        <v>34</v>
      </c>
      <c r="F162" s="29">
        <f t="shared" ref="F162:O162" si="56">SUM(F163:F163)</f>
        <v>1300</v>
      </c>
      <c r="G162" s="29">
        <f t="shared" si="56"/>
        <v>1300</v>
      </c>
      <c r="H162" s="29">
        <f t="shared" si="56"/>
        <v>0</v>
      </c>
      <c r="I162" s="29">
        <f t="shared" si="56"/>
        <v>0</v>
      </c>
      <c r="J162" s="29">
        <f t="shared" si="56"/>
        <v>0</v>
      </c>
      <c r="K162" s="29">
        <f t="shared" si="56"/>
        <v>0</v>
      </c>
      <c r="L162" s="29">
        <f t="shared" si="56"/>
        <v>0</v>
      </c>
      <c r="M162" s="29">
        <f t="shared" si="56"/>
        <v>0</v>
      </c>
      <c r="N162" s="29">
        <f t="shared" si="56"/>
        <v>0</v>
      </c>
      <c r="O162" s="29">
        <f t="shared" si="56"/>
        <v>0</v>
      </c>
      <c r="P162" s="28" t="s">
        <v>500</v>
      </c>
      <c r="Q162" s="30" t="s">
        <v>36</v>
      </c>
      <c r="R162" s="31" t="s">
        <v>296</v>
      </c>
    </row>
    <row r="163" spans="1:18" ht="159.6" x14ac:dyDescent="0.3">
      <c r="A163" s="32" t="s">
        <v>501</v>
      </c>
      <c r="B163" s="33" t="s">
        <v>502</v>
      </c>
      <c r="C163" s="34" t="s">
        <v>24</v>
      </c>
      <c r="D163" s="34" t="s">
        <v>495</v>
      </c>
      <c r="E163" s="34" t="s">
        <v>41</v>
      </c>
      <c r="F163" s="35">
        <v>1300</v>
      </c>
      <c r="G163" s="35">
        <v>1300</v>
      </c>
      <c r="H163" s="35">
        <v>0</v>
      </c>
      <c r="I163" s="35">
        <v>0</v>
      </c>
      <c r="J163" s="35">
        <v>0</v>
      </c>
      <c r="K163" s="35">
        <v>0</v>
      </c>
      <c r="L163" s="35">
        <v>0</v>
      </c>
      <c r="M163" s="35">
        <v>0</v>
      </c>
      <c r="N163" s="35">
        <v>0</v>
      </c>
      <c r="O163" s="35">
        <v>0</v>
      </c>
      <c r="P163" s="34" t="s">
        <v>503</v>
      </c>
      <c r="Q163" s="36" t="s">
        <v>36</v>
      </c>
      <c r="R163" s="37" t="s">
        <v>296</v>
      </c>
    </row>
    <row r="164" spans="1:18" ht="68.400000000000006" x14ac:dyDescent="0.3">
      <c r="A164" s="26" t="s">
        <v>504</v>
      </c>
      <c r="B164" s="27" t="s">
        <v>505</v>
      </c>
      <c r="C164" s="28"/>
      <c r="D164" s="28" t="s">
        <v>495</v>
      </c>
      <c r="E164" s="28" t="s">
        <v>34</v>
      </c>
      <c r="F164" s="29">
        <f t="shared" ref="F164:O164" si="57">SUM(F165:F165)</f>
        <v>0</v>
      </c>
      <c r="G164" s="29">
        <f t="shared" si="57"/>
        <v>0</v>
      </c>
      <c r="H164" s="29">
        <f t="shared" si="57"/>
        <v>0</v>
      </c>
      <c r="I164" s="29">
        <f t="shared" si="57"/>
        <v>0</v>
      </c>
      <c r="J164" s="29">
        <f t="shared" si="57"/>
        <v>0</v>
      </c>
      <c r="K164" s="29">
        <f t="shared" si="57"/>
        <v>0</v>
      </c>
      <c r="L164" s="29">
        <f t="shared" si="57"/>
        <v>0</v>
      </c>
      <c r="M164" s="29">
        <f t="shared" si="57"/>
        <v>0</v>
      </c>
      <c r="N164" s="29">
        <f t="shared" si="57"/>
        <v>0</v>
      </c>
      <c r="O164" s="29">
        <f t="shared" si="57"/>
        <v>0</v>
      </c>
      <c r="P164" s="28" t="s">
        <v>506</v>
      </c>
      <c r="Q164" s="30" t="s">
        <v>36</v>
      </c>
      <c r="R164" s="31" t="s">
        <v>206</v>
      </c>
    </row>
    <row r="165" spans="1:18" ht="45.6" x14ac:dyDescent="0.3">
      <c r="A165" s="32" t="s">
        <v>507</v>
      </c>
      <c r="B165" s="33" t="s">
        <v>508</v>
      </c>
      <c r="C165" s="34" t="s">
        <v>24</v>
      </c>
      <c r="D165" s="34" t="s">
        <v>495</v>
      </c>
      <c r="E165" s="34" t="s">
        <v>41</v>
      </c>
      <c r="F165" s="35">
        <v>0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v>0</v>
      </c>
      <c r="O165" s="35">
        <v>0</v>
      </c>
      <c r="P165" s="34" t="s">
        <v>509</v>
      </c>
      <c r="Q165" s="36" t="s">
        <v>36</v>
      </c>
      <c r="R165" s="37" t="s">
        <v>206</v>
      </c>
    </row>
    <row r="166" spans="1:18" ht="91.2" x14ac:dyDescent="0.3">
      <c r="A166" s="20" t="s">
        <v>510</v>
      </c>
      <c r="B166" s="21" t="s">
        <v>511</v>
      </c>
      <c r="C166" s="22"/>
      <c r="D166" s="22" t="s">
        <v>512</v>
      </c>
      <c r="E166" s="22"/>
      <c r="F166" s="23">
        <f t="shared" ref="F166:O166" si="58">F167+F172</f>
        <v>156874</v>
      </c>
      <c r="G166" s="23">
        <f t="shared" si="58"/>
        <v>104874</v>
      </c>
      <c r="H166" s="23">
        <f t="shared" si="58"/>
        <v>0</v>
      </c>
      <c r="I166" s="23">
        <f t="shared" si="58"/>
        <v>0</v>
      </c>
      <c r="J166" s="23">
        <f t="shared" si="58"/>
        <v>0</v>
      </c>
      <c r="K166" s="23">
        <f t="shared" si="58"/>
        <v>0</v>
      </c>
      <c r="L166" s="23">
        <f t="shared" si="58"/>
        <v>0</v>
      </c>
      <c r="M166" s="23">
        <f t="shared" si="58"/>
        <v>52000</v>
      </c>
      <c r="N166" s="23">
        <f t="shared" si="58"/>
        <v>0</v>
      </c>
      <c r="O166" s="23">
        <f t="shared" si="58"/>
        <v>0</v>
      </c>
      <c r="P166" s="22" t="s">
        <v>513</v>
      </c>
      <c r="Q166" s="24" t="s">
        <v>30</v>
      </c>
      <c r="R166" s="25" t="s">
        <v>514</v>
      </c>
    </row>
    <row r="167" spans="1:18" ht="91.2" x14ac:dyDescent="0.3">
      <c r="A167" s="26" t="s">
        <v>515</v>
      </c>
      <c r="B167" s="27" t="s">
        <v>516</v>
      </c>
      <c r="C167" s="28"/>
      <c r="D167" s="28" t="s">
        <v>512</v>
      </c>
      <c r="E167" s="28" t="s">
        <v>189</v>
      </c>
      <c r="F167" s="29">
        <f t="shared" ref="F167:O167" si="59">F168+F170+F171</f>
        <v>127304</v>
      </c>
      <c r="G167" s="29">
        <f t="shared" si="59"/>
        <v>75304</v>
      </c>
      <c r="H167" s="29">
        <f t="shared" si="59"/>
        <v>0</v>
      </c>
      <c r="I167" s="29">
        <f t="shared" si="59"/>
        <v>0</v>
      </c>
      <c r="J167" s="29">
        <f t="shared" si="59"/>
        <v>0</v>
      </c>
      <c r="K167" s="29">
        <f t="shared" si="59"/>
        <v>0</v>
      </c>
      <c r="L167" s="29">
        <f t="shared" si="59"/>
        <v>0</v>
      </c>
      <c r="M167" s="29">
        <f t="shared" si="59"/>
        <v>52000</v>
      </c>
      <c r="N167" s="29">
        <f t="shared" si="59"/>
        <v>0</v>
      </c>
      <c r="O167" s="29">
        <f t="shared" si="59"/>
        <v>0</v>
      </c>
      <c r="P167" s="28" t="s">
        <v>517</v>
      </c>
      <c r="Q167" s="30" t="s">
        <v>36</v>
      </c>
      <c r="R167" s="31" t="s">
        <v>514</v>
      </c>
    </row>
    <row r="168" spans="1:18" ht="45.6" x14ac:dyDescent="0.3">
      <c r="A168" s="32" t="s">
        <v>518</v>
      </c>
      <c r="B168" s="33" t="s">
        <v>519</v>
      </c>
      <c r="C168" s="34" t="s">
        <v>24</v>
      </c>
      <c r="D168" s="34" t="s">
        <v>512</v>
      </c>
      <c r="E168" s="34" t="s">
        <v>41</v>
      </c>
      <c r="F168" s="38">
        <f>SUM(F169:F169)+83516</f>
        <v>83516</v>
      </c>
      <c r="G168" s="38">
        <f>SUM(G169:G169)+31516</f>
        <v>31516</v>
      </c>
      <c r="H168" s="38">
        <f>SUM(H169:H169)</f>
        <v>0</v>
      </c>
      <c r="I168" s="38">
        <f>SUM(I169:I169)</f>
        <v>0</v>
      </c>
      <c r="J168" s="38">
        <f>SUM(J169:J169)</f>
        <v>0</v>
      </c>
      <c r="K168" s="38">
        <f>SUM(K169:K169)</f>
        <v>0</v>
      </c>
      <c r="L168" s="38">
        <f>SUM(L169:L169)</f>
        <v>0</v>
      </c>
      <c r="M168" s="38">
        <f>SUM(M169:M169)+52000</f>
        <v>52000</v>
      </c>
      <c r="N168" s="38">
        <f>SUM(N169:N169)</f>
        <v>0</v>
      </c>
      <c r="O168" s="38">
        <f>SUM(O169:O169)</f>
        <v>0</v>
      </c>
      <c r="P168" s="34" t="s">
        <v>520</v>
      </c>
      <c r="Q168" s="36" t="s">
        <v>36</v>
      </c>
      <c r="R168" s="37" t="s">
        <v>46</v>
      </c>
    </row>
    <row r="169" spans="1:18" ht="45.6" x14ac:dyDescent="0.3">
      <c r="A169" s="39"/>
      <c r="B169" s="40"/>
      <c r="C169" s="41"/>
      <c r="D169" s="41"/>
      <c r="E169" s="41"/>
      <c r="F169" s="42">
        <v>0</v>
      </c>
      <c r="G169" s="42">
        <v>0</v>
      </c>
      <c r="H169" s="42">
        <v>0</v>
      </c>
      <c r="I169" s="42">
        <v>0</v>
      </c>
      <c r="J169" s="42">
        <v>0</v>
      </c>
      <c r="K169" s="42">
        <v>0</v>
      </c>
      <c r="L169" s="42">
        <v>0</v>
      </c>
      <c r="M169" s="42">
        <v>0</v>
      </c>
      <c r="N169" s="42">
        <v>0</v>
      </c>
      <c r="O169" s="42">
        <v>0</v>
      </c>
      <c r="P169" s="41" t="s">
        <v>521</v>
      </c>
      <c r="Q169" s="43" t="s">
        <v>36</v>
      </c>
      <c r="R169" s="44" t="s">
        <v>46</v>
      </c>
    </row>
    <row r="170" spans="1:18" ht="45.6" x14ac:dyDescent="0.3">
      <c r="A170" s="32" t="s">
        <v>522</v>
      </c>
      <c r="B170" s="33" t="s">
        <v>523</v>
      </c>
      <c r="C170" s="34"/>
      <c r="D170" s="34" t="s">
        <v>512</v>
      </c>
      <c r="E170" s="34" t="s">
        <v>17</v>
      </c>
      <c r="F170" s="35">
        <v>32670</v>
      </c>
      <c r="G170" s="35">
        <v>32670</v>
      </c>
      <c r="H170" s="35">
        <v>0</v>
      </c>
      <c r="I170" s="35">
        <v>0</v>
      </c>
      <c r="J170" s="35">
        <v>0</v>
      </c>
      <c r="K170" s="35">
        <v>0</v>
      </c>
      <c r="L170" s="35">
        <v>0</v>
      </c>
      <c r="M170" s="35">
        <v>0</v>
      </c>
      <c r="N170" s="35">
        <v>0</v>
      </c>
      <c r="O170" s="35">
        <v>0</v>
      </c>
      <c r="P170" s="34" t="s">
        <v>524</v>
      </c>
      <c r="Q170" s="36" t="s">
        <v>36</v>
      </c>
      <c r="R170" s="37" t="s">
        <v>46</v>
      </c>
    </row>
    <row r="171" spans="1:18" ht="45.6" x14ac:dyDescent="0.3">
      <c r="A171" s="32" t="s">
        <v>525</v>
      </c>
      <c r="B171" s="33" t="s">
        <v>526</v>
      </c>
      <c r="C171" s="34" t="s">
        <v>24</v>
      </c>
      <c r="D171" s="34" t="s">
        <v>512</v>
      </c>
      <c r="E171" s="34" t="s">
        <v>17</v>
      </c>
      <c r="F171" s="35">
        <v>11118</v>
      </c>
      <c r="G171" s="35">
        <v>11118</v>
      </c>
      <c r="H171" s="35">
        <v>0</v>
      </c>
      <c r="I171" s="35">
        <v>0</v>
      </c>
      <c r="J171" s="35">
        <v>0</v>
      </c>
      <c r="K171" s="35">
        <v>0</v>
      </c>
      <c r="L171" s="35">
        <v>0</v>
      </c>
      <c r="M171" s="35">
        <v>0</v>
      </c>
      <c r="N171" s="35">
        <v>0</v>
      </c>
      <c r="O171" s="35">
        <v>0</v>
      </c>
      <c r="P171" s="34" t="s">
        <v>527</v>
      </c>
      <c r="Q171" s="36" t="s">
        <v>36</v>
      </c>
      <c r="R171" s="37" t="s">
        <v>151</v>
      </c>
    </row>
    <row r="172" spans="1:18" ht="68.400000000000006" x14ac:dyDescent="0.3">
      <c r="A172" s="26" t="s">
        <v>528</v>
      </c>
      <c r="B172" s="27" t="s">
        <v>529</v>
      </c>
      <c r="C172" s="28"/>
      <c r="D172" s="28" t="s">
        <v>512</v>
      </c>
      <c r="E172" s="28" t="s">
        <v>34</v>
      </c>
      <c r="F172" s="29">
        <f t="shared" ref="F172:O172" si="60">SUM(F173:F173)</f>
        <v>29570</v>
      </c>
      <c r="G172" s="29">
        <f t="shared" si="60"/>
        <v>29570</v>
      </c>
      <c r="H172" s="29">
        <f t="shared" si="60"/>
        <v>0</v>
      </c>
      <c r="I172" s="29">
        <f t="shared" si="60"/>
        <v>0</v>
      </c>
      <c r="J172" s="29">
        <f t="shared" si="60"/>
        <v>0</v>
      </c>
      <c r="K172" s="29">
        <f t="shared" si="60"/>
        <v>0</v>
      </c>
      <c r="L172" s="29">
        <f t="shared" si="60"/>
        <v>0</v>
      </c>
      <c r="M172" s="29">
        <f t="shared" si="60"/>
        <v>0</v>
      </c>
      <c r="N172" s="29">
        <f t="shared" si="60"/>
        <v>0</v>
      </c>
      <c r="O172" s="29">
        <f t="shared" si="60"/>
        <v>0</v>
      </c>
      <c r="P172" s="28" t="s">
        <v>530</v>
      </c>
      <c r="Q172" s="30" t="s">
        <v>36</v>
      </c>
      <c r="R172" s="31" t="s">
        <v>46</v>
      </c>
    </row>
    <row r="173" spans="1:18" ht="45.6" x14ac:dyDescent="0.3">
      <c r="A173" s="32" t="s">
        <v>531</v>
      </c>
      <c r="B173" s="33" t="s">
        <v>532</v>
      </c>
      <c r="C173" s="34" t="s">
        <v>24</v>
      </c>
      <c r="D173" s="34" t="s">
        <v>512</v>
      </c>
      <c r="E173" s="34" t="s">
        <v>41</v>
      </c>
      <c r="F173" s="38">
        <f>SUM(F174:F174)+29570</f>
        <v>29570</v>
      </c>
      <c r="G173" s="38">
        <f>SUM(G174:G174)+29570</f>
        <v>29570</v>
      </c>
      <c r="H173" s="38">
        <f t="shared" ref="H173:O173" si="61">SUM(H174:H174)</f>
        <v>0</v>
      </c>
      <c r="I173" s="38">
        <f t="shared" si="61"/>
        <v>0</v>
      </c>
      <c r="J173" s="38">
        <f t="shared" si="61"/>
        <v>0</v>
      </c>
      <c r="K173" s="38">
        <f t="shared" si="61"/>
        <v>0</v>
      </c>
      <c r="L173" s="38">
        <f t="shared" si="61"/>
        <v>0</v>
      </c>
      <c r="M173" s="38">
        <f t="shared" si="61"/>
        <v>0</v>
      </c>
      <c r="N173" s="38">
        <f t="shared" si="61"/>
        <v>0</v>
      </c>
      <c r="O173" s="38">
        <f t="shared" si="61"/>
        <v>0</v>
      </c>
      <c r="P173" s="34" t="s">
        <v>533</v>
      </c>
      <c r="Q173" s="36" t="s">
        <v>36</v>
      </c>
      <c r="R173" s="37" t="s">
        <v>37</v>
      </c>
    </row>
    <row r="174" spans="1:18" x14ac:dyDescent="0.3">
      <c r="A174" s="39"/>
      <c r="B174" s="40"/>
      <c r="C174" s="41"/>
      <c r="D174" s="41"/>
      <c r="E174" s="41"/>
      <c r="F174" s="42">
        <v>0</v>
      </c>
      <c r="G174" s="42">
        <v>0</v>
      </c>
      <c r="H174" s="42">
        <v>0</v>
      </c>
      <c r="I174" s="42">
        <v>0</v>
      </c>
      <c r="J174" s="42">
        <v>0</v>
      </c>
      <c r="K174" s="42">
        <v>0</v>
      </c>
      <c r="L174" s="42">
        <v>0</v>
      </c>
      <c r="M174" s="42">
        <v>0</v>
      </c>
      <c r="N174" s="42">
        <v>0</v>
      </c>
      <c r="O174" s="42">
        <v>0</v>
      </c>
      <c r="P174" s="41" t="s">
        <v>534</v>
      </c>
      <c r="Q174" s="43" t="s">
        <v>36</v>
      </c>
      <c r="R174" s="44" t="s">
        <v>151</v>
      </c>
    </row>
    <row r="175" spans="1:18" ht="68.400000000000006" x14ac:dyDescent="0.3">
      <c r="A175" s="20" t="s">
        <v>535</v>
      </c>
      <c r="B175" s="21" t="s">
        <v>536</v>
      </c>
      <c r="C175" s="22"/>
      <c r="D175" s="22" t="s">
        <v>537</v>
      </c>
      <c r="E175" s="22"/>
      <c r="F175" s="23">
        <f t="shared" ref="F175:O175" si="62">F176+F181</f>
        <v>42828.2</v>
      </c>
      <c r="G175" s="23">
        <f t="shared" si="62"/>
        <v>42828.2</v>
      </c>
      <c r="H175" s="23">
        <f t="shared" si="62"/>
        <v>0</v>
      </c>
      <c r="I175" s="23">
        <f t="shared" si="62"/>
        <v>0</v>
      </c>
      <c r="J175" s="23">
        <f t="shared" si="62"/>
        <v>0</v>
      </c>
      <c r="K175" s="23">
        <f t="shared" si="62"/>
        <v>0</v>
      </c>
      <c r="L175" s="23">
        <f t="shared" si="62"/>
        <v>0</v>
      </c>
      <c r="M175" s="23">
        <f t="shared" si="62"/>
        <v>0</v>
      </c>
      <c r="N175" s="23">
        <f t="shared" si="62"/>
        <v>0</v>
      </c>
      <c r="O175" s="23">
        <f t="shared" si="62"/>
        <v>0</v>
      </c>
      <c r="P175" s="22" t="s">
        <v>538</v>
      </c>
      <c r="Q175" s="24" t="s">
        <v>30</v>
      </c>
      <c r="R175" s="25" t="s">
        <v>166</v>
      </c>
    </row>
    <row r="176" spans="1:18" ht="68.400000000000006" x14ac:dyDescent="0.3">
      <c r="A176" s="26" t="s">
        <v>539</v>
      </c>
      <c r="B176" s="27" t="s">
        <v>540</v>
      </c>
      <c r="C176" s="28" t="s">
        <v>24</v>
      </c>
      <c r="D176" s="28" t="s">
        <v>537</v>
      </c>
      <c r="E176" s="28" t="s">
        <v>34</v>
      </c>
      <c r="F176" s="29">
        <f t="shared" ref="F176:O176" si="63">SUM(F177:F180)</f>
        <v>30828.2</v>
      </c>
      <c r="G176" s="29">
        <f t="shared" si="63"/>
        <v>30828.2</v>
      </c>
      <c r="H176" s="29">
        <f t="shared" si="63"/>
        <v>0</v>
      </c>
      <c r="I176" s="29">
        <f t="shared" si="63"/>
        <v>0</v>
      </c>
      <c r="J176" s="29">
        <f t="shared" si="63"/>
        <v>0</v>
      </c>
      <c r="K176" s="29">
        <f t="shared" si="63"/>
        <v>0</v>
      </c>
      <c r="L176" s="29">
        <f t="shared" si="63"/>
        <v>0</v>
      </c>
      <c r="M176" s="29">
        <f t="shared" si="63"/>
        <v>0</v>
      </c>
      <c r="N176" s="29">
        <f t="shared" si="63"/>
        <v>0</v>
      </c>
      <c r="O176" s="29">
        <f t="shared" si="63"/>
        <v>0</v>
      </c>
      <c r="P176" s="28" t="s">
        <v>541</v>
      </c>
      <c r="Q176" s="30" t="s">
        <v>36</v>
      </c>
      <c r="R176" s="31" t="s">
        <v>151</v>
      </c>
    </row>
    <row r="177" spans="1:18" x14ac:dyDescent="0.3">
      <c r="A177" s="39"/>
      <c r="B177" s="40"/>
      <c r="C177" s="41"/>
      <c r="D177" s="41"/>
      <c r="E177" s="41"/>
      <c r="F177" s="42">
        <v>0</v>
      </c>
      <c r="G177" s="42">
        <v>0</v>
      </c>
      <c r="H177" s="42">
        <v>0</v>
      </c>
      <c r="I177" s="42">
        <v>0</v>
      </c>
      <c r="J177" s="42">
        <v>0</v>
      </c>
      <c r="K177" s="42">
        <v>0</v>
      </c>
      <c r="L177" s="42">
        <v>0</v>
      </c>
      <c r="M177" s="42">
        <v>0</v>
      </c>
      <c r="N177" s="42">
        <v>0</v>
      </c>
      <c r="O177" s="42">
        <v>0</v>
      </c>
      <c r="P177" s="41" t="s">
        <v>542</v>
      </c>
      <c r="Q177" s="43" t="s">
        <v>36</v>
      </c>
      <c r="R177" s="44" t="s">
        <v>497</v>
      </c>
    </row>
    <row r="178" spans="1:18" ht="45.6" x14ac:dyDescent="0.3">
      <c r="A178" s="32" t="s">
        <v>543</v>
      </c>
      <c r="B178" s="33" t="s">
        <v>544</v>
      </c>
      <c r="C178" s="34" t="s">
        <v>24</v>
      </c>
      <c r="D178" s="34" t="s">
        <v>537</v>
      </c>
      <c r="E178" s="34" t="s">
        <v>41</v>
      </c>
      <c r="F178" s="35">
        <v>21880</v>
      </c>
      <c r="G178" s="35">
        <v>21880</v>
      </c>
      <c r="H178" s="35">
        <v>0</v>
      </c>
      <c r="I178" s="35">
        <v>0</v>
      </c>
      <c r="J178" s="35">
        <v>0</v>
      </c>
      <c r="K178" s="35">
        <v>0</v>
      </c>
      <c r="L178" s="35">
        <v>0</v>
      </c>
      <c r="M178" s="35">
        <v>0</v>
      </c>
      <c r="N178" s="35">
        <v>0</v>
      </c>
      <c r="O178" s="35">
        <v>0</v>
      </c>
      <c r="P178" s="34" t="s">
        <v>533</v>
      </c>
      <c r="Q178" s="36" t="s">
        <v>36</v>
      </c>
      <c r="R178" s="37" t="s">
        <v>131</v>
      </c>
    </row>
    <row r="179" spans="1:18" ht="45.6" x14ac:dyDescent="0.3">
      <c r="A179" s="32" t="s">
        <v>545</v>
      </c>
      <c r="B179" s="33" t="s">
        <v>546</v>
      </c>
      <c r="C179" s="34" t="s">
        <v>24</v>
      </c>
      <c r="D179" s="34" t="s">
        <v>537</v>
      </c>
      <c r="E179" s="34" t="s">
        <v>41</v>
      </c>
      <c r="F179" s="35">
        <v>1000</v>
      </c>
      <c r="G179" s="35">
        <v>1000</v>
      </c>
      <c r="H179" s="35">
        <v>0</v>
      </c>
      <c r="I179" s="35">
        <v>0</v>
      </c>
      <c r="J179" s="35">
        <v>0</v>
      </c>
      <c r="K179" s="35">
        <v>0</v>
      </c>
      <c r="L179" s="35">
        <v>0</v>
      </c>
      <c r="M179" s="35">
        <v>0</v>
      </c>
      <c r="N179" s="35">
        <v>0</v>
      </c>
      <c r="O179" s="35">
        <v>0</v>
      </c>
      <c r="P179" s="34" t="s">
        <v>547</v>
      </c>
      <c r="Q179" s="36" t="s">
        <v>36</v>
      </c>
      <c r="R179" s="37" t="s">
        <v>46</v>
      </c>
    </row>
    <row r="180" spans="1:18" ht="45.6" x14ac:dyDescent="0.3">
      <c r="A180" s="32" t="s">
        <v>548</v>
      </c>
      <c r="B180" s="33" t="s">
        <v>549</v>
      </c>
      <c r="C180" s="34" t="s">
        <v>24</v>
      </c>
      <c r="D180" s="34" t="s">
        <v>537</v>
      </c>
      <c r="E180" s="34" t="s">
        <v>41</v>
      </c>
      <c r="F180" s="35">
        <v>7948.2</v>
      </c>
      <c r="G180" s="35">
        <v>7948.2</v>
      </c>
      <c r="H180" s="35">
        <v>0</v>
      </c>
      <c r="I180" s="35">
        <v>0</v>
      </c>
      <c r="J180" s="35">
        <v>0</v>
      </c>
      <c r="K180" s="35">
        <v>0</v>
      </c>
      <c r="L180" s="35">
        <v>0</v>
      </c>
      <c r="M180" s="35">
        <v>0</v>
      </c>
      <c r="N180" s="35">
        <v>0</v>
      </c>
      <c r="O180" s="35">
        <v>0</v>
      </c>
      <c r="P180" s="34" t="s">
        <v>550</v>
      </c>
      <c r="Q180" s="36" t="s">
        <v>36</v>
      </c>
      <c r="R180" s="37" t="s">
        <v>131</v>
      </c>
    </row>
    <row r="181" spans="1:18" ht="45.6" x14ac:dyDescent="0.3">
      <c r="A181" s="26" t="s">
        <v>551</v>
      </c>
      <c r="B181" s="27" t="s">
        <v>552</v>
      </c>
      <c r="C181" s="28"/>
      <c r="D181" s="28" t="s">
        <v>537</v>
      </c>
      <c r="E181" s="28" t="s">
        <v>34</v>
      </c>
      <c r="F181" s="29">
        <f t="shared" ref="F181:O181" si="64">SUM(F182:F182)</f>
        <v>12000</v>
      </c>
      <c r="G181" s="29">
        <f t="shared" si="64"/>
        <v>12000</v>
      </c>
      <c r="H181" s="29">
        <f t="shared" si="64"/>
        <v>0</v>
      </c>
      <c r="I181" s="29">
        <f t="shared" si="64"/>
        <v>0</v>
      </c>
      <c r="J181" s="29">
        <f t="shared" si="64"/>
        <v>0</v>
      </c>
      <c r="K181" s="29">
        <f t="shared" si="64"/>
        <v>0</v>
      </c>
      <c r="L181" s="29">
        <f t="shared" si="64"/>
        <v>0</v>
      </c>
      <c r="M181" s="29">
        <f t="shared" si="64"/>
        <v>0</v>
      </c>
      <c r="N181" s="29">
        <f t="shared" si="64"/>
        <v>0</v>
      </c>
      <c r="O181" s="29">
        <f t="shared" si="64"/>
        <v>0</v>
      </c>
      <c r="P181" s="28" t="s">
        <v>553</v>
      </c>
      <c r="Q181" s="30" t="s">
        <v>36</v>
      </c>
      <c r="R181" s="31" t="s">
        <v>206</v>
      </c>
    </row>
    <row r="182" spans="1:18" ht="45.6" x14ac:dyDescent="0.3">
      <c r="A182" s="32" t="s">
        <v>554</v>
      </c>
      <c r="B182" s="33" t="s">
        <v>555</v>
      </c>
      <c r="C182" s="34" t="s">
        <v>24</v>
      </c>
      <c r="D182" s="34" t="s">
        <v>537</v>
      </c>
      <c r="E182" s="34" t="s">
        <v>41</v>
      </c>
      <c r="F182" s="35">
        <v>12000</v>
      </c>
      <c r="G182" s="35">
        <v>12000</v>
      </c>
      <c r="H182" s="35">
        <v>0</v>
      </c>
      <c r="I182" s="35">
        <v>0</v>
      </c>
      <c r="J182" s="35">
        <v>0</v>
      </c>
      <c r="K182" s="35">
        <v>0</v>
      </c>
      <c r="L182" s="35">
        <v>0</v>
      </c>
      <c r="M182" s="35">
        <v>0</v>
      </c>
      <c r="N182" s="35">
        <v>0</v>
      </c>
      <c r="O182" s="35">
        <v>0</v>
      </c>
      <c r="P182" s="34" t="s">
        <v>556</v>
      </c>
      <c r="Q182" s="36" t="s">
        <v>36</v>
      </c>
      <c r="R182" s="37" t="s">
        <v>206</v>
      </c>
    </row>
    <row r="183" spans="1:18" x14ac:dyDescent="0.3">
      <c r="A183" s="14" t="s">
        <v>557</v>
      </c>
      <c r="B183" s="15" t="s">
        <v>558</v>
      </c>
      <c r="C183" s="16" t="s">
        <v>559</v>
      </c>
      <c r="D183" s="16" t="s">
        <v>560</v>
      </c>
      <c r="E183" s="16"/>
      <c r="F183" s="17">
        <f t="shared" ref="F183:O183" si="65">F184+F230</f>
        <v>7168226.2600000007</v>
      </c>
      <c r="G183" s="17">
        <f t="shared" si="65"/>
        <v>6526248.0600000005</v>
      </c>
      <c r="H183" s="17">
        <f t="shared" si="65"/>
        <v>1783.65</v>
      </c>
      <c r="I183" s="17">
        <f t="shared" si="65"/>
        <v>0</v>
      </c>
      <c r="J183" s="17">
        <f t="shared" si="65"/>
        <v>529628</v>
      </c>
      <c r="K183" s="17">
        <f t="shared" si="65"/>
        <v>0</v>
      </c>
      <c r="L183" s="17">
        <f t="shared" si="65"/>
        <v>0</v>
      </c>
      <c r="M183" s="17">
        <f t="shared" si="65"/>
        <v>48251.55</v>
      </c>
      <c r="N183" s="17">
        <f t="shared" si="65"/>
        <v>0</v>
      </c>
      <c r="O183" s="17">
        <f t="shared" si="65"/>
        <v>0</v>
      </c>
      <c r="P183" s="16"/>
      <c r="Q183" s="18"/>
      <c r="R183" s="19"/>
    </row>
    <row r="184" spans="1:18" ht="68.400000000000006" x14ac:dyDescent="0.3">
      <c r="A184" s="20" t="s">
        <v>561</v>
      </c>
      <c r="B184" s="21" t="s">
        <v>562</v>
      </c>
      <c r="C184" s="22" t="s">
        <v>559</v>
      </c>
      <c r="D184" s="22" t="s">
        <v>560</v>
      </c>
      <c r="E184" s="22"/>
      <c r="F184" s="23">
        <f t="shared" ref="F184:O184" si="66">F185+F209+F211+F215+F217+F222+F225</f>
        <v>7157926.2600000007</v>
      </c>
      <c r="G184" s="23">
        <f t="shared" si="66"/>
        <v>6515948.0600000005</v>
      </c>
      <c r="H184" s="23">
        <f t="shared" si="66"/>
        <v>1783.65</v>
      </c>
      <c r="I184" s="23">
        <f t="shared" si="66"/>
        <v>0</v>
      </c>
      <c r="J184" s="23">
        <f t="shared" si="66"/>
        <v>529628</v>
      </c>
      <c r="K184" s="23">
        <f t="shared" si="66"/>
        <v>0</v>
      </c>
      <c r="L184" s="23">
        <f t="shared" si="66"/>
        <v>0</v>
      </c>
      <c r="M184" s="23">
        <f t="shared" si="66"/>
        <v>48251.55</v>
      </c>
      <c r="N184" s="23">
        <f t="shared" si="66"/>
        <v>0</v>
      </c>
      <c r="O184" s="23">
        <f t="shared" si="66"/>
        <v>0</v>
      </c>
      <c r="P184" s="22" t="s">
        <v>563</v>
      </c>
      <c r="Q184" s="24" t="s">
        <v>30</v>
      </c>
      <c r="R184" s="25" t="s">
        <v>31</v>
      </c>
    </row>
    <row r="185" spans="1:18" ht="91.2" x14ac:dyDescent="0.3">
      <c r="A185" s="26" t="s">
        <v>564</v>
      </c>
      <c r="B185" s="27" t="s">
        <v>565</v>
      </c>
      <c r="C185" s="28" t="s">
        <v>559</v>
      </c>
      <c r="D185" s="28" t="s">
        <v>560</v>
      </c>
      <c r="E185" s="28" t="s">
        <v>34</v>
      </c>
      <c r="F185" s="29">
        <f t="shared" ref="F185:O185" si="67">F186+F187+F188+F189+F190+F191+F192+F195+F196+F197+F198+F199+F200+F201+F202+F203+F204+F205+F206+F207+F208</f>
        <v>5474008.6500000004</v>
      </c>
      <c r="G185" s="29">
        <f t="shared" si="67"/>
        <v>4880282</v>
      </c>
      <c r="H185" s="29">
        <f t="shared" si="67"/>
        <v>1783.65</v>
      </c>
      <c r="I185" s="29">
        <f t="shared" si="67"/>
        <v>0</v>
      </c>
      <c r="J185" s="29">
        <f t="shared" si="67"/>
        <v>529628</v>
      </c>
      <c r="K185" s="29">
        <f t="shared" si="67"/>
        <v>0</v>
      </c>
      <c r="L185" s="29">
        <f t="shared" si="67"/>
        <v>0</v>
      </c>
      <c r="M185" s="29">
        <f t="shared" si="67"/>
        <v>0</v>
      </c>
      <c r="N185" s="29">
        <f t="shared" si="67"/>
        <v>0</v>
      </c>
      <c r="O185" s="29">
        <f t="shared" si="67"/>
        <v>0</v>
      </c>
      <c r="P185" s="28" t="s">
        <v>566</v>
      </c>
      <c r="Q185" s="30" t="s">
        <v>36</v>
      </c>
      <c r="R185" s="31" t="s">
        <v>567</v>
      </c>
    </row>
    <row r="186" spans="1:18" ht="45.6" x14ac:dyDescent="0.3">
      <c r="A186" s="32" t="s">
        <v>568</v>
      </c>
      <c r="B186" s="33" t="s">
        <v>569</v>
      </c>
      <c r="C186" s="34" t="s">
        <v>559</v>
      </c>
      <c r="D186" s="34" t="s">
        <v>560</v>
      </c>
      <c r="E186" s="34" t="s">
        <v>41</v>
      </c>
      <c r="F186" s="35">
        <v>312430</v>
      </c>
      <c r="G186" s="35">
        <v>312430</v>
      </c>
      <c r="H186" s="35">
        <v>0</v>
      </c>
      <c r="I186" s="35">
        <v>0</v>
      </c>
      <c r="J186" s="35">
        <v>0</v>
      </c>
      <c r="K186" s="35">
        <v>0</v>
      </c>
      <c r="L186" s="35">
        <v>0</v>
      </c>
      <c r="M186" s="35">
        <v>0</v>
      </c>
      <c r="N186" s="35">
        <v>0</v>
      </c>
      <c r="O186" s="35">
        <v>0</v>
      </c>
      <c r="P186" s="34" t="s">
        <v>570</v>
      </c>
      <c r="Q186" s="36" t="s">
        <v>36</v>
      </c>
      <c r="R186" s="37" t="s">
        <v>571</v>
      </c>
    </row>
    <row r="187" spans="1:18" ht="68.400000000000006" x14ac:dyDescent="0.3">
      <c r="A187" s="32" t="s">
        <v>572</v>
      </c>
      <c r="B187" s="33" t="s">
        <v>573</v>
      </c>
      <c r="C187" s="34" t="s">
        <v>559</v>
      </c>
      <c r="D187" s="34" t="s">
        <v>560</v>
      </c>
      <c r="E187" s="34"/>
      <c r="F187" s="35">
        <v>245017</v>
      </c>
      <c r="G187" s="35">
        <v>245017</v>
      </c>
      <c r="H187" s="35">
        <v>0</v>
      </c>
      <c r="I187" s="35">
        <v>0</v>
      </c>
      <c r="J187" s="35">
        <v>0</v>
      </c>
      <c r="K187" s="35">
        <v>0</v>
      </c>
      <c r="L187" s="35">
        <v>0</v>
      </c>
      <c r="M187" s="35">
        <v>0</v>
      </c>
      <c r="N187" s="35">
        <v>0</v>
      </c>
      <c r="O187" s="35">
        <v>0</v>
      </c>
      <c r="P187" s="34" t="s">
        <v>574</v>
      </c>
      <c r="Q187" s="36" t="s">
        <v>36</v>
      </c>
      <c r="R187" s="37" t="s">
        <v>206</v>
      </c>
    </row>
    <row r="188" spans="1:18" ht="45.6" x14ac:dyDescent="0.3">
      <c r="A188" s="32" t="s">
        <v>575</v>
      </c>
      <c r="B188" s="33" t="s">
        <v>576</v>
      </c>
      <c r="C188" s="34" t="s">
        <v>577</v>
      </c>
      <c r="D188" s="34" t="s">
        <v>560</v>
      </c>
      <c r="E188" s="34" t="s">
        <v>41</v>
      </c>
      <c r="F188" s="35">
        <v>91755</v>
      </c>
      <c r="G188" s="35">
        <v>91755</v>
      </c>
      <c r="H188" s="35">
        <v>0</v>
      </c>
      <c r="I188" s="35">
        <v>0</v>
      </c>
      <c r="J188" s="35">
        <v>0</v>
      </c>
      <c r="K188" s="35">
        <v>0</v>
      </c>
      <c r="L188" s="35">
        <v>0</v>
      </c>
      <c r="M188" s="35">
        <v>0</v>
      </c>
      <c r="N188" s="35">
        <v>0</v>
      </c>
      <c r="O188" s="35">
        <v>0</v>
      </c>
      <c r="P188" s="34" t="s">
        <v>578</v>
      </c>
      <c r="Q188" s="36" t="s">
        <v>36</v>
      </c>
      <c r="R188" s="37" t="s">
        <v>37</v>
      </c>
    </row>
    <row r="189" spans="1:18" ht="45.6" x14ac:dyDescent="0.3">
      <c r="A189" s="32" t="s">
        <v>579</v>
      </c>
      <c r="B189" s="33" t="s">
        <v>580</v>
      </c>
      <c r="C189" s="34" t="s">
        <v>559</v>
      </c>
      <c r="D189" s="34" t="s">
        <v>581</v>
      </c>
      <c r="E189" s="34" t="s">
        <v>41</v>
      </c>
      <c r="F189" s="35">
        <v>4466870.2</v>
      </c>
      <c r="G189" s="35">
        <v>3874913.12</v>
      </c>
      <c r="H189" s="35">
        <v>14.08</v>
      </c>
      <c r="I189" s="35">
        <v>0</v>
      </c>
      <c r="J189" s="35">
        <v>529628</v>
      </c>
      <c r="K189" s="35">
        <v>0</v>
      </c>
      <c r="L189" s="35">
        <v>0</v>
      </c>
      <c r="M189" s="35">
        <v>0</v>
      </c>
      <c r="N189" s="35">
        <v>0</v>
      </c>
      <c r="O189" s="35">
        <v>0</v>
      </c>
      <c r="P189" s="34" t="s">
        <v>582</v>
      </c>
      <c r="Q189" s="36" t="s">
        <v>36</v>
      </c>
      <c r="R189" s="37" t="s">
        <v>583</v>
      </c>
    </row>
    <row r="190" spans="1:18" ht="68.400000000000006" x14ac:dyDescent="0.3">
      <c r="A190" s="32" t="s">
        <v>584</v>
      </c>
      <c r="B190" s="33" t="s">
        <v>585</v>
      </c>
      <c r="C190" s="34" t="s">
        <v>559</v>
      </c>
      <c r="D190" s="34" t="s">
        <v>560</v>
      </c>
      <c r="E190" s="34" t="s">
        <v>586</v>
      </c>
      <c r="F190" s="35">
        <v>18570</v>
      </c>
      <c r="G190" s="35">
        <v>18570</v>
      </c>
      <c r="H190" s="35">
        <v>0</v>
      </c>
      <c r="I190" s="35">
        <v>0</v>
      </c>
      <c r="J190" s="35">
        <v>0</v>
      </c>
      <c r="K190" s="35">
        <v>0</v>
      </c>
      <c r="L190" s="35">
        <v>0</v>
      </c>
      <c r="M190" s="35">
        <v>0</v>
      </c>
      <c r="N190" s="35">
        <v>0</v>
      </c>
      <c r="O190" s="35">
        <v>0</v>
      </c>
      <c r="P190" s="34" t="s">
        <v>587</v>
      </c>
      <c r="Q190" s="36" t="s">
        <v>30</v>
      </c>
      <c r="R190" s="37" t="s">
        <v>31</v>
      </c>
    </row>
    <row r="191" spans="1:18" ht="68.400000000000006" x14ac:dyDescent="0.3">
      <c r="A191" s="32" t="s">
        <v>588</v>
      </c>
      <c r="B191" s="33" t="s">
        <v>589</v>
      </c>
      <c r="C191" s="34" t="s">
        <v>559</v>
      </c>
      <c r="D191" s="34" t="s">
        <v>560</v>
      </c>
      <c r="E191" s="34"/>
      <c r="F191" s="35">
        <v>170</v>
      </c>
      <c r="G191" s="35">
        <v>170</v>
      </c>
      <c r="H191" s="35">
        <v>0</v>
      </c>
      <c r="I191" s="35">
        <v>0</v>
      </c>
      <c r="J191" s="35">
        <v>0</v>
      </c>
      <c r="K191" s="35">
        <v>0</v>
      </c>
      <c r="L191" s="35">
        <v>0</v>
      </c>
      <c r="M191" s="35">
        <v>0</v>
      </c>
      <c r="N191" s="35">
        <v>0</v>
      </c>
      <c r="O191" s="35">
        <v>0</v>
      </c>
      <c r="P191" s="34" t="s">
        <v>587</v>
      </c>
      <c r="Q191" s="36" t="s">
        <v>30</v>
      </c>
      <c r="R191" s="37" t="s">
        <v>31</v>
      </c>
    </row>
    <row r="192" spans="1:18" ht="68.400000000000006" x14ac:dyDescent="0.3">
      <c r="A192" s="32" t="s">
        <v>590</v>
      </c>
      <c r="B192" s="33" t="s">
        <v>591</v>
      </c>
      <c r="C192" s="34" t="s">
        <v>592</v>
      </c>
      <c r="D192" s="34" t="s">
        <v>593</v>
      </c>
      <c r="E192" s="34"/>
      <c r="F192" s="38">
        <f>SUM(F193:F194)+45678.88</f>
        <v>45678.879999999997</v>
      </c>
      <c r="G192" s="38">
        <f>SUM(G193:G194)+45678.88</f>
        <v>45678.879999999997</v>
      </c>
      <c r="H192" s="38">
        <f t="shared" ref="H192:O192" si="68">SUM(H193:H194)</f>
        <v>0</v>
      </c>
      <c r="I192" s="38">
        <f t="shared" si="68"/>
        <v>0</v>
      </c>
      <c r="J192" s="38">
        <f t="shared" si="68"/>
        <v>0</v>
      </c>
      <c r="K192" s="38">
        <f t="shared" si="68"/>
        <v>0</v>
      </c>
      <c r="L192" s="38">
        <f t="shared" si="68"/>
        <v>0</v>
      </c>
      <c r="M192" s="38">
        <f t="shared" si="68"/>
        <v>0</v>
      </c>
      <c r="N192" s="38">
        <f t="shared" si="68"/>
        <v>0</v>
      </c>
      <c r="O192" s="38">
        <f t="shared" si="68"/>
        <v>0</v>
      </c>
      <c r="P192" s="34" t="s">
        <v>594</v>
      </c>
      <c r="Q192" s="36" t="s">
        <v>36</v>
      </c>
      <c r="R192" s="37" t="s">
        <v>206</v>
      </c>
    </row>
    <row r="193" spans="1:18" ht="45.6" x14ac:dyDescent="0.3">
      <c r="A193" s="39"/>
      <c r="B193" s="40"/>
      <c r="C193" s="41"/>
      <c r="D193" s="41"/>
      <c r="E193" s="41"/>
      <c r="F193" s="42">
        <v>0</v>
      </c>
      <c r="G193" s="42">
        <v>0</v>
      </c>
      <c r="H193" s="42">
        <v>0</v>
      </c>
      <c r="I193" s="42">
        <v>0</v>
      </c>
      <c r="J193" s="42">
        <v>0</v>
      </c>
      <c r="K193" s="42">
        <v>0</v>
      </c>
      <c r="L193" s="42">
        <v>0</v>
      </c>
      <c r="M193" s="42">
        <v>0</v>
      </c>
      <c r="N193" s="42">
        <v>0</v>
      </c>
      <c r="O193" s="42">
        <v>0</v>
      </c>
      <c r="P193" s="41" t="s">
        <v>595</v>
      </c>
      <c r="Q193" s="43" t="s">
        <v>36</v>
      </c>
      <c r="R193" s="44" t="s">
        <v>206</v>
      </c>
    </row>
    <row r="194" spans="1:18" x14ac:dyDescent="0.3">
      <c r="A194" s="39"/>
      <c r="B194" s="40"/>
      <c r="C194" s="41"/>
      <c r="D194" s="41"/>
      <c r="E194" s="41"/>
      <c r="F194" s="42">
        <v>0</v>
      </c>
      <c r="G194" s="42">
        <v>0</v>
      </c>
      <c r="H194" s="42">
        <v>0</v>
      </c>
      <c r="I194" s="42">
        <v>0</v>
      </c>
      <c r="J194" s="42">
        <v>0</v>
      </c>
      <c r="K194" s="42">
        <v>0</v>
      </c>
      <c r="L194" s="42">
        <v>0</v>
      </c>
      <c r="M194" s="42">
        <v>0</v>
      </c>
      <c r="N194" s="42">
        <v>0</v>
      </c>
      <c r="O194" s="42">
        <v>0</v>
      </c>
      <c r="P194" s="41" t="s">
        <v>596</v>
      </c>
      <c r="Q194" s="43" t="s">
        <v>36</v>
      </c>
      <c r="R194" s="44" t="s">
        <v>151</v>
      </c>
    </row>
    <row r="195" spans="1:18" ht="68.400000000000006" x14ac:dyDescent="0.3">
      <c r="A195" s="32" t="s">
        <v>597</v>
      </c>
      <c r="B195" s="33" t="s">
        <v>598</v>
      </c>
      <c r="C195" s="34" t="s">
        <v>599</v>
      </c>
      <c r="D195" s="34" t="s">
        <v>600</v>
      </c>
      <c r="E195" s="34" t="s">
        <v>41</v>
      </c>
      <c r="F195" s="35">
        <v>39201.96</v>
      </c>
      <c r="G195" s="35">
        <v>38300</v>
      </c>
      <c r="H195" s="35">
        <v>901.96</v>
      </c>
      <c r="I195" s="35">
        <v>0</v>
      </c>
      <c r="J195" s="35">
        <v>0</v>
      </c>
      <c r="K195" s="35">
        <v>0</v>
      </c>
      <c r="L195" s="35">
        <v>0</v>
      </c>
      <c r="M195" s="35">
        <v>0</v>
      </c>
      <c r="N195" s="35">
        <v>0</v>
      </c>
      <c r="O195" s="35">
        <v>0</v>
      </c>
      <c r="P195" s="34" t="s">
        <v>601</v>
      </c>
      <c r="Q195" s="36" t="s">
        <v>36</v>
      </c>
      <c r="R195" s="37" t="s">
        <v>37</v>
      </c>
    </row>
    <row r="196" spans="1:18" ht="68.400000000000006" x14ac:dyDescent="0.3">
      <c r="A196" s="32" t="s">
        <v>602</v>
      </c>
      <c r="B196" s="33" t="s">
        <v>603</v>
      </c>
      <c r="C196" s="34" t="s">
        <v>604</v>
      </c>
      <c r="D196" s="34" t="s">
        <v>605</v>
      </c>
      <c r="E196" s="34" t="s">
        <v>41</v>
      </c>
      <c r="F196" s="35">
        <v>18966</v>
      </c>
      <c r="G196" s="35">
        <v>18966</v>
      </c>
      <c r="H196" s="35">
        <v>0</v>
      </c>
      <c r="I196" s="35">
        <v>0</v>
      </c>
      <c r="J196" s="35">
        <v>0</v>
      </c>
      <c r="K196" s="35">
        <v>0</v>
      </c>
      <c r="L196" s="35">
        <v>0</v>
      </c>
      <c r="M196" s="35">
        <v>0</v>
      </c>
      <c r="N196" s="35">
        <v>0</v>
      </c>
      <c r="O196" s="35">
        <v>0</v>
      </c>
      <c r="P196" s="34" t="s">
        <v>601</v>
      </c>
      <c r="Q196" s="36" t="s">
        <v>36</v>
      </c>
      <c r="R196" s="37" t="s">
        <v>37</v>
      </c>
    </row>
    <row r="197" spans="1:18" ht="68.400000000000006" x14ac:dyDescent="0.3">
      <c r="A197" s="32" t="s">
        <v>606</v>
      </c>
      <c r="B197" s="33" t="s">
        <v>607</v>
      </c>
      <c r="C197" s="34" t="s">
        <v>73</v>
      </c>
      <c r="D197" s="34" t="s">
        <v>608</v>
      </c>
      <c r="E197" s="34" t="s">
        <v>41</v>
      </c>
      <c r="F197" s="35">
        <v>14272</v>
      </c>
      <c r="G197" s="35">
        <v>14272</v>
      </c>
      <c r="H197" s="35">
        <v>0</v>
      </c>
      <c r="I197" s="35">
        <v>0</v>
      </c>
      <c r="J197" s="35">
        <v>0</v>
      </c>
      <c r="K197" s="35">
        <v>0</v>
      </c>
      <c r="L197" s="35">
        <v>0</v>
      </c>
      <c r="M197" s="35">
        <v>0</v>
      </c>
      <c r="N197" s="35">
        <v>0</v>
      </c>
      <c r="O197" s="35">
        <v>0</v>
      </c>
      <c r="P197" s="34" t="s">
        <v>601</v>
      </c>
      <c r="Q197" s="36" t="s">
        <v>36</v>
      </c>
      <c r="R197" s="37" t="s">
        <v>37</v>
      </c>
    </row>
    <row r="198" spans="1:18" ht="68.400000000000006" x14ac:dyDescent="0.3">
      <c r="A198" s="32" t="s">
        <v>609</v>
      </c>
      <c r="B198" s="33" t="s">
        <v>610</v>
      </c>
      <c r="C198" s="34" t="s">
        <v>611</v>
      </c>
      <c r="D198" s="34" t="s">
        <v>612</v>
      </c>
      <c r="E198" s="34" t="s">
        <v>41</v>
      </c>
      <c r="F198" s="35">
        <v>14126</v>
      </c>
      <c r="G198" s="35">
        <v>14126</v>
      </c>
      <c r="H198" s="35">
        <v>0</v>
      </c>
      <c r="I198" s="35">
        <v>0</v>
      </c>
      <c r="J198" s="35">
        <v>0</v>
      </c>
      <c r="K198" s="35">
        <v>0</v>
      </c>
      <c r="L198" s="35">
        <v>0</v>
      </c>
      <c r="M198" s="35">
        <v>0</v>
      </c>
      <c r="N198" s="35">
        <v>0</v>
      </c>
      <c r="O198" s="35">
        <v>0</v>
      </c>
      <c r="P198" s="34" t="s">
        <v>601</v>
      </c>
      <c r="Q198" s="36" t="s">
        <v>36</v>
      </c>
      <c r="R198" s="37" t="s">
        <v>37</v>
      </c>
    </row>
    <row r="199" spans="1:18" ht="68.400000000000006" x14ac:dyDescent="0.3">
      <c r="A199" s="32" t="s">
        <v>613</v>
      </c>
      <c r="B199" s="33" t="s">
        <v>614</v>
      </c>
      <c r="C199" s="34" t="s">
        <v>78</v>
      </c>
      <c r="D199" s="34" t="s">
        <v>615</v>
      </c>
      <c r="E199" s="34" t="s">
        <v>41</v>
      </c>
      <c r="F199" s="35">
        <v>15700</v>
      </c>
      <c r="G199" s="35">
        <v>15700</v>
      </c>
      <c r="H199" s="35">
        <v>0</v>
      </c>
      <c r="I199" s="35">
        <v>0</v>
      </c>
      <c r="J199" s="35">
        <v>0</v>
      </c>
      <c r="K199" s="35">
        <v>0</v>
      </c>
      <c r="L199" s="35">
        <v>0</v>
      </c>
      <c r="M199" s="35">
        <v>0</v>
      </c>
      <c r="N199" s="35">
        <v>0</v>
      </c>
      <c r="O199" s="35">
        <v>0</v>
      </c>
      <c r="P199" s="34" t="s">
        <v>601</v>
      </c>
      <c r="Q199" s="36" t="s">
        <v>36</v>
      </c>
      <c r="R199" s="37" t="s">
        <v>37</v>
      </c>
    </row>
    <row r="200" spans="1:18" ht="68.400000000000006" x14ac:dyDescent="0.3">
      <c r="A200" s="32" t="s">
        <v>616</v>
      </c>
      <c r="B200" s="33" t="s">
        <v>617</v>
      </c>
      <c r="C200" s="34" t="s">
        <v>82</v>
      </c>
      <c r="D200" s="34" t="s">
        <v>618</v>
      </c>
      <c r="E200" s="34" t="s">
        <v>41</v>
      </c>
      <c r="F200" s="35">
        <v>27030</v>
      </c>
      <c r="G200" s="35">
        <v>27030</v>
      </c>
      <c r="H200" s="35">
        <v>0</v>
      </c>
      <c r="I200" s="35">
        <v>0</v>
      </c>
      <c r="J200" s="35">
        <v>0</v>
      </c>
      <c r="K200" s="35">
        <v>0</v>
      </c>
      <c r="L200" s="35">
        <v>0</v>
      </c>
      <c r="M200" s="35">
        <v>0</v>
      </c>
      <c r="N200" s="35">
        <v>0</v>
      </c>
      <c r="O200" s="35">
        <v>0</v>
      </c>
      <c r="P200" s="34" t="s">
        <v>601</v>
      </c>
      <c r="Q200" s="36" t="s">
        <v>36</v>
      </c>
      <c r="R200" s="37" t="s">
        <v>37</v>
      </c>
    </row>
    <row r="201" spans="1:18" ht="68.400000000000006" x14ac:dyDescent="0.3">
      <c r="A201" s="32" t="s">
        <v>619</v>
      </c>
      <c r="B201" s="33" t="s">
        <v>620</v>
      </c>
      <c r="C201" s="34" t="s">
        <v>86</v>
      </c>
      <c r="D201" s="34" t="s">
        <v>621</v>
      </c>
      <c r="E201" s="34" t="s">
        <v>41</v>
      </c>
      <c r="F201" s="35">
        <v>8520</v>
      </c>
      <c r="G201" s="35">
        <v>8520</v>
      </c>
      <c r="H201" s="35">
        <v>0</v>
      </c>
      <c r="I201" s="35">
        <v>0</v>
      </c>
      <c r="J201" s="35">
        <v>0</v>
      </c>
      <c r="K201" s="35">
        <v>0</v>
      </c>
      <c r="L201" s="35">
        <v>0</v>
      </c>
      <c r="M201" s="35">
        <v>0</v>
      </c>
      <c r="N201" s="35">
        <v>0</v>
      </c>
      <c r="O201" s="35">
        <v>0</v>
      </c>
      <c r="P201" s="34" t="s">
        <v>601</v>
      </c>
      <c r="Q201" s="36" t="s">
        <v>36</v>
      </c>
      <c r="R201" s="37" t="s">
        <v>37</v>
      </c>
    </row>
    <row r="202" spans="1:18" ht="68.400000000000006" x14ac:dyDescent="0.3">
      <c r="A202" s="32" t="s">
        <v>622</v>
      </c>
      <c r="B202" s="33" t="s">
        <v>623</v>
      </c>
      <c r="C202" s="34" t="s">
        <v>624</v>
      </c>
      <c r="D202" s="34" t="s">
        <v>625</v>
      </c>
      <c r="E202" s="34" t="s">
        <v>41</v>
      </c>
      <c r="F202" s="35">
        <v>22829</v>
      </c>
      <c r="G202" s="35">
        <v>22829</v>
      </c>
      <c r="H202" s="35">
        <v>0</v>
      </c>
      <c r="I202" s="35">
        <v>0</v>
      </c>
      <c r="J202" s="35">
        <v>0</v>
      </c>
      <c r="K202" s="35">
        <v>0</v>
      </c>
      <c r="L202" s="35">
        <v>0</v>
      </c>
      <c r="M202" s="35">
        <v>0</v>
      </c>
      <c r="N202" s="35">
        <v>0</v>
      </c>
      <c r="O202" s="35">
        <v>0</v>
      </c>
      <c r="P202" s="34" t="s">
        <v>601</v>
      </c>
      <c r="Q202" s="36" t="s">
        <v>36</v>
      </c>
      <c r="R202" s="37" t="s">
        <v>37</v>
      </c>
    </row>
    <row r="203" spans="1:18" ht="68.400000000000006" x14ac:dyDescent="0.3">
      <c r="A203" s="32" t="s">
        <v>626</v>
      </c>
      <c r="B203" s="33" t="s">
        <v>627</v>
      </c>
      <c r="C203" s="34" t="s">
        <v>628</v>
      </c>
      <c r="D203" s="34" t="s">
        <v>629</v>
      </c>
      <c r="E203" s="34" t="s">
        <v>41</v>
      </c>
      <c r="F203" s="35">
        <v>9956</v>
      </c>
      <c r="G203" s="35">
        <v>9956</v>
      </c>
      <c r="H203" s="35">
        <v>0</v>
      </c>
      <c r="I203" s="35">
        <v>0</v>
      </c>
      <c r="J203" s="35">
        <v>0</v>
      </c>
      <c r="K203" s="35">
        <v>0</v>
      </c>
      <c r="L203" s="35">
        <v>0</v>
      </c>
      <c r="M203" s="35">
        <v>0</v>
      </c>
      <c r="N203" s="35">
        <v>0</v>
      </c>
      <c r="O203" s="35">
        <v>0</v>
      </c>
      <c r="P203" s="34" t="s">
        <v>601</v>
      </c>
      <c r="Q203" s="36" t="s">
        <v>36</v>
      </c>
      <c r="R203" s="37" t="s">
        <v>37</v>
      </c>
    </row>
    <row r="204" spans="1:18" ht="68.400000000000006" x14ac:dyDescent="0.3">
      <c r="A204" s="32" t="s">
        <v>630</v>
      </c>
      <c r="B204" s="33" t="s">
        <v>631</v>
      </c>
      <c r="C204" s="34" t="s">
        <v>632</v>
      </c>
      <c r="D204" s="34" t="s">
        <v>633</v>
      </c>
      <c r="E204" s="34" t="s">
        <v>41</v>
      </c>
      <c r="F204" s="35">
        <v>19950</v>
      </c>
      <c r="G204" s="35">
        <v>19950</v>
      </c>
      <c r="H204" s="35">
        <v>0</v>
      </c>
      <c r="I204" s="35">
        <v>0</v>
      </c>
      <c r="J204" s="35">
        <v>0</v>
      </c>
      <c r="K204" s="35">
        <v>0</v>
      </c>
      <c r="L204" s="35">
        <v>0</v>
      </c>
      <c r="M204" s="35">
        <v>0</v>
      </c>
      <c r="N204" s="35">
        <v>0</v>
      </c>
      <c r="O204" s="35">
        <v>0</v>
      </c>
      <c r="P204" s="34" t="s">
        <v>601</v>
      </c>
      <c r="Q204" s="36" t="s">
        <v>36</v>
      </c>
      <c r="R204" s="37" t="s">
        <v>37</v>
      </c>
    </row>
    <row r="205" spans="1:18" ht="68.400000000000006" x14ac:dyDescent="0.3">
      <c r="A205" s="32" t="s">
        <v>634</v>
      </c>
      <c r="B205" s="33" t="s">
        <v>635</v>
      </c>
      <c r="C205" s="34" t="s">
        <v>636</v>
      </c>
      <c r="D205" s="34" t="s">
        <v>637</v>
      </c>
      <c r="E205" s="34" t="s">
        <v>41</v>
      </c>
      <c r="F205" s="35">
        <v>33127</v>
      </c>
      <c r="G205" s="35">
        <v>33127</v>
      </c>
      <c r="H205" s="35">
        <v>0</v>
      </c>
      <c r="I205" s="35">
        <v>0</v>
      </c>
      <c r="J205" s="35">
        <v>0</v>
      </c>
      <c r="K205" s="35">
        <v>0</v>
      </c>
      <c r="L205" s="35">
        <v>0</v>
      </c>
      <c r="M205" s="35">
        <v>0</v>
      </c>
      <c r="N205" s="35">
        <v>0</v>
      </c>
      <c r="O205" s="35">
        <v>0</v>
      </c>
      <c r="P205" s="34" t="s">
        <v>601</v>
      </c>
      <c r="Q205" s="36" t="s">
        <v>36</v>
      </c>
      <c r="R205" s="37" t="s">
        <v>37</v>
      </c>
    </row>
    <row r="206" spans="1:18" ht="68.400000000000006" x14ac:dyDescent="0.3">
      <c r="A206" s="32" t="s">
        <v>638</v>
      </c>
      <c r="B206" s="33" t="s">
        <v>639</v>
      </c>
      <c r="C206" s="34" t="s">
        <v>640</v>
      </c>
      <c r="D206" s="34" t="s">
        <v>641</v>
      </c>
      <c r="E206" s="34" t="s">
        <v>41</v>
      </c>
      <c r="F206" s="35">
        <v>17720</v>
      </c>
      <c r="G206" s="35">
        <v>17720</v>
      </c>
      <c r="H206" s="35">
        <v>0</v>
      </c>
      <c r="I206" s="35">
        <v>0</v>
      </c>
      <c r="J206" s="35">
        <v>0</v>
      </c>
      <c r="K206" s="35">
        <v>0</v>
      </c>
      <c r="L206" s="35">
        <v>0</v>
      </c>
      <c r="M206" s="35">
        <v>0</v>
      </c>
      <c r="N206" s="35">
        <v>0</v>
      </c>
      <c r="O206" s="35">
        <v>0</v>
      </c>
      <c r="P206" s="34" t="s">
        <v>601</v>
      </c>
      <c r="Q206" s="36" t="s">
        <v>36</v>
      </c>
      <c r="R206" s="37" t="s">
        <v>37</v>
      </c>
    </row>
    <row r="207" spans="1:18" ht="68.400000000000006" x14ac:dyDescent="0.3">
      <c r="A207" s="32" t="s">
        <v>642</v>
      </c>
      <c r="B207" s="33" t="s">
        <v>643</v>
      </c>
      <c r="C207" s="34" t="s">
        <v>644</v>
      </c>
      <c r="D207" s="34" t="s">
        <v>645</v>
      </c>
      <c r="E207" s="34" t="s">
        <v>41</v>
      </c>
      <c r="F207" s="35">
        <v>25000</v>
      </c>
      <c r="G207" s="35">
        <v>25000</v>
      </c>
      <c r="H207" s="35">
        <v>0</v>
      </c>
      <c r="I207" s="35">
        <v>0</v>
      </c>
      <c r="J207" s="35">
        <v>0</v>
      </c>
      <c r="K207" s="35">
        <v>0</v>
      </c>
      <c r="L207" s="35">
        <v>0</v>
      </c>
      <c r="M207" s="35">
        <v>0</v>
      </c>
      <c r="N207" s="35">
        <v>0</v>
      </c>
      <c r="O207" s="35">
        <v>0</v>
      </c>
      <c r="P207" s="34" t="s">
        <v>601</v>
      </c>
      <c r="Q207" s="36" t="s">
        <v>36</v>
      </c>
      <c r="R207" s="37" t="s">
        <v>56</v>
      </c>
    </row>
    <row r="208" spans="1:18" ht="68.400000000000006" x14ac:dyDescent="0.3">
      <c r="A208" s="32" t="s">
        <v>646</v>
      </c>
      <c r="B208" s="33" t="s">
        <v>647</v>
      </c>
      <c r="C208" s="34" t="s">
        <v>648</v>
      </c>
      <c r="D208" s="34" t="s">
        <v>649</v>
      </c>
      <c r="E208" s="34" t="s">
        <v>41</v>
      </c>
      <c r="F208" s="35">
        <v>27119.61</v>
      </c>
      <c r="G208" s="35">
        <v>26252</v>
      </c>
      <c r="H208" s="35">
        <v>867.61</v>
      </c>
      <c r="I208" s="35">
        <v>0</v>
      </c>
      <c r="J208" s="35">
        <v>0</v>
      </c>
      <c r="K208" s="35">
        <v>0</v>
      </c>
      <c r="L208" s="35">
        <v>0</v>
      </c>
      <c r="M208" s="35">
        <v>0</v>
      </c>
      <c r="N208" s="35">
        <v>0</v>
      </c>
      <c r="O208" s="35">
        <v>0</v>
      </c>
      <c r="P208" s="34" t="s">
        <v>601</v>
      </c>
      <c r="Q208" s="36" t="s">
        <v>36</v>
      </c>
      <c r="R208" s="37" t="s">
        <v>37</v>
      </c>
    </row>
    <row r="209" spans="1:18" ht="136.80000000000001" x14ac:dyDescent="0.3">
      <c r="A209" s="26" t="s">
        <v>650</v>
      </c>
      <c r="B209" s="27" t="s">
        <v>651</v>
      </c>
      <c r="C209" s="28" t="s">
        <v>212</v>
      </c>
      <c r="D209" s="28" t="s">
        <v>232</v>
      </c>
      <c r="E209" s="28" t="s">
        <v>34</v>
      </c>
      <c r="F209" s="29">
        <f t="shared" ref="F209:O209" si="69">SUM(F210:F210)</f>
        <v>466311.8</v>
      </c>
      <c r="G209" s="29">
        <f t="shared" si="69"/>
        <v>466311.8</v>
      </c>
      <c r="H209" s="29">
        <f t="shared" si="69"/>
        <v>0</v>
      </c>
      <c r="I209" s="29">
        <f t="shared" si="69"/>
        <v>0</v>
      </c>
      <c r="J209" s="29">
        <f t="shared" si="69"/>
        <v>0</v>
      </c>
      <c r="K209" s="29">
        <f t="shared" si="69"/>
        <v>0</v>
      </c>
      <c r="L209" s="29">
        <f t="shared" si="69"/>
        <v>0</v>
      </c>
      <c r="M209" s="29">
        <f t="shared" si="69"/>
        <v>0</v>
      </c>
      <c r="N209" s="29">
        <f t="shared" si="69"/>
        <v>0</v>
      </c>
      <c r="O209" s="29">
        <f t="shared" si="69"/>
        <v>0</v>
      </c>
      <c r="P209" s="28" t="s">
        <v>652</v>
      </c>
      <c r="Q209" s="30" t="s">
        <v>30</v>
      </c>
      <c r="R209" s="31" t="s">
        <v>653</v>
      </c>
    </row>
    <row r="210" spans="1:18" ht="136.80000000000001" x14ac:dyDescent="0.3">
      <c r="A210" s="32" t="s">
        <v>654</v>
      </c>
      <c r="B210" s="33" t="s">
        <v>655</v>
      </c>
      <c r="C210" s="34" t="s">
        <v>212</v>
      </c>
      <c r="D210" s="34" t="s">
        <v>232</v>
      </c>
      <c r="E210" s="34" t="s">
        <v>41</v>
      </c>
      <c r="F210" s="35">
        <v>466311.8</v>
      </c>
      <c r="G210" s="35">
        <v>466311.8</v>
      </c>
      <c r="H210" s="35">
        <v>0</v>
      </c>
      <c r="I210" s="35">
        <v>0</v>
      </c>
      <c r="J210" s="35">
        <v>0</v>
      </c>
      <c r="K210" s="35">
        <v>0</v>
      </c>
      <c r="L210" s="35">
        <v>0</v>
      </c>
      <c r="M210" s="35">
        <v>0</v>
      </c>
      <c r="N210" s="35">
        <v>0</v>
      </c>
      <c r="O210" s="35">
        <v>0</v>
      </c>
      <c r="P210" s="34" t="s">
        <v>652</v>
      </c>
      <c r="Q210" s="36" t="s">
        <v>30</v>
      </c>
      <c r="R210" s="37" t="s">
        <v>653</v>
      </c>
    </row>
    <row r="211" spans="1:18" ht="45.6" x14ac:dyDescent="0.3">
      <c r="A211" s="26" t="s">
        <v>656</v>
      </c>
      <c r="B211" s="27" t="s">
        <v>657</v>
      </c>
      <c r="C211" s="28" t="s">
        <v>478</v>
      </c>
      <c r="D211" s="28" t="s">
        <v>479</v>
      </c>
      <c r="E211" s="28" t="s">
        <v>34</v>
      </c>
      <c r="F211" s="29">
        <f t="shared" ref="F211:O211" si="70">SUM(F212:F214)</f>
        <v>72664.399999999994</v>
      </c>
      <c r="G211" s="29">
        <f t="shared" si="70"/>
        <v>72664.399999999994</v>
      </c>
      <c r="H211" s="29">
        <f t="shared" si="70"/>
        <v>0</v>
      </c>
      <c r="I211" s="29">
        <f t="shared" si="70"/>
        <v>0</v>
      </c>
      <c r="J211" s="29">
        <f t="shared" si="70"/>
        <v>0</v>
      </c>
      <c r="K211" s="29">
        <f t="shared" si="70"/>
        <v>0</v>
      </c>
      <c r="L211" s="29">
        <f t="shared" si="70"/>
        <v>0</v>
      </c>
      <c r="M211" s="29">
        <f t="shared" si="70"/>
        <v>0</v>
      </c>
      <c r="N211" s="29">
        <f t="shared" si="70"/>
        <v>0</v>
      </c>
      <c r="O211" s="29">
        <f t="shared" si="70"/>
        <v>0</v>
      </c>
      <c r="P211" s="28" t="s">
        <v>658</v>
      </c>
      <c r="Q211" s="30" t="s">
        <v>36</v>
      </c>
      <c r="R211" s="31" t="s">
        <v>659</v>
      </c>
    </row>
    <row r="212" spans="1:18" ht="45.6" x14ac:dyDescent="0.3">
      <c r="A212" s="32" t="s">
        <v>660</v>
      </c>
      <c r="B212" s="33" t="s">
        <v>661</v>
      </c>
      <c r="C212" s="34" t="s">
        <v>478</v>
      </c>
      <c r="D212" s="34" t="s">
        <v>479</v>
      </c>
      <c r="E212" s="34" t="s">
        <v>41</v>
      </c>
      <c r="F212" s="35">
        <v>45200</v>
      </c>
      <c r="G212" s="35">
        <v>45200</v>
      </c>
      <c r="H212" s="35">
        <v>0</v>
      </c>
      <c r="I212" s="35">
        <v>0</v>
      </c>
      <c r="J212" s="35">
        <v>0</v>
      </c>
      <c r="K212" s="35">
        <v>0</v>
      </c>
      <c r="L212" s="35">
        <v>0</v>
      </c>
      <c r="M212" s="35">
        <v>0</v>
      </c>
      <c r="N212" s="35">
        <v>0</v>
      </c>
      <c r="O212" s="35">
        <v>0</v>
      </c>
      <c r="P212" s="34" t="s">
        <v>658</v>
      </c>
      <c r="Q212" s="36" t="s">
        <v>36</v>
      </c>
      <c r="R212" s="37" t="s">
        <v>662</v>
      </c>
    </row>
    <row r="213" spans="1:18" x14ac:dyDescent="0.3">
      <c r="A213" s="32" t="s">
        <v>663</v>
      </c>
      <c r="B213" s="33" t="s">
        <v>664</v>
      </c>
      <c r="C213" s="34" t="s">
        <v>478</v>
      </c>
      <c r="D213" s="34" t="s">
        <v>479</v>
      </c>
      <c r="E213" s="34" t="s">
        <v>41</v>
      </c>
      <c r="F213" s="35">
        <v>3246</v>
      </c>
      <c r="G213" s="35">
        <v>3246</v>
      </c>
      <c r="H213" s="35">
        <v>0</v>
      </c>
      <c r="I213" s="35">
        <v>0</v>
      </c>
      <c r="J213" s="35">
        <v>0</v>
      </c>
      <c r="K213" s="35">
        <v>0</v>
      </c>
      <c r="L213" s="35">
        <v>0</v>
      </c>
      <c r="M213" s="35">
        <v>0</v>
      </c>
      <c r="N213" s="35">
        <v>0</v>
      </c>
      <c r="O213" s="35">
        <v>0</v>
      </c>
      <c r="P213" s="34" t="s">
        <v>665</v>
      </c>
      <c r="Q213" s="36" t="s">
        <v>36</v>
      </c>
      <c r="R213" s="37" t="s">
        <v>666</v>
      </c>
    </row>
    <row r="214" spans="1:18" ht="68.400000000000006" x14ac:dyDescent="0.3">
      <c r="A214" s="32" t="s">
        <v>667</v>
      </c>
      <c r="B214" s="33" t="s">
        <v>668</v>
      </c>
      <c r="C214" s="34"/>
      <c r="D214" s="34" t="s">
        <v>669</v>
      </c>
      <c r="E214" s="34" t="s">
        <v>41</v>
      </c>
      <c r="F214" s="35">
        <v>24218.400000000001</v>
      </c>
      <c r="G214" s="35">
        <v>24218.400000000001</v>
      </c>
      <c r="H214" s="35">
        <v>0</v>
      </c>
      <c r="I214" s="35">
        <v>0</v>
      </c>
      <c r="J214" s="35">
        <v>0</v>
      </c>
      <c r="K214" s="35">
        <v>0</v>
      </c>
      <c r="L214" s="35">
        <v>0</v>
      </c>
      <c r="M214" s="35">
        <v>0</v>
      </c>
      <c r="N214" s="35">
        <v>0</v>
      </c>
      <c r="O214" s="35">
        <v>0</v>
      </c>
      <c r="P214" s="34" t="s">
        <v>658</v>
      </c>
      <c r="Q214" s="36" t="s">
        <v>36</v>
      </c>
      <c r="R214" s="37" t="s">
        <v>670</v>
      </c>
    </row>
    <row r="215" spans="1:18" ht="45.6" x14ac:dyDescent="0.3">
      <c r="A215" s="26" t="s">
        <v>671</v>
      </c>
      <c r="B215" s="27" t="s">
        <v>672</v>
      </c>
      <c r="C215" s="28" t="s">
        <v>673</v>
      </c>
      <c r="D215" s="28" t="s">
        <v>674</v>
      </c>
      <c r="E215" s="28" t="s">
        <v>34</v>
      </c>
      <c r="F215" s="29">
        <f t="shared" ref="F215:O215" si="71">SUM(F216:F216)</f>
        <v>325386</v>
      </c>
      <c r="G215" s="29">
        <f t="shared" si="71"/>
        <v>325386</v>
      </c>
      <c r="H215" s="29">
        <f t="shared" si="71"/>
        <v>0</v>
      </c>
      <c r="I215" s="29">
        <f t="shared" si="71"/>
        <v>0</v>
      </c>
      <c r="J215" s="29">
        <f t="shared" si="71"/>
        <v>0</v>
      </c>
      <c r="K215" s="29">
        <f t="shared" si="71"/>
        <v>0</v>
      </c>
      <c r="L215" s="29">
        <f t="shared" si="71"/>
        <v>0</v>
      </c>
      <c r="M215" s="29">
        <f t="shared" si="71"/>
        <v>0</v>
      </c>
      <c r="N215" s="29">
        <f t="shared" si="71"/>
        <v>0</v>
      </c>
      <c r="O215" s="29">
        <f t="shared" si="71"/>
        <v>0</v>
      </c>
      <c r="P215" s="28" t="s">
        <v>675</v>
      </c>
      <c r="Q215" s="30" t="s">
        <v>36</v>
      </c>
      <c r="R215" s="31" t="s">
        <v>151</v>
      </c>
    </row>
    <row r="216" spans="1:18" ht="45.6" x14ac:dyDescent="0.3">
      <c r="A216" s="32" t="s">
        <v>676</v>
      </c>
      <c r="B216" s="33" t="s">
        <v>677</v>
      </c>
      <c r="C216" s="34" t="s">
        <v>673</v>
      </c>
      <c r="D216" s="34" t="s">
        <v>674</v>
      </c>
      <c r="E216" s="34" t="s">
        <v>41</v>
      </c>
      <c r="F216" s="35">
        <v>325386</v>
      </c>
      <c r="G216" s="35">
        <v>325386</v>
      </c>
      <c r="H216" s="35">
        <v>0</v>
      </c>
      <c r="I216" s="35">
        <v>0</v>
      </c>
      <c r="J216" s="35">
        <v>0</v>
      </c>
      <c r="K216" s="35">
        <v>0</v>
      </c>
      <c r="L216" s="35">
        <v>0</v>
      </c>
      <c r="M216" s="35">
        <v>0</v>
      </c>
      <c r="N216" s="35">
        <v>0</v>
      </c>
      <c r="O216" s="35">
        <v>0</v>
      </c>
      <c r="P216" s="34" t="s">
        <v>675</v>
      </c>
      <c r="Q216" s="36" t="s">
        <v>36</v>
      </c>
      <c r="R216" s="37" t="s">
        <v>151</v>
      </c>
    </row>
    <row r="217" spans="1:18" ht="114" x14ac:dyDescent="0.3">
      <c r="A217" s="26" t="s">
        <v>678</v>
      </c>
      <c r="B217" s="27" t="s">
        <v>679</v>
      </c>
      <c r="C217" s="28" t="s">
        <v>673</v>
      </c>
      <c r="D217" s="28" t="s">
        <v>680</v>
      </c>
      <c r="E217" s="28" t="s">
        <v>34</v>
      </c>
      <c r="F217" s="29">
        <f t="shared" ref="F217:O217" si="72">SUM(F218:F221)</f>
        <v>61600.41</v>
      </c>
      <c r="G217" s="29">
        <f t="shared" si="72"/>
        <v>13348.86</v>
      </c>
      <c r="H217" s="29">
        <f t="shared" si="72"/>
        <v>0</v>
      </c>
      <c r="I217" s="29">
        <f t="shared" si="72"/>
        <v>0</v>
      </c>
      <c r="J217" s="29">
        <f t="shared" si="72"/>
        <v>0</v>
      </c>
      <c r="K217" s="29">
        <f t="shared" si="72"/>
        <v>0</v>
      </c>
      <c r="L217" s="29">
        <f t="shared" si="72"/>
        <v>0</v>
      </c>
      <c r="M217" s="29">
        <f t="shared" si="72"/>
        <v>48251.55</v>
      </c>
      <c r="N217" s="29">
        <f t="shared" si="72"/>
        <v>0</v>
      </c>
      <c r="O217" s="29">
        <f t="shared" si="72"/>
        <v>0</v>
      </c>
      <c r="P217" s="28" t="s">
        <v>681</v>
      </c>
      <c r="Q217" s="30" t="s">
        <v>30</v>
      </c>
      <c r="R217" s="31" t="s">
        <v>31</v>
      </c>
    </row>
    <row r="218" spans="1:18" ht="45.6" x14ac:dyDescent="0.3">
      <c r="A218" s="32" t="s">
        <v>682</v>
      </c>
      <c r="B218" s="33" t="s">
        <v>683</v>
      </c>
      <c r="C218" s="34" t="s">
        <v>673</v>
      </c>
      <c r="D218" s="34" t="s">
        <v>684</v>
      </c>
      <c r="E218" s="34"/>
      <c r="F218" s="35">
        <v>9000</v>
      </c>
      <c r="G218" s="35">
        <v>9000</v>
      </c>
      <c r="H218" s="35">
        <v>0</v>
      </c>
      <c r="I218" s="35">
        <v>0</v>
      </c>
      <c r="J218" s="35">
        <v>0</v>
      </c>
      <c r="K218" s="35">
        <v>0</v>
      </c>
      <c r="L218" s="35">
        <v>0</v>
      </c>
      <c r="M218" s="35">
        <v>0</v>
      </c>
      <c r="N218" s="35">
        <v>0</v>
      </c>
      <c r="O218" s="35">
        <v>0</v>
      </c>
      <c r="P218" s="34" t="s">
        <v>685</v>
      </c>
      <c r="Q218" s="36" t="s">
        <v>36</v>
      </c>
      <c r="R218" s="37" t="s">
        <v>137</v>
      </c>
    </row>
    <row r="219" spans="1:18" ht="45.6" x14ac:dyDescent="0.3">
      <c r="A219" s="32" t="s">
        <v>686</v>
      </c>
      <c r="B219" s="33" t="s">
        <v>687</v>
      </c>
      <c r="C219" s="34" t="s">
        <v>673</v>
      </c>
      <c r="D219" s="34" t="s">
        <v>688</v>
      </c>
      <c r="E219" s="34"/>
      <c r="F219" s="35">
        <v>3348.86</v>
      </c>
      <c r="G219" s="35">
        <v>3348.86</v>
      </c>
      <c r="H219" s="35">
        <v>0</v>
      </c>
      <c r="I219" s="35">
        <v>0</v>
      </c>
      <c r="J219" s="35">
        <v>0</v>
      </c>
      <c r="K219" s="35">
        <v>0</v>
      </c>
      <c r="L219" s="35">
        <v>0</v>
      </c>
      <c r="M219" s="35">
        <v>0</v>
      </c>
      <c r="N219" s="35">
        <v>0</v>
      </c>
      <c r="O219" s="35">
        <v>0</v>
      </c>
      <c r="P219" s="34" t="s">
        <v>685</v>
      </c>
      <c r="Q219" s="36" t="s">
        <v>36</v>
      </c>
      <c r="R219" s="37" t="s">
        <v>166</v>
      </c>
    </row>
    <row r="220" spans="1:18" ht="45.6" x14ac:dyDescent="0.3">
      <c r="A220" s="32" t="s">
        <v>689</v>
      </c>
      <c r="B220" s="33" t="s">
        <v>690</v>
      </c>
      <c r="C220" s="34" t="s">
        <v>673</v>
      </c>
      <c r="D220" s="34" t="s">
        <v>680</v>
      </c>
      <c r="E220" s="34"/>
      <c r="F220" s="35">
        <v>1000</v>
      </c>
      <c r="G220" s="35">
        <v>1000</v>
      </c>
      <c r="H220" s="35">
        <v>0</v>
      </c>
      <c r="I220" s="35">
        <v>0</v>
      </c>
      <c r="J220" s="35">
        <v>0</v>
      </c>
      <c r="K220" s="35">
        <v>0</v>
      </c>
      <c r="L220" s="35">
        <v>0</v>
      </c>
      <c r="M220" s="35">
        <v>0</v>
      </c>
      <c r="N220" s="35">
        <v>0</v>
      </c>
      <c r="O220" s="35">
        <v>0</v>
      </c>
      <c r="P220" s="34" t="s">
        <v>685</v>
      </c>
      <c r="Q220" s="36" t="s">
        <v>36</v>
      </c>
      <c r="R220" s="37" t="s">
        <v>166</v>
      </c>
    </row>
    <row r="221" spans="1:18" ht="91.2" x14ac:dyDescent="0.3">
      <c r="A221" s="32" t="s">
        <v>691</v>
      </c>
      <c r="B221" s="33" t="s">
        <v>692</v>
      </c>
      <c r="C221" s="34" t="s">
        <v>693</v>
      </c>
      <c r="D221" s="34" t="s">
        <v>694</v>
      </c>
      <c r="E221" s="34" t="s">
        <v>41</v>
      </c>
      <c r="F221" s="35">
        <v>48251.55</v>
      </c>
      <c r="G221" s="35">
        <v>0</v>
      </c>
      <c r="H221" s="35">
        <v>0</v>
      </c>
      <c r="I221" s="35">
        <v>0</v>
      </c>
      <c r="J221" s="35">
        <v>0</v>
      </c>
      <c r="K221" s="35">
        <v>0</v>
      </c>
      <c r="L221" s="35">
        <v>0</v>
      </c>
      <c r="M221" s="35">
        <v>48251.55</v>
      </c>
      <c r="N221" s="35">
        <v>0</v>
      </c>
      <c r="O221" s="35">
        <v>0</v>
      </c>
      <c r="P221" s="34" t="s">
        <v>685</v>
      </c>
      <c r="Q221" s="36" t="s">
        <v>36</v>
      </c>
      <c r="R221" s="37" t="s">
        <v>202</v>
      </c>
    </row>
    <row r="222" spans="1:18" ht="45.6" x14ac:dyDescent="0.3">
      <c r="A222" s="26" t="s">
        <v>695</v>
      </c>
      <c r="B222" s="27" t="s">
        <v>696</v>
      </c>
      <c r="C222" s="28" t="s">
        <v>673</v>
      </c>
      <c r="D222" s="28" t="s">
        <v>697</v>
      </c>
      <c r="E222" s="28" t="s">
        <v>34</v>
      </c>
      <c r="F222" s="29">
        <f t="shared" ref="F222:O222" si="73">SUM(F223:F224)</f>
        <v>757955</v>
      </c>
      <c r="G222" s="29">
        <f t="shared" si="73"/>
        <v>757955</v>
      </c>
      <c r="H222" s="29">
        <f t="shared" si="73"/>
        <v>0</v>
      </c>
      <c r="I222" s="29">
        <f t="shared" si="73"/>
        <v>0</v>
      </c>
      <c r="J222" s="29">
        <f t="shared" si="73"/>
        <v>0</v>
      </c>
      <c r="K222" s="29">
        <f t="shared" si="73"/>
        <v>0</v>
      </c>
      <c r="L222" s="29">
        <f t="shared" si="73"/>
        <v>0</v>
      </c>
      <c r="M222" s="29">
        <f t="shared" si="73"/>
        <v>0</v>
      </c>
      <c r="N222" s="29">
        <f t="shared" si="73"/>
        <v>0</v>
      </c>
      <c r="O222" s="29">
        <f t="shared" si="73"/>
        <v>0</v>
      </c>
      <c r="P222" s="28" t="s">
        <v>698</v>
      </c>
      <c r="Q222" s="30" t="s">
        <v>30</v>
      </c>
      <c r="R222" s="31" t="s">
        <v>31</v>
      </c>
    </row>
    <row r="223" spans="1:18" ht="45.6" x14ac:dyDescent="0.3">
      <c r="A223" s="32" t="s">
        <v>699</v>
      </c>
      <c r="B223" s="33" t="s">
        <v>700</v>
      </c>
      <c r="C223" s="34" t="s">
        <v>673</v>
      </c>
      <c r="D223" s="34" t="s">
        <v>697</v>
      </c>
      <c r="E223" s="34" t="s">
        <v>41</v>
      </c>
      <c r="F223" s="35">
        <v>700270</v>
      </c>
      <c r="G223" s="35">
        <v>700270</v>
      </c>
      <c r="H223" s="35">
        <v>0</v>
      </c>
      <c r="I223" s="35">
        <v>0</v>
      </c>
      <c r="J223" s="35">
        <v>0</v>
      </c>
      <c r="K223" s="35">
        <v>0</v>
      </c>
      <c r="L223" s="35">
        <v>0</v>
      </c>
      <c r="M223" s="35">
        <v>0</v>
      </c>
      <c r="N223" s="35">
        <v>0</v>
      </c>
      <c r="O223" s="35">
        <v>0</v>
      </c>
      <c r="P223" s="34" t="s">
        <v>701</v>
      </c>
      <c r="Q223" s="36" t="s">
        <v>30</v>
      </c>
      <c r="R223" s="37" t="s">
        <v>31</v>
      </c>
    </row>
    <row r="224" spans="1:18" ht="45.6" x14ac:dyDescent="0.3">
      <c r="A224" s="32" t="s">
        <v>702</v>
      </c>
      <c r="B224" s="33" t="s">
        <v>703</v>
      </c>
      <c r="C224" s="34" t="s">
        <v>673</v>
      </c>
      <c r="D224" s="34" t="s">
        <v>697</v>
      </c>
      <c r="E224" s="34" t="s">
        <v>41</v>
      </c>
      <c r="F224" s="35">
        <v>57685</v>
      </c>
      <c r="G224" s="35">
        <v>57685</v>
      </c>
      <c r="H224" s="35">
        <v>0</v>
      </c>
      <c r="I224" s="35">
        <v>0</v>
      </c>
      <c r="J224" s="35">
        <v>0</v>
      </c>
      <c r="K224" s="35">
        <v>0</v>
      </c>
      <c r="L224" s="35">
        <v>0</v>
      </c>
      <c r="M224" s="35">
        <v>0</v>
      </c>
      <c r="N224" s="35">
        <v>0</v>
      </c>
      <c r="O224" s="35">
        <v>0</v>
      </c>
      <c r="P224" s="34" t="s">
        <v>704</v>
      </c>
      <c r="Q224" s="36" t="s">
        <v>30</v>
      </c>
      <c r="R224" s="37" t="s">
        <v>31</v>
      </c>
    </row>
    <row r="225" spans="1:18" ht="45.6" x14ac:dyDescent="0.3">
      <c r="A225" s="26" t="s">
        <v>705</v>
      </c>
      <c r="B225" s="27" t="s">
        <v>706</v>
      </c>
      <c r="C225" s="28" t="s">
        <v>478</v>
      </c>
      <c r="D225" s="28" t="s">
        <v>479</v>
      </c>
      <c r="E225" s="28" t="s">
        <v>34</v>
      </c>
      <c r="F225" s="29">
        <f t="shared" ref="F225:O225" si="74">SUM(F226:F229)</f>
        <v>0</v>
      </c>
      <c r="G225" s="29">
        <f t="shared" si="74"/>
        <v>0</v>
      </c>
      <c r="H225" s="29">
        <f t="shared" si="74"/>
        <v>0</v>
      </c>
      <c r="I225" s="29">
        <f t="shared" si="74"/>
        <v>0</v>
      </c>
      <c r="J225" s="29">
        <f t="shared" si="74"/>
        <v>0</v>
      </c>
      <c r="K225" s="29">
        <f t="shared" si="74"/>
        <v>0</v>
      </c>
      <c r="L225" s="29">
        <f t="shared" si="74"/>
        <v>0</v>
      </c>
      <c r="M225" s="29">
        <f t="shared" si="74"/>
        <v>0</v>
      </c>
      <c r="N225" s="29">
        <f t="shared" si="74"/>
        <v>0</v>
      </c>
      <c r="O225" s="29">
        <f t="shared" si="74"/>
        <v>0</v>
      </c>
      <c r="P225" s="28" t="s">
        <v>707</v>
      </c>
      <c r="Q225" s="30" t="s">
        <v>36</v>
      </c>
      <c r="R225" s="31" t="s">
        <v>46</v>
      </c>
    </row>
    <row r="226" spans="1:18" ht="68.400000000000006" x14ac:dyDescent="0.3">
      <c r="A226" s="32" t="s">
        <v>708</v>
      </c>
      <c r="B226" s="33" t="s">
        <v>709</v>
      </c>
      <c r="C226" s="34" t="s">
        <v>710</v>
      </c>
      <c r="D226" s="34" t="s">
        <v>479</v>
      </c>
      <c r="E226" s="34"/>
      <c r="F226" s="35">
        <v>0</v>
      </c>
      <c r="G226" s="35">
        <v>0</v>
      </c>
      <c r="H226" s="35">
        <v>0</v>
      </c>
      <c r="I226" s="35">
        <v>0</v>
      </c>
      <c r="J226" s="35">
        <v>0</v>
      </c>
      <c r="K226" s="35">
        <v>0</v>
      </c>
      <c r="L226" s="35">
        <v>0</v>
      </c>
      <c r="M226" s="35">
        <v>0</v>
      </c>
      <c r="N226" s="35">
        <v>0</v>
      </c>
      <c r="O226" s="35">
        <v>0</v>
      </c>
      <c r="P226" s="34" t="s">
        <v>711</v>
      </c>
      <c r="Q226" s="36" t="s">
        <v>36</v>
      </c>
      <c r="R226" s="37" t="s">
        <v>37</v>
      </c>
    </row>
    <row r="227" spans="1:18" ht="68.400000000000006" x14ac:dyDescent="0.3">
      <c r="A227" s="32" t="s">
        <v>712</v>
      </c>
      <c r="B227" s="33" t="s">
        <v>713</v>
      </c>
      <c r="C227" s="34" t="s">
        <v>478</v>
      </c>
      <c r="D227" s="34" t="s">
        <v>479</v>
      </c>
      <c r="E227" s="34" t="s">
        <v>41</v>
      </c>
      <c r="F227" s="35">
        <v>0</v>
      </c>
      <c r="G227" s="35">
        <v>0</v>
      </c>
      <c r="H227" s="35">
        <v>0</v>
      </c>
      <c r="I227" s="35">
        <v>0</v>
      </c>
      <c r="J227" s="35">
        <v>0</v>
      </c>
      <c r="K227" s="35">
        <v>0</v>
      </c>
      <c r="L227" s="35">
        <v>0</v>
      </c>
      <c r="M227" s="35">
        <v>0</v>
      </c>
      <c r="N227" s="35">
        <v>0</v>
      </c>
      <c r="O227" s="35">
        <v>0</v>
      </c>
      <c r="P227" s="34" t="s">
        <v>714</v>
      </c>
      <c r="Q227" s="36" t="s">
        <v>36</v>
      </c>
      <c r="R227" s="37" t="s">
        <v>715</v>
      </c>
    </row>
    <row r="228" spans="1:18" ht="228" x14ac:dyDescent="0.3">
      <c r="A228" s="32" t="s">
        <v>716</v>
      </c>
      <c r="B228" s="33" t="s">
        <v>717</v>
      </c>
      <c r="C228" s="34" t="s">
        <v>718</v>
      </c>
      <c r="D228" s="34" t="s">
        <v>479</v>
      </c>
      <c r="E228" s="34" t="s">
        <v>164</v>
      </c>
      <c r="F228" s="35">
        <v>0</v>
      </c>
      <c r="G228" s="35">
        <v>0</v>
      </c>
      <c r="H228" s="35">
        <v>0</v>
      </c>
      <c r="I228" s="35">
        <v>0</v>
      </c>
      <c r="J228" s="35">
        <v>0</v>
      </c>
      <c r="K228" s="35">
        <v>0</v>
      </c>
      <c r="L228" s="35">
        <v>0</v>
      </c>
      <c r="M228" s="35">
        <v>0</v>
      </c>
      <c r="N228" s="35">
        <v>0</v>
      </c>
      <c r="O228" s="35">
        <v>0</v>
      </c>
      <c r="P228" s="34" t="s">
        <v>719</v>
      </c>
      <c r="Q228" s="36" t="s">
        <v>30</v>
      </c>
      <c r="R228" s="37" t="s">
        <v>720</v>
      </c>
    </row>
    <row r="229" spans="1:18" ht="68.400000000000006" x14ac:dyDescent="0.3">
      <c r="A229" s="32" t="s">
        <v>721</v>
      </c>
      <c r="B229" s="33" t="s">
        <v>722</v>
      </c>
      <c r="C229" s="34" t="s">
        <v>478</v>
      </c>
      <c r="D229" s="34" t="s">
        <v>479</v>
      </c>
      <c r="E229" s="34"/>
      <c r="F229" s="35">
        <v>0</v>
      </c>
      <c r="G229" s="35">
        <v>0</v>
      </c>
      <c r="H229" s="35">
        <v>0</v>
      </c>
      <c r="I229" s="35">
        <v>0</v>
      </c>
      <c r="J229" s="35">
        <v>0</v>
      </c>
      <c r="K229" s="35">
        <v>0</v>
      </c>
      <c r="L229" s="35">
        <v>0</v>
      </c>
      <c r="M229" s="35">
        <v>0</v>
      </c>
      <c r="N229" s="35">
        <v>0</v>
      </c>
      <c r="O229" s="35">
        <v>0</v>
      </c>
      <c r="P229" s="34" t="s">
        <v>723</v>
      </c>
      <c r="Q229" s="36" t="s">
        <v>36</v>
      </c>
      <c r="R229" s="37" t="s">
        <v>206</v>
      </c>
    </row>
    <row r="230" spans="1:18" ht="91.2" x14ac:dyDescent="0.3">
      <c r="A230" s="20" t="s">
        <v>724</v>
      </c>
      <c r="B230" s="21" t="s">
        <v>725</v>
      </c>
      <c r="C230" s="22" t="s">
        <v>592</v>
      </c>
      <c r="D230" s="22" t="s">
        <v>593</v>
      </c>
      <c r="E230" s="22"/>
      <c r="F230" s="23">
        <f t="shared" ref="F230:O230" si="75">SUM(F231:F231)</f>
        <v>10300</v>
      </c>
      <c r="G230" s="23">
        <f t="shared" si="75"/>
        <v>10300</v>
      </c>
      <c r="H230" s="23">
        <f t="shared" si="75"/>
        <v>0</v>
      </c>
      <c r="I230" s="23">
        <f t="shared" si="75"/>
        <v>0</v>
      </c>
      <c r="J230" s="23">
        <f t="shared" si="75"/>
        <v>0</v>
      </c>
      <c r="K230" s="23">
        <f t="shared" si="75"/>
        <v>0</v>
      </c>
      <c r="L230" s="23">
        <f t="shared" si="75"/>
        <v>0</v>
      </c>
      <c r="M230" s="23">
        <f t="shared" si="75"/>
        <v>0</v>
      </c>
      <c r="N230" s="23">
        <f t="shared" si="75"/>
        <v>0</v>
      </c>
      <c r="O230" s="23">
        <f t="shared" si="75"/>
        <v>0</v>
      </c>
      <c r="P230" s="22" t="s">
        <v>198</v>
      </c>
      <c r="Q230" s="24" t="s">
        <v>30</v>
      </c>
      <c r="R230" s="25" t="s">
        <v>484</v>
      </c>
    </row>
    <row r="231" spans="1:18" ht="114" x14ac:dyDescent="0.3">
      <c r="A231" s="26" t="s">
        <v>726</v>
      </c>
      <c r="B231" s="27" t="s">
        <v>727</v>
      </c>
      <c r="C231" s="28" t="s">
        <v>592</v>
      </c>
      <c r="D231" s="28" t="s">
        <v>593</v>
      </c>
      <c r="E231" s="28" t="s">
        <v>189</v>
      </c>
      <c r="F231" s="29">
        <f t="shared" ref="F231:O231" si="76">SUM(F232:F233)</f>
        <v>10300</v>
      </c>
      <c r="G231" s="29">
        <f t="shared" si="76"/>
        <v>10300</v>
      </c>
      <c r="H231" s="29">
        <f t="shared" si="76"/>
        <v>0</v>
      </c>
      <c r="I231" s="29">
        <f t="shared" si="76"/>
        <v>0</v>
      </c>
      <c r="J231" s="29">
        <f t="shared" si="76"/>
        <v>0</v>
      </c>
      <c r="K231" s="29">
        <f t="shared" si="76"/>
        <v>0</v>
      </c>
      <c r="L231" s="29">
        <f t="shared" si="76"/>
        <v>0</v>
      </c>
      <c r="M231" s="29">
        <f t="shared" si="76"/>
        <v>0</v>
      </c>
      <c r="N231" s="29">
        <f t="shared" si="76"/>
        <v>0</v>
      </c>
      <c r="O231" s="29">
        <f t="shared" si="76"/>
        <v>0</v>
      </c>
      <c r="P231" s="28" t="s">
        <v>728</v>
      </c>
      <c r="Q231" s="30" t="s">
        <v>30</v>
      </c>
      <c r="R231" s="31" t="s">
        <v>729</v>
      </c>
    </row>
    <row r="232" spans="1:18" ht="45.6" x14ac:dyDescent="0.3">
      <c r="A232" s="32" t="s">
        <v>730</v>
      </c>
      <c r="B232" s="33" t="s">
        <v>731</v>
      </c>
      <c r="C232" s="34" t="s">
        <v>592</v>
      </c>
      <c r="D232" s="34" t="s">
        <v>593</v>
      </c>
      <c r="E232" s="34" t="s">
        <v>193</v>
      </c>
      <c r="F232" s="35">
        <v>10000</v>
      </c>
      <c r="G232" s="35">
        <v>10000</v>
      </c>
      <c r="H232" s="35">
        <v>0</v>
      </c>
      <c r="I232" s="35">
        <v>0</v>
      </c>
      <c r="J232" s="35">
        <v>0</v>
      </c>
      <c r="K232" s="35">
        <v>0</v>
      </c>
      <c r="L232" s="35">
        <v>0</v>
      </c>
      <c r="M232" s="35">
        <v>0</v>
      </c>
      <c r="N232" s="35">
        <v>0</v>
      </c>
      <c r="O232" s="35">
        <v>0</v>
      </c>
      <c r="P232" s="34" t="s">
        <v>732</v>
      </c>
      <c r="Q232" s="36" t="s">
        <v>36</v>
      </c>
      <c r="R232" s="37" t="s">
        <v>139</v>
      </c>
    </row>
    <row r="233" spans="1:18" ht="45.6" x14ac:dyDescent="0.3">
      <c r="A233" s="32" t="s">
        <v>733</v>
      </c>
      <c r="B233" s="33" t="s">
        <v>734</v>
      </c>
      <c r="C233" s="34" t="s">
        <v>592</v>
      </c>
      <c r="D233" s="34" t="s">
        <v>593</v>
      </c>
      <c r="E233" s="34" t="s">
        <v>193</v>
      </c>
      <c r="F233" s="35">
        <v>300</v>
      </c>
      <c r="G233" s="35">
        <v>300</v>
      </c>
      <c r="H233" s="35">
        <v>0</v>
      </c>
      <c r="I233" s="35">
        <v>0</v>
      </c>
      <c r="J233" s="35">
        <v>0</v>
      </c>
      <c r="K233" s="35">
        <v>0</v>
      </c>
      <c r="L233" s="35">
        <v>0</v>
      </c>
      <c r="M233" s="35">
        <v>0</v>
      </c>
      <c r="N233" s="35">
        <v>0</v>
      </c>
      <c r="O233" s="35">
        <v>0</v>
      </c>
      <c r="P233" s="34" t="s">
        <v>735</v>
      </c>
      <c r="Q233" s="36" t="s">
        <v>36</v>
      </c>
      <c r="R233" s="37" t="s">
        <v>296</v>
      </c>
    </row>
    <row r="234" spans="1:18" ht="45.6" x14ac:dyDescent="0.3">
      <c r="A234" s="14" t="s">
        <v>736</v>
      </c>
      <c r="B234" s="15" t="s">
        <v>737</v>
      </c>
      <c r="C234" s="16" t="s">
        <v>212</v>
      </c>
      <c r="D234" s="16" t="s">
        <v>738</v>
      </c>
      <c r="E234" s="16"/>
      <c r="F234" s="17">
        <f t="shared" ref="F234:O234" si="77">F235+F282+F292+F322+F327</f>
        <v>9283459.7899999972</v>
      </c>
      <c r="G234" s="17">
        <f t="shared" si="77"/>
        <v>6957173.5099999998</v>
      </c>
      <c r="H234" s="17">
        <f t="shared" si="77"/>
        <v>21856.23</v>
      </c>
      <c r="I234" s="17">
        <f t="shared" si="77"/>
        <v>145687.04999999999</v>
      </c>
      <c r="J234" s="17">
        <f t="shared" si="77"/>
        <v>321200</v>
      </c>
      <c r="K234" s="17">
        <f t="shared" si="77"/>
        <v>0</v>
      </c>
      <c r="L234" s="17">
        <f t="shared" si="77"/>
        <v>0</v>
      </c>
      <c r="M234" s="17">
        <f t="shared" si="77"/>
        <v>1836100</v>
      </c>
      <c r="N234" s="17">
        <f t="shared" si="77"/>
        <v>0</v>
      </c>
      <c r="O234" s="17">
        <f t="shared" si="77"/>
        <v>0</v>
      </c>
      <c r="P234" s="16"/>
      <c r="Q234" s="18"/>
      <c r="R234" s="19"/>
    </row>
    <row r="235" spans="1:18" ht="45.6" x14ac:dyDescent="0.3">
      <c r="A235" s="20" t="s">
        <v>739</v>
      </c>
      <c r="B235" s="21" t="s">
        <v>740</v>
      </c>
      <c r="C235" s="22" t="s">
        <v>212</v>
      </c>
      <c r="D235" s="22" t="s">
        <v>215</v>
      </c>
      <c r="E235" s="22"/>
      <c r="F235" s="23">
        <f t="shared" ref="F235:O235" si="78">F236+F253+F271+F275+F277+F279</f>
        <v>2668453.5699999998</v>
      </c>
      <c r="G235" s="23">
        <f t="shared" si="78"/>
        <v>2521323.52</v>
      </c>
      <c r="H235" s="23">
        <f t="shared" si="78"/>
        <v>0</v>
      </c>
      <c r="I235" s="23">
        <f t="shared" si="78"/>
        <v>145687.04999999999</v>
      </c>
      <c r="J235" s="23">
        <f t="shared" si="78"/>
        <v>0</v>
      </c>
      <c r="K235" s="23">
        <f t="shared" si="78"/>
        <v>0</v>
      </c>
      <c r="L235" s="23">
        <f t="shared" si="78"/>
        <v>0</v>
      </c>
      <c r="M235" s="23">
        <f t="shared" si="78"/>
        <v>0</v>
      </c>
      <c r="N235" s="23">
        <f t="shared" si="78"/>
        <v>0</v>
      </c>
      <c r="O235" s="23">
        <f t="shared" si="78"/>
        <v>0</v>
      </c>
      <c r="P235" s="22" t="s">
        <v>741</v>
      </c>
      <c r="Q235" s="24" t="s">
        <v>30</v>
      </c>
      <c r="R235" s="25" t="s">
        <v>58</v>
      </c>
    </row>
    <row r="236" spans="1:18" ht="68.400000000000006" x14ac:dyDescent="0.3">
      <c r="A236" s="26" t="s">
        <v>742</v>
      </c>
      <c r="B236" s="27" t="s">
        <v>743</v>
      </c>
      <c r="C236" s="28" t="s">
        <v>212</v>
      </c>
      <c r="D236" s="28" t="s">
        <v>215</v>
      </c>
      <c r="E236" s="28" t="s">
        <v>34</v>
      </c>
      <c r="F236" s="29">
        <f t="shared" ref="F236:O236" si="79">SUM(F237:F252)</f>
        <v>174901.05</v>
      </c>
      <c r="G236" s="29">
        <f t="shared" si="79"/>
        <v>29214</v>
      </c>
      <c r="H236" s="29">
        <f t="shared" si="79"/>
        <v>0</v>
      </c>
      <c r="I236" s="29">
        <f t="shared" si="79"/>
        <v>145687.04999999999</v>
      </c>
      <c r="J236" s="29">
        <f t="shared" si="79"/>
        <v>0</v>
      </c>
      <c r="K236" s="29">
        <f t="shared" si="79"/>
        <v>0</v>
      </c>
      <c r="L236" s="29">
        <f t="shared" si="79"/>
        <v>0</v>
      </c>
      <c r="M236" s="29">
        <f t="shared" si="79"/>
        <v>0</v>
      </c>
      <c r="N236" s="29">
        <f t="shared" si="79"/>
        <v>0</v>
      </c>
      <c r="O236" s="29">
        <f t="shared" si="79"/>
        <v>0</v>
      </c>
      <c r="P236" s="28" t="s">
        <v>744</v>
      </c>
      <c r="Q236" s="30" t="s">
        <v>36</v>
      </c>
      <c r="R236" s="31" t="s">
        <v>137</v>
      </c>
    </row>
    <row r="237" spans="1:18" ht="68.400000000000006" x14ac:dyDescent="0.3">
      <c r="A237" s="32" t="s">
        <v>745</v>
      </c>
      <c r="B237" s="33" t="s">
        <v>746</v>
      </c>
      <c r="C237" s="34" t="s">
        <v>212</v>
      </c>
      <c r="D237" s="34" t="s">
        <v>738</v>
      </c>
      <c r="E237" s="34" t="s">
        <v>41</v>
      </c>
      <c r="F237" s="35">
        <v>41500</v>
      </c>
      <c r="G237" s="35">
        <v>0</v>
      </c>
      <c r="H237" s="35">
        <v>0</v>
      </c>
      <c r="I237" s="35">
        <v>41500</v>
      </c>
      <c r="J237" s="35">
        <v>0</v>
      </c>
      <c r="K237" s="35">
        <v>0</v>
      </c>
      <c r="L237" s="35">
        <v>0</v>
      </c>
      <c r="M237" s="35">
        <v>0</v>
      </c>
      <c r="N237" s="35">
        <v>0</v>
      </c>
      <c r="O237" s="35">
        <v>0</v>
      </c>
      <c r="P237" s="34" t="s">
        <v>747</v>
      </c>
      <c r="Q237" s="36" t="s">
        <v>36</v>
      </c>
      <c r="R237" s="37" t="s">
        <v>166</v>
      </c>
    </row>
    <row r="238" spans="1:18" ht="68.400000000000006" x14ac:dyDescent="0.3">
      <c r="A238" s="32" t="s">
        <v>748</v>
      </c>
      <c r="B238" s="33" t="s">
        <v>749</v>
      </c>
      <c r="C238" s="34" t="s">
        <v>212</v>
      </c>
      <c r="D238" s="34" t="s">
        <v>738</v>
      </c>
      <c r="E238" s="34" t="s">
        <v>41</v>
      </c>
      <c r="F238" s="35">
        <v>3000</v>
      </c>
      <c r="G238" s="35">
        <v>0</v>
      </c>
      <c r="H238" s="35">
        <v>0</v>
      </c>
      <c r="I238" s="35">
        <v>3000</v>
      </c>
      <c r="J238" s="35">
        <v>0</v>
      </c>
      <c r="K238" s="35">
        <v>0</v>
      </c>
      <c r="L238" s="35">
        <v>0</v>
      </c>
      <c r="M238" s="35">
        <v>0</v>
      </c>
      <c r="N238" s="35">
        <v>0</v>
      </c>
      <c r="O238" s="35">
        <v>0</v>
      </c>
      <c r="P238" s="34" t="s">
        <v>750</v>
      </c>
      <c r="Q238" s="36" t="s">
        <v>36</v>
      </c>
      <c r="R238" s="37" t="s">
        <v>151</v>
      </c>
    </row>
    <row r="239" spans="1:18" ht="68.400000000000006" x14ac:dyDescent="0.3">
      <c r="A239" s="32" t="s">
        <v>751</v>
      </c>
      <c r="B239" s="33" t="s">
        <v>752</v>
      </c>
      <c r="C239" s="34" t="s">
        <v>753</v>
      </c>
      <c r="D239" s="34" t="s">
        <v>754</v>
      </c>
      <c r="E239" s="34" t="s">
        <v>41</v>
      </c>
      <c r="F239" s="35">
        <v>33241</v>
      </c>
      <c r="G239" s="35">
        <v>0</v>
      </c>
      <c r="H239" s="35">
        <v>0</v>
      </c>
      <c r="I239" s="35">
        <v>33241</v>
      </c>
      <c r="J239" s="35">
        <v>0</v>
      </c>
      <c r="K239" s="35">
        <v>0</v>
      </c>
      <c r="L239" s="35">
        <v>0</v>
      </c>
      <c r="M239" s="35">
        <v>0</v>
      </c>
      <c r="N239" s="35">
        <v>0</v>
      </c>
      <c r="O239" s="35">
        <v>0</v>
      </c>
      <c r="P239" s="34" t="s">
        <v>755</v>
      </c>
      <c r="Q239" s="36" t="s">
        <v>36</v>
      </c>
      <c r="R239" s="37" t="s">
        <v>151</v>
      </c>
    </row>
    <row r="240" spans="1:18" ht="91.2" x14ac:dyDescent="0.3">
      <c r="A240" s="32" t="s">
        <v>756</v>
      </c>
      <c r="B240" s="33" t="s">
        <v>757</v>
      </c>
      <c r="C240" s="34" t="s">
        <v>212</v>
      </c>
      <c r="D240" s="34" t="s">
        <v>738</v>
      </c>
      <c r="E240" s="34" t="s">
        <v>41</v>
      </c>
      <c r="F240" s="35">
        <v>3000</v>
      </c>
      <c r="G240" s="35">
        <v>0</v>
      </c>
      <c r="H240" s="35">
        <v>0</v>
      </c>
      <c r="I240" s="35">
        <v>3000</v>
      </c>
      <c r="J240" s="35">
        <v>0</v>
      </c>
      <c r="K240" s="35">
        <v>0</v>
      </c>
      <c r="L240" s="35">
        <v>0</v>
      </c>
      <c r="M240" s="35">
        <v>0</v>
      </c>
      <c r="N240" s="35">
        <v>0</v>
      </c>
      <c r="O240" s="35">
        <v>0</v>
      </c>
      <c r="P240" s="34" t="s">
        <v>758</v>
      </c>
      <c r="Q240" s="36" t="s">
        <v>759</v>
      </c>
      <c r="R240" s="37" t="s">
        <v>131</v>
      </c>
    </row>
    <row r="241" spans="1:18" ht="45.6" x14ac:dyDescent="0.3">
      <c r="A241" s="32" t="s">
        <v>760</v>
      </c>
      <c r="B241" s="33" t="s">
        <v>761</v>
      </c>
      <c r="C241" s="34" t="s">
        <v>212</v>
      </c>
      <c r="D241" s="34" t="s">
        <v>738</v>
      </c>
      <c r="E241" s="34" t="s">
        <v>41</v>
      </c>
      <c r="F241" s="35">
        <v>10000</v>
      </c>
      <c r="G241" s="35">
        <v>0</v>
      </c>
      <c r="H241" s="35">
        <v>0</v>
      </c>
      <c r="I241" s="35">
        <v>10000</v>
      </c>
      <c r="J241" s="35">
        <v>0</v>
      </c>
      <c r="K241" s="35">
        <v>0</v>
      </c>
      <c r="L241" s="35">
        <v>0</v>
      </c>
      <c r="M241" s="35">
        <v>0</v>
      </c>
      <c r="N241" s="35">
        <v>0</v>
      </c>
      <c r="O241" s="35">
        <v>0</v>
      </c>
      <c r="P241" s="34" t="s">
        <v>762</v>
      </c>
      <c r="Q241" s="36" t="s">
        <v>36</v>
      </c>
      <c r="R241" s="37" t="s">
        <v>46</v>
      </c>
    </row>
    <row r="242" spans="1:18" ht="45.6" x14ac:dyDescent="0.3">
      <c r="A242" s="32" t="s">
        <v>763</v>
      </c>
      <c r="B242" s="33" t="s">
        <v>764</v>
      </c>
      <c r="C242" s="34" t="s">
        <v>212</v>
      </c>
      <c r="D242" s="34" t="s">
        <v>738</v>
      </c>
      <c r="E242" s="34" t="s">
        <v>41</v>
      </c>
      <c r="F242" s="35">
        <v>1500</v>
      </c>
      <c r="G242" s="35">
        <v>0</v>
      </c>
      <c r="H242" s="35">
        <v>0</v>
      </c>
      <c r="I242" s="35">
        <v>1500</v>
      </c>
      <c r="J242" s="35">
        <v>0</v>
      </c>
      <c r="K242" s="35">
        <v>0</v>
      </c>
      <c r="L242" s="35">
        <v>0</v>
      </c>
      <c r="M242" s="35">
        <v>0</v>
      </c>
      <c r="N242" s="35">
        <v>0</v>
      </c>
      <c r="O242" s="35">
        <v>0</v>
      </c>
      <c r="P242" s="34" t="s">
        <v>765</v>
      </c>
      <c r="Q242" s="36" t="s">
        <v>36</v>
      </c>
      <c r="R242" s="37" t="s">
        <v>37</v>
      </c>
    </row>
    <row r="243" spans="1:18" ht="68.400000000000006" x14ac:dyDescent="0.3">
      <c r="A243" s="32" t="s">
        <v>766</v>
      </c>
      <c r="B243" s="33" t="s">
        <v>767</v>
      </c>
      <c r="C243" s="34" t="s">
        <v>212</v>
      </c>
      <c r="D243" s="34" t="s">
        <v>738</v>
      </c>
      <c r="E243" s="34" t="s">
        <v>41</v>
      </c>
      <c r="F243" s="35">
        <v>27714</v>
      </c>
      <c r="G243" s="35">
        <v>24214</v>
      </c>
      <c r="H243" s="35">
        <v>0</v>
      </c>
      <c r="I243" s="35">
        <v>3500</v>
      </c>
      <c r="J243" s="35">
        <v>0</v>
      </c>
      <c r="K243" s="35">
        <v>0</v>
      </c>
      <c r="L243" s="35">
        <v>0</v>
      </c>
      <c r="M243" s="35">
        <v>0</v>
      </c>
      <c r="N243" s="35">
        <v>0</v>
      </c>
      <c r="O243" s="35">
        <v>0</v>
      </c>
      <c r="P243" s="34" t="s">
        <v>768</v>
      </c>
      <c r="Q243" s="36" t="s">
        <v>36</v>
      </c>
      <c r="R243" s="37" t="s">
        <v>769</v>
      </c>
    </row>
    <row r="244" spans="1:18" ht="68.400000000000006" x14ac:dyDescent="0.3">
      <c r="A244" s="32" t="s">
        <v>770</v>
      </c>
      <c r="B244" s="33" t="s">
        <v>771</v>
      </c>
      <c r="C244" s="34" t="s">
        <v>212</v>
      </c>
      <c r="D244" s="34" t="s">
        <v>738</v>
      </c>
      <c r="E244" s="34" t="s">
        <v>41</v>
      </c>
      <c r="F244" s="35">
        <v>7100</v>
      </c>
      <c r="G244" s="35">
        <v>0</v>
      </c>
      <c r="H244" s="35">
        <v>0</v>
      </c>
      <c r="I244" s="35">
        <v>7100</v>
      </c>
      <c r="J244" s="35">
        <v>0</v>
      </c>
      <c r="K244" s="35">
        <v>0</v>
      </c>
      <c r="L244" s="35">
        <v>0</v>
      </c>
      <c r="M244" s="35">
        <v>0</v>
      </c>
      <c r="N244" s="35">
        <v>0</v>
      </c>
      <c r="O244" s="35">
        <v>0</v>
      </c>
      <c r="P244" s="34" t="s">
        <v>772</v>
      </c>
      <c r="Q244" s="36" t="s">
        <v>36</v>
      </c>
      <c r="R244" s="37" t="s">
        <v>296</v>
      </c>
    </row>
    <row r="245" spans="1:18" ht="68.400000000000006" x14ac:dyDescent="0.3">
      <c r="A245" s="32" t="s">
        <v>773</v>
      </c>
      <c r="B245" s="33" t="s">
        <v>774</v>
      </c>
      <c r="C245" s="34" t="s">
        <v>212</v>
      </c>
      <c r="D245" s="34" t="s">
        <v>738</v>
      </c>
      <c r="E245" s="34" t="s">
        <v>41</v>
      </c>
      <c r="F245" s="35">
        <v>3700</v>
      </c>
      <c r="G245" s="35">
        <v>0</v>
      </c>
      <c r="H245" s="35">
        <v>0</v>
      </c>
      <c r="I245" s="35">
        <v>3700</v>
      </c>
      <c r="J245" s="35">
        <v>0</v>
      </c>
      <c r="K245" s="35">
        <v>0</v>
      </c>
      <c r="L245" s="35">
        <v>0</v>
      </c>
      <c r="M245" s="35">
        <v>0</v>
      </c>
      <c r="N245" s="35">
        <v>0</v>
      </c>
      <c r="O245" s="35">
        <v>0</v>
      </c>
      <c r="P245" s="34" t="s">
        <v>775</v>
      </c>
      <c r="Q245" s="36" t="s">
        <v>36</v>
      </c>
      <c r="R245" s="37" t="s">
        <v>46</v>
      </c>
    </row>
    <row r="246" spans="1:18" ht="45.6" x14ac:dyDescent="0.3">
      <c r="A246" s="32" t="s">
        <v>776</v>
      </c>
      <c r="B246" s="33" t="s">
        <v>777</v>
      </c>
      <c r="C246" s="34" t="s">
        <v>212</v>
      </c>
      <c r="D246" s="34" t="s">
        <v>738</v>
      </c>
      <c r="E246" s="34" t="s">
        <v>41</v>
      </c>
      <c r="F246" s="35">
        <v>9000</v>
      </c>
      <c r="G246" s="35">
        <v>5000</v>
      </c>
      <c r="H246" s="35">
        <v>0</v>
      </c>
      <c r="I246" s="35">
        <v>4000</v>
      </c>
      <c r="J246" s="35">
        <v>0</v>
      </c>
      <c r="K246" s="35">
        <v>0</v>
      </c>
      <c r="L246" s="35">
        <v>0</v>
      </c>
      <c r="M246" s="35">
        <v>0</v>
      </c>
      <c r="N246" s="35">
        <v>0</v>
      </c>
      <c r="O246" s="35">
        <v>0</v>
      </c>
      <c r="P246" s="34" t="s">
        <v>778</v>
      </c>
      <c r="Q246" s="36" t="s">
        <v>36</v>
      </c>
      <c r="R246" s="37" t="s">
        <v>151</v>
      </c>
    </row>
    <row r="247" spans="1:18" ht="91.2" x14ac:dyDescent="0.3">
      <c r="A247" s="32" t="s">
        <v>779</v>
      </c>
      <c r="B247" s="33" t="s">
        <v>780</v>
      </c>
      <c r="C247" s="34" t="s">
        <v>212</v>
      </c>
      <c r="D247" s="34" t="s">
        <v>738</v>
      </c>
      <c r="E247" s="34" t="s">
        <v>41</v>
      </c>
      <c r="F247" s="35">
        <v>2000</v>
      </c>
      <c r="G247" s="35">
        <v>0</v>
      </c>
      <c r="H247" s="35">
        <v>0</v>
      </c>
      <c r="I247" s="35">
        <v>2000</v>
      </c>
      <c r="J247" s="35">
        <v>0</v>
      </c>
      <c r="K247" s="35">
        <v>0</v>
      </c>
      <c r="L247" s="35">
        <v>0</v>
      </c>
      <c r="M247" s="35">
        <v>0</v>
      </c>
      <c r="N247" s="35">
        <v>0</v>
      </c>
      <c r="O247" s="35">
        <v>0</v>
      </c>
      <c r="P247" s="34" t="s">
        <v>533</v>
      </c>
      <c r="Q247" s="36" t="s">
        <v>36</v>
      </c>
      <c r="R247" s="37" t="s">
        <v>46</v>
      </c>
    </row>
    <row r="248" spans="1:18" ht="45.6" x14ac:dyDescent="0.3">
      <c r="A248" s="32" t="s">
        <v>781</v>
      </c>
      <c r="B248" s="33" t="s">
        <v>782</v>
      </c>
      <c r="C248" s="34" t="s">
        <v>212</v>
      </c>
      <c r="D248" s="34" t="s">
        <v>738</v>
      </c>
      <c r="E248" s="34" t="s">
        <v>41</v>
      </c>
      <c r="F248" s="35">
        <v>6046.05</v>
      </c>
      <c r="G248" s="35">
        <v>0</v>
      </c>
      <c r="H248" s="35">
        <v>0</v>
      </c>
      <c r="I248" s="35">
        <v>6046.05</v>
      </c>
      <c r="J248" s="35">
        <v>0</v>
      </c>
      <c r="K248" s="35">
        <v>0</v>
      </c>
      <c r="L248" s="35">
        <v>0</v>
      </c>
      <c r="M248" s="35">
        <v>0</v>
      </c>
      <c r="N248" s="35">
        <v>0</v>
      </c>
      <c r="O248" s="35">
        <v>0</v>
      </c>
      <c r="P248" s="34" t="s">
        <v>783</v>
      </c>
      <c r="Q248" s="36" t="s">
        <v>36</v>
      </c>
      <c r="R248" s="37" t="s">
        <v>784</v>
      </c>
    </row>
    <row r="249" spans="1:18" ht="45.6" x14ac:dyDescent="0.3">
      <c r="A249" s="32" t="s">
        <v>785</v>
      </c>
      <c r="B249" s="33" t="s">
        <v>786</v>
      </c>
      <c r="C249" s="34" t="s">
        <v>212</v>
      </c>
      <c r="D249" s="34" t="s">
        <v>738</v>
      </c>
      <c r="E249" s="34" t="s">
        <v>41</v>
      </c>
      <c r="F249" s="35">
        <v>24600</v>
      </c>
      <c r="G249" s="35">
        <v>0</v>
      </c>
      <c r="H249" s="35">
        <v>0</v>
      </c>
      <c r="I249" s="35">
        <v>24600</v>
      </c>
      <c r="J249" s="35">
        <v>0</v>
      </c>
      <c r="K249" s="35">
        <v>0</v>
      </c>
      <c r="L249" s="35">
        <v>0</v>
      </c>
      <c r="M249" s="35">
        <v>0</v>
      </c>
      <c r="N249" s="35">
        <v>0</v>
      </c>
      <c r="O249" s="35">
        <v>0</v>
      </c>
      <c r="P249" s="34" t="s">
        <v>787</v>
      </c>
      <c r="Q249" s="36" t="s">
        <v>36</v>
      </c>
      <c r="R249" s="37" t="s">
        <v>784</v>
      </c>
    </row>
    <row r="250" spans="1:18" ht="45.6" x14ac:dyDescent="0.3">
      <c r="A250" s="32" t="s">
        <v>788</v>
      </c>
      <c r="B250" s="33" t="s">
        <v>789</v>
      </c>
      <c r="C250" s="34" t="s">
        <v>212</v>
      </c>
      <c r="D250" s="34" t="s">
        <v>738</v>
      </c>
      <c r="E250" s="34" t="s">
        <v>41</v>
      </c>
      <c r="F250" s="35">
        <v>1000</v>
      </c>
      <c r="G250" s="35">
        <v>0</v>
      </c>
      <c r="H250" s="35">
        <v>0</v>
      </c>
      <c r="I250" s="35">
        <v>1000</v>
      </c>
      <c r="J250" s="35">
        <v>0</v>
      </c>
      <c r="K250" s="35">
        <v>0</v>
      </c>
      <c r="L250" s="35">
        <v>0</v>
      </c>
      <c r="M250" s="35">
        <v>0</v>
      </c>
      <c r="N250" s="35">
        <v>0</v>
      </c>
      <c r="O250" s="35">
        <v>0</v>
      </c>
      <c r="P250" s="34" t="s">
        <v>790</v>
      </c>
      <c r="Q250" s="36" t="s">
        <v>36</v>
      </c>
      <c r="R250" s="37" t="s">
        <v>46</v>
      </c>
    </row>
    <row r="251" spans="1:18" ht="68.400000000000006" x14ac:dyDescent="0.3">
      <c r="A251" s="32" t="s">
        <v>791</v>
      </c>
      <c r="B251" s="33" t="s">
        <v>792</v>
      </c>
      <c r="C251" s="34" t="s">
        <v>212</v>
      </c>
      <c r="D251" s="34" t="s">
        <v>738</v>
      </c>
      <c r="E251" s="34" t="s">
        <v>41</v>
      </c>
      <c r="F251" s="35">
        <v>1000</v>
      </c>
      <c r="G251" s="35">
        <v>0</v>
      </c>
      <c r="H251" s="35">
        <v>0</v>
      </c>
      <c r="I251" s="35">
        <v>1000</v>
      </c>
      <c r="J251" s="35">
        <v>0</v>
      </c>
      <c r="K251" s="35">
        <v>0</v>
      </c>
      <c r="L251" s="35">
        <v>0</v>
      </c>
      <c r="M251" s="35">
        <v>0</v>
      </c>
      <c r="N251" s="35">
        <v>0</v>
      </c>
      <c r="O251" s="35">
        <v>0</v>
      </c>
      <c r="P251" s="34" t="s">
        <v>793</v>
      </c>
      <c r="Q251" s="36" t="s">
        <v>36</v>
      </c>
      <c r="R251" s="37" t="s">
        <v>46</v>
      </c>
    </row>
    <row r="252" spans="1:18" ht="114" x14ac:dyDescent="0.3">
      <c r="A252" s="32" t="s">
        <v>794</v>
      </c>
      <c r="B252" s="33" t="s">
        <v>795</v>
      </c>
      <c r="C252" s="34" t="s">
        <v>212</v>
      </c>
      <c r="D252" s="34" t="s">
        <v>796</v>
      </c>
      <c r="E252" s="34"/>
      <c r="F252" s="35">
        <v>500</v>
      </c>
      <c r="G252" s="35">
        <v>0</v>
      </c>
      <c r="H252" s="35">
        <v>0</v>
      </c>
      <c r="I252" s="35">
        <v>500</v>
      </c>
      <c r="J252" s="35">
        <v>0</v>
      </c>
      <c r="K252" s="35">
        <v>0</v>
      </c>
      <c r="L252" s="35">
        <v>0</v>
      </c>
      <c r="M252" s="35">
        <v>0</v>
      </c>
      <c r="N252" s="35">
        <v>0</v>
      </c>
      <c r="O252" s="35">
        <v>0</v>
      </c>
      <c r="P252" s="34" t="s">
        <v>797</v>
      </c>
      <c r="Q252" s="36" t="s">
        <v>36</v>
      </c>
      <c r="R252" s="37" t="s">
        <v>46</v>
      </c>
    </row>
    <row r="253" spans="1:18" ht="114" x14ac:dyDescent="0.3">
      <c r="A253" s="26" t="s">
        <v>798</v>
      </c>
      <c r="B253" s="27" t="s">
        <v>799</v>
      </c>
      <c r="C253" s="28" t="s">
        <v>212</v>
      </c>
      <c r="D253" s="28" t="s">
        <v>215</v>
      </c>
      <c r="E253" s="28" t="s">
        <v>34</v>
      </c>
      <c r="F253" s="29">
        <f t="shared" ref="F253:O253" si="80">SUM(F254:F270)</f>
        <v>2397076.73</v>
      </c>
      <c r="G253" s="29">
        <f t="shared" si="80"/>
        <v>2395633.73</v>
      </c>
      <c r="H253" s="29">
        <f t="shared" si="80"/>
        <v>0</v>
      </c>
      <c r="I253" s="29">
        <f t="shared" si="80"/>
        <v>0</v>
      </c>
      <c r="J253" s="29">
        <f t="shared" si="80"/>
        <v>0</v>
      </c>
      <c r="K253" s="29">
        <f t="shared" si="80"/>
        <v>0</v>
      </c>
      <c r="L253" s="29">
        <f t="shared" si="80"/>
        <v>0</v>
      </c>
      <c r="M253" s="29">
        <f t="shared" si="80"/>
        <v>0</v>
      </c>
      <c r="N253" s="29">
        <f t="shared" si="80"/>
        <v>0</v>
      </c>
      <c r="O253" s="29">
        <f t="shared" si="80"/>
        <v>0</v>
      </c>
      <c r="P253" s="28" t="s">
        <v>219</v>
      </c>
      <c r="Q253" s="30" t="s">
        <v>36</v>
      </c>
      <c r="R253" s="31" t="s">
        <v>46</v>
      </c>
    </row>
    <row r="254" spans="1:18" ht="68.400000000000006" x14ac:dyDescent="0.3">
      <c r="A254" s="32" t="s">
        <v>800</v>
      </c>
      <c r="B254" s="33" t="s">
        <v>801</v>
      </c>
      <c r="C254" s="34" t="s">
        <v>212</v>
      </c>
      <c r="D254" s="34" t="s">
        <v>738</v>
      </c>
      <c r="E254" s="34" t="s">
        <v>41</v>
      </c>
      <c r="F254" s="35">
        <v>6394.85</v>
      </c>
      <c r="G254" s="35">
        <v>6394.85</v>
      </c>
      <c r="H254" s="35">
        <v>0</v>
      </c>
      <c r="I254" s="35">
        <v>0</v>
      </c>
      <c r="J254" s="35">
        <v>0</v>
      </c>
      <c r="K254" s="35">
        <v>0</v>
      </c>
      <c r="L254" s="35">
        <v>0</v>
      </c>
      <c r="M254" s="35">
        <v>0</v>
      </c>
      <c r="N254" s="35">
        <v>0</v>
      </c>
      <c r="O254" s="35">
        <v>0</v>
      </c>
      <c r="P254" s="34" t="s">
        <v>802</v>
      </c>
      <c r="Q254" s="36" t="s">
        <v>36</v>
      </c>
      <c r="R254" s="37" t="s">
        <v>166</v>
      </c>
    </row>
    <row r="255" spans="1:18" ht="68.400000000000006" x14ac:dyDescent="0.3">
      <c r="A255" s="32" t="s">
        <v>803</v>
      </c>
      <c r="B255" s="33" t="s">
        <v>804</v>
      </c>
      <c r="C255" s="34" t="s">
        <v>212</v>
      </c>
      <c r="D255" s="34" t="s">
        <v>738</v>
      </c>
      <c r="E255" s="34" t="s">
        <v>41</v>
      </c>
      <c r="F255" s="35">
        <v>2000</v>
      </c>
      <c r="G255" s="35">
        <v>2000</v>
      </c>
      <c r="H255" s="35">
        <v>0</v>
      </c>
      <c r="I255" s="35">
        <v>0</v>
      </c>
      <c r="J255" s="35">
        <v>0</v>
      </c>
      <c r="K255" s="35">
        <v>0</v>
      </c>
      <c r="L255" s="35">
        <v>0</v>
      </c>
      <c r="M255" s="35">
        <v>0</v>
      </c>
      <c r="N255" s="35">
        <v>0</v>
      </c>
      <c r="O255" s="35">
        <v>0</v>
      </c>
      <c r="P255" s="34" t="s">
        <v>793</v>
      </c>
      <c r="Q255" s="36" t="s">
        <v>36</v>
      </c>
      <c r="R255" s="37" t="s">
        <v>46</v>
      </c>
    </row>
    <row r="256" spans="1:18" ht="45.6" x14ac:dyDescent="0.3">
      <c r="A256" s="32" t="s">
        <v>805</v>
      </c>
      <c r="B256" s="33" t="s">
        <v>806</v>
      </c>
      <c r="C256" s="34" t="s">
        <v>599</v>
      </c>
      <c r="D256" s="34" t="s">
        <v>600</v>
      </c>
      <c r="E256" s="34" t="s">
        <v>41</v>
      </c>
      <c r="F256" s="35">
        <v>71697</v>
      </c>
      <c r="G256" s="35">
        <v>71697</v>
      </c>
      <c r="H256" s="35">
        <v>0</v>
      </c>
      <c r="I256" s="35">
        <v>0</v>
      </c>
      <c r="J256" s="35">
        <v>0</v>
      </c>
      <c r="K256" s="35">
        <v>0</v>
      </c>
      <c r="L256" s="35">
        <v>0</v>
      </c>
      <c r="M256" s="35">
        <v>0</v>
      </c>
      <c r="N256" s="35">
        <v>0</v>
      </c>
      <c r="O256" s="35">
        <v>0</v>
      </c>
      <c r="P256" s="34" t="s">
        <v>807</v>
      </c>
      <c r="Q256" s="36" t="s">
        <v>808</v>
      </c>
      <c r="R256" s="37" t="s">
        <v>79</v>
      </c>
    </row>
    <row r="257" spans="1:18" ht="45.6" x14ac:dyDescent="0.3">
      <c r="A257" s="32" t="s">
        <v>809</v>
      </c>
      <c r="B257" s="33" t="s">
        <v>810</v>
      </c>
      <c r="C257" s="34" t="s">
        <v>604</v>
      </c>
      <c r="D257" s="34" t="s">
        <v>605</v>
      </c>
      <c r="E257" s="34" t="s">
        <v>41</v>
      </c>
      <c r="F257" s="35">
        <v>173093</v>
      </c>
      <c r="G257" s="35">
        <v>173093</v>
      </c>
      <c r="H257" s="35">
        <v>0</v>
      </c>
      <c r="I257" s="35">
        <v>0</v>
      </c>
      <c r="J257" s="35">
        <v>0</v>
      </c>
      <c r="K257" s="35">
        <v>0</v>
      </c>
      <c r="L257" s="35">
        <v>0</v>
      </c>
      <c r="M257" s="35">
        <v>0</v>
      </c>
      <c r="N257" s="35">
        <v>0</v>
      </c>
      <c r="O257" s="35">
        <v>0</v>
      </c>
      <c r="P257" s="34" t="s">
        <v>807</v>
      </c>
      <c r="Q257" s="36" t="s">
        <v>808</v>
      </c>
      <c r="R257" s="37" t="s">
        <v>769</v>
      </c>
    </row>
    <row r="258" spans="1:18" ht="45.6" x14ac:dyDescent="0.3">
      <c r="A258" s="32" t="s">
        <v>811</v>
      </c>
      <c r="B258" s="33" t="s">
        <v>812</v>
      </c>
      <c r="C258" s="34" t="s">
        <v>73</v>
      </c>
      <c r="D258" s="34" t="s">
        <v>608</v>
      </c>
      <c r="E258" s="34" t="s">
        <v>41</v>
      </c>
      <c r="F258" s="35">
        <v>118082</v>
      </c>
      <c r="G258" s="35">
        <v>118082</v>
      </c>
      <c r="H258" s="35">
        <v>0</v>
      </c>
      <c r="I258" s="35">
        <v>0</v>
      </c>
      <c r="J258" s="35">
        <v>0</v>
      </c>
      <c r="K258" s="35">
        <v>0</v>
      </c>
      <c r="L258" s="35">
        <v>0</v>
      </c>
      <c r="M258" s="35">
        <v>0</v>
      </c>
      <c r="N258" s="35">
        <v>0</v>
      </c>
      <c r="O258" s="35">
        <v>0</v>
      </c>
      <c r="P258" s="34" t="s">
        <v>807</v>
      </c>
      <c r="Q258" s="36" t="s">
        <v>808</v>
      </c>
      <c r="R258" s="37" t="s">
        <v>139</v>
      </c>
    </row>
    <row r="259" spans="1:18" ht="45.6" x14ac:dyDescent="0.3">
      <c r="A259" s="32" t="s">
        <v>813</v>
      </c>
      <c r="B259" s="33" t="s">
        <v>814</v>
      </c>
      <c r="C259" s="34" t="s">
        <v>611</v>
      </c>
      <c r="D259" s="34" t="s">
        <v>612</v>
      </c>
      <c r="E259" s="34" t="s">
        <v>41</v>
      </c>
      <c r="F259" s="35">
        <v>132478</v>
      </c>
      <c r="G259" s="35">
        <v>132478</v>
      </c>
      <c r="H259" s="35">
        <v>0</v>
      </c>
      <c r="I259" s="35">
        <v>0</v>
      </c>
      <c r="J259" s="35">
        <v>0</v>
      </c>
      <c r="K259" s="35">
        <v>0</v>
      </c>
      <c r="L259" s="35">
        <v>0</v>
      </c>
      <c r="M259" s="35">
        <v>0</v>
      </c>
      <c r="N259" s="35">
        <v>0</v>
      </c>
      <c r="O259" s="35">
        <v>0</v>
      </c>
      <c r="P259" s="34" t="s">
        <v>807</v>
      </c>
      <c r="Q259" s="36" t="s">
        <v>808</v>
      </c>
      <c r="R259" s="37" t="s">
        <v>815</v>
      </c>
    </row>
    <row r="260" spans="1:18" ht="45.6" x14ac:dyDescent="0.3">
      <c r="A260" s="32" t="s">
        <v>816</v>
      </c>
      <c r="B260" s="33" t="s">
        <v>817</v>
      </c>
      <c r="C260" s="34" t="s">
        <v>78</v>
      </c>
      <c r="D260" s="34" t="s">
        <v>615</v>
      </c>
      <c r="E260" s="34" t="s">
        <v>41</v>
      </c>
      <c r="F260" s="35">
        <v>135144</v>
      </c>
      <c r="G260" s="35">
        <v>135144</v>
      </c>
      <c r="H260" s="35">
        <v>0</v>
      </c>
      <c r="I260" s="35">
        <v>0</v>
      </c>
      <c r="J260" s="35">
        <v>0</v>
      </c>
      <c r="K260" s="35">
        <v>0</v>
      </c>
      <c r="L260" s="35">
        <v>0</v>
      </c>
      <c r="M260" s="35">
        <v>0</v>
      </c>
      <c r="N260" s="35">
        <v>0</v>
      </c>
      <c r="O260" s="35">
        <v>0</v>
      </c>
      <c r="P260" s="34" t="s">
        <v>807</v>
      </c>
      <c r="Q260" s="36" t="s">
        <v>808</v>
      </c>
      <c r="R260" s="37" t="s">
        <v>818</v>
      </c>
    </row>
    <row r="261" spans="1:18" ht="45.6" x14ac:dyDescent="0.3">
      <c r="A261" s="32" t="s">
        <v>819</v>
      </c>
      <c r="B261" s="33" t="s">
        <v>820</v>
      </c>
      <c r="C261" s="34" t="s">
        <v>82</v>
      </c>
      <c r="D261" s="34" t="s">
        <v>618</v>
      </c>
      <c r="E261" s="34" t="s">
        <v>41</v>
      </c>
      <c r="F261" s="35">
        <v>234572</v>
      </c>
      <c r="G261" s="35">
        <v>234572</v>
      </c>
      <c r="H261" s="35">
        <v>0</v>
      </c>
      <c r="I261" s="35">
        <v>0</v>
      </c>
      <c r="J261" s="35">
        <v>0</v>
      </c>
      <c r="K261" s="35">
        <v>0</v>
      </c>
      <c r="L261" s="35">
        <v>0</v>
      </c>
      <c r="M261" s="35">
        <v>0</v>
      </c>
      <c r="N261" s="35">
        <v>0</v>
      </c>
      <c r="O261" s="35">
        <v>0</v>
      </c>
      <c r="P261" s="34" t="s">
        <v>807</v>
      </c>
      <c r="Q261" s="36" t="s">
        <v>808</v>
      </c>
      <c r="R261" s="37" t="s">
        <v>821</v>
      </c>
    </row>
    <row r="262" spans="1:18" ht="45.6" x14ac:dyDescent="0.3">
      <c r="A262" s="32" t="s">
        <v>822</v>
      </c>
      <c r="B262" s="33" t="s">
        <v>823</v>
      </c>
      <c r="C262" s="34" t="s">
        <v>86</v>
      </c>
      <c r="D262" s="34" t="s">
        <v>621</v>
      </c>
      <c r="E262" s="34" t="s">
        <v>41</v>
      </c>
      <c r="F262" s="35">
        <v>141099</v>
      </c>
      <c r="G262" s="35">
        <v>141099</v>
      </c>
      <c r="H262" s="35">
        <v>0</v>
      </c>
      <c r="I262" s="35">
        <v>0</v>
      </c>
      <c r="J262" s="35">
        <v>0</v>
      </c>
      <c r="K262" s="35">
        <v>0</v>
      </c>
      <c r="L262" s="35">
        <v>0</v>
      </c>
      <c r="M262" s="35">
        <v>0</v>
      </c>
      <c r="N262" s="35">
        <v>0</v>
      </c>
      <c r="O262" s="35">
        <v>0</v>
      </c>
      <c r="P262" s="34" t="s">
        <v>807</v>
      </c>
      <c r="Q262" s="36" t="s">
        <v>808</v>
      </c>
      <c r="R262" s="37" t="s">
        <v>824</v>
      </c>
    </row>
    <row r="263" spans="1:18" ht="45.6" x14ac:dyDescent="0.3">
      <c r="A263" s="32" t="s">
        <v>825</v>
      </c>
      <c r="B263" s="33" t="s">
        <v>826</v>
      </c>
      <c r="C263" s="34" t="s">
        <v>624</v>
      </c>
      <c r="D263" s="34" t="s">
        <v>625</v>
      </c>
      <c r="E263" s="34" t="s">
        <v>41</v>
      </c>
      <c r="F263" s="35">
        <v>204644</v>
      </c>
      <c r="G263" s="35">
        <v>204644</v>
      </c>
      <c r="H263" s="35">
        <v>0</v>
      </c>
      <c r="I263" s="35">
        <v>0</v>
      </c>
      <c r="J263" s="35">
        <v>0</v>
      </c>
      <c r="K263" s="35">
        <v>0</v>
      </c>
      <c r="L263" s="35">
        <v>0</v>
      </c>
      <c r="M263" s="35">
        <v>0</v>
      </c>
      <c r="N263" s="35">
        <v>0</v>
      </c>
      <c r="O263" s="35">
        <v>0</v>
      </c>
      <c r="P263" s="34" t="s">
        <v>807</v>
      </c>
      <c r="Q263" s="36" t="s">
        <v>808</v>
      </c>
      <c r="R263" s="37" t="s">
        <v>827</v>
      </c>
    </row>
    <row r="264" spans="1:18" ht="45.6" x14ac:dyDescent="0.3">
      <c r="A264" s="32" t="s">
        <v>828</v>
      </c>
      <c r="B264" s="33" t="s">
        <v>829</v>
      </c>
      <c r="C264" s="34" t="s">
        <v>628</v>
      </c>
      <c r="D264" s="34" t="s">
        <v>629</v>
      </c>
      <c r="E264" s="34" t="s">
        <v>41</v>
      </c>
      <c r="F264" s="35">
        <v>125912</v>
      </c>
      <c r="G264" s="35">
        <v>125912</v>
      </c>
      <c r="H264" s="35">
        <v>0</v>
      </c>
      <c r="I264" s="35">
        <v>0</v>
      </c>
      <c r="J264" s="35">
        <v>0</v>
      </c>
      <c r="K264" s="35">
        <v>0</v>
      </c>
      <c r="L264" s="35">
        <v>0</v>
      </c>
      <c r="M264" s="35">
        <v>0</v>
      </c>
      <c r="N264" s="35">
        <v>0</v>
      </c>
      <c r="O264" s="35">
        <v>0</v>
      </c>
      <c r="P264" s="34" t="s">
        <v>807</v>
      </c>
      <c r="Q264" s="36" t="s">
        <v>808</v>
      </c>
      <c r="R264" s="37" t="s">
        <v>830</v>
      </c>
    </row>
    <row r="265" spans="1:18" ht="45.6" x14ac:dyDescent="0.3">
      <c r="A265" s="32" t="s">
        <v>831</v>
      </c>
      <c r="B265" s="33" t="s">
        <v>832</v>
      </c>
      <c r="C265" s="34" t="s">
        <v>632</v>
      </c>
      <c r="D265" s="34" t="s">
        <v>633</v>
      </c>
      <c r="E265" s="34" t="s">
        <v>41</v>
      </c>
      <c r="F265" s="35">
        <v>125556</v>
      </c>
      <c r="G265" s="35">
        <v>125556</v>
      </c>
      <c r="H265" s="35">
        <v>0</v>
      </c>
      <c r="I265" s="35">
        <v>0</v>
      </c>
      <c r="J265" s="35">
        <v>0</v>
      </c>
      <c r="K265" s="35">
        <v>0</v>
      </c>
      <c r="L265" s="35">
        <v>0</v>
      </c>
      <c r="M265" s="35">
        <v>0</v>
      </c>
      <c r="N265" s="35">
        <v>0</v>
      </c>
      <c r="O265" s="35">
        <v>0</v>
      </c>
      <c r="P265" s="34" t="s">
        <v>807</v>
      </c>
      <c r="Q265" s="36" t="s">
        <v>808</v>
      </c>
      <c r="R265" s="37" t="s">
        <v>497</v>
      </c>
    </row>
    <row r="266" spans="1:18" ht="45.6" x14ac:dyDescent="0.3">
      <c r="A266" s="32" t="s">
        <v>833</v>
      </c>
      <c r="B266" s="33" t="s">
        <v>834</v>
      </c>
      <c r="C266" s="34" t="s">
        <v>636</v>
      </c>
      <c r="D266" s="34" t="s">
        <v>637</v>
      </c>
      <c r="E266" s="34" t="s">
        <v>41</v>
      </c>
      <c r="F266" s="35">
        <v>98445</v>
      </c>
      <c r="G266" s="35">
        <v>98445</v>
      </c>
      <c r="H266" s="35">
        <v>0</v>
      </c>
      <c r="I266" s="35">
        <v>0</v>
      </c>
      <c r="J266" s="35">
        <v>0</v>
      </c>
      <c r="K266" s="35">
        <v>0</v>
      </c>
      <c r="L266" s="35">
        <v>0</v>
      </c>
      <c r="M266" s="35">
        <v>0</v>
      </c>
      <c r="N266" s="35">
        <v>0</v>
      </c>
      <c r="O266" s="35">
        <v>0</v>
      </c>
      <c r="P266" s="34" t="s">
        <v>807</v>
      </c>
      <c r="Q266" s="36" t="s">
        <v>808</v>
      </c>
      <c r="R266" s="37" t="s">
        <v>835</v>
      </c>
    </row>
    <row r="267" spans="1:18" ht="45.6" x14ac:dyDescent="0.3">
      <c r="A267" s="32" t="s">
        <v>836</v>
      </c>
      <c r="B267" s="33" t="s">
        <v>837</v>
      </c>
      <c r="C267" s="34" t="s">
        <v>640</v>
      </c>
      <c r="D267" s="34" t="s">
        <v>641</v>
      </c>
      <c r="E267" s="34" t="s">
        <v>41</v>
      </c>
      <c r="F267" s="35">
        <v>170541</v>
      </c>
      <c r="G267" s="35">
        <v>170541</v>
      </c>
      <c r="H267" s="35">
        <v>0</v>
      </c>
      <c r="I267" s="35">
        <v>0</v>
      </c>
      <c r="J267" s="35">
        <v>0</v>
      </c>
      <c r="K267" s="35">
        <v>0</v>
      </c>
      <c r="L267" s="35">
        <v>0</v>
      </c>
      <c r="M267" s="35">
        <v>0</v>
      </c>
      <c r="N267" s="35">
        <v>0</v>
      </c>
      <c r="O267" s="35">
        <v>0</v>
      </c>
      <c r="P267" s="34" t="s">
        <v>807</v>
      </c>
      <c r="Q267" s="36" t="s">
        <v>808</v>
      </c>
      <c r="R267" s="37" t="s">
        <v>838</v>
      </c>
    </row>
    <row r="268" spans="1:18" ht="45.6" x14ac:dyDescent="0.3">
      <c r="A268" s="32" t="s">
        <v>839</v>
      </c>
      <c r="B268" s="33" t="s">
        <v>840</v>
      </c>
      <c r="C268" s="34" t="s">
        <v>644</v>
      </c>
      <c r="D268" s="34" t="s">
        <v>645</v>
      </c>
      <c r="E268" s="34" t="s">
        <v>41</v>
      </c>
      <c r="F268" s="35">
        <v>571466</v>
      </c>
      <c r="G268" s="35">
        <v>571466</v>
      </c>
      <c r="H268" s="35">
        <v>0</v>
      </c>
      <c r="I268" s="35">
        <v>0</v>
      </c>
      <c r="J268" s="35">
        <v>0</v>
      </c>
      <c r="K268" s="35">
        <v>0</v>
      </c>
      <c r="L268" s="35">
        <v>0</v>
      </c>
      <c r="M268" s="35">
        <v>0</v>
      </c>
      <c r="N268" s="35">
        <v>0</v>
      </c>
      <c r="O268" s="35">
        <v>0</v>
      </c>
      <c r="P268" s="34" t="s">
        <v>807</v>
      </c>
      <c r="Q268" s="36" t="s">
        <v>808</v>
      </c>
      <c r="R268" s="37" t="s">
        <v>841</v>
      </c>
    </row>
    <row r="269" spans="1:18" ht="45.6" x14ac:dyDescent="0.3">
      <c r="A269" s="32" t="s">
        <v>842</v>
      </c>
      <c r="B269" s="33" t="s">
        <v>843</v>
      </c>
      <c r="C269" s="34" t="s">
        <v>648</v>
      </c>
      <c r="D269" s="34" t="s">
        <v>649</v>
      </c>
      <c r="E269" s="34" t="s">
        <v>41</v>
      </c>
      <c r="F269" s="35">
        <v>76583</v>
      </c>
      <c r="G269" s="35">
        <v>75140</v>
      </c>
      <c r="H269" s="35">
        <v>0</v>
      </c>
      <c r="I269" s="35">
        <v>0</v>
      </c>
      <c r="J269" s="35">
        <v>0</v>
      </c>
      <c r="K269" s="35">
        <v>0</v>
      </c>
      <c r="L269" s="35">
        <v>0</v>
      </c>
      <c r="M269" s="35">
        <v>0</v>
      </c>
      <c r="N269" s="35">
        <v>0</v>
      </c>
      <c r="O269" s="35">
        <v>0</v>
      </c>
      <c r="P269" s="34" t="s">
        <v>807</v>
      </c>
      <c r="Q269" s="36" t="s">
        <v>808</v>
      </c>
      <c r="R269" s="37" t="s">
        <v>473</v>
      </c>
    </row>
    <row r="270" spans="1:18" ht="68.400000000000006" x14ac:dyDescent="0.3">
      <c r="A270" s="32" t="s">
        <v>844</v>
      </c>
      <c r="B270" s="33" t="s">
        <v>845</v>
      </c>
      <c r="C270" s="34" t="s">
        <v>212</v>
      </c>
      <c r="D270" s="34" t="s">
        <v>846</v>
      </c>
      <c r="E270" s="34"/>
      <c r="F270" s="35">
        <v>9369.8799999999992</v>
      </c>
      <c r="G270" s="35">
        <v>9369.8799999999992</v>
      </c>
      <c r="H270" s="35">
        <v>0</v>
      </c>
      <c r="I270" s="35">
        <v>0</v>
      </c>
      <c r="J270" s="35">
        <v>0</v>
      </c>
      <c r="K270" s="35">
        <v>0</v>
      </c>
      <c r="L270" s="35">
        <v>0</v>
      </c>
      <c r="M270" s="35">
        <v>0</v>
      </c>
      <c r="N270" s="35">
        <v>0</v>
      </c>
      <c r="O270" s="35">
        <v>0</v>
      </c>
      <c r="P270" s="34" t="s">
        <v>847</v>
      </c>
      <c r="Q270" s="36" t="s">
        <v>36</v>
      </c>
      <c r="R270" s="37" t="s">
        <v>46</v>
      </c>
    </row>
    <row r="271" spans="1:18" ht="100.2" customHeight="1" x14ac:dyDescent="0.3">
      <c r="A271" s="26" t="s">
        <v>848</v>
      </c>
      <c r="B271" s="27" t="s">
        <v>849</v>
      </c>
      <c r="C271" s="28" t="s">
        <v>212</v>
      </c>
      <c r="D271" s="28" t="s">
        <v>215</v>
      </c>
      <c r="E271" s="28" t="s">
        <v>34</v>
      </c>
      <c r="F271" s="29">
        <f t="shared" ref="F271:O271" si="81">SUM(F272:F274)</f>
        <v>67393.399999999994</v>
      </c>
      <c r="G271" s="29">
        <f t="shared" si="81"/>
        <v>67393.399999999994</v>
      </c>
      <c r="H271" s="29">
        <f t="shared" si="81"/>
        <v>0</v>
      </c>
      <c r="I271" s="29">
        <f t="shared" si="81"/>
        <v>0</v>
      </c>
      <c r="J271" s="29">
        <f t="shared" si="81"/>
        <v>0</v>
      </c>
      <c r="K271" s="29">
        <f t="shared" si="81"/>
        <v>0</v>
      </c>
      <c r="L271" s="29">
        <f t="shared" si="81"/>
        <v>0</v>
      </c>
      <c r="M271" s="29">
        <f t="shared" si="81"/>
        <v>0</v>
      </c>
      <c r="N271" s="29">
        <f t="shared" si="81"/>
        <v>0</v>
      </c>
      <c r="O271" s="29">
        <f t="shared" si="81"/>
        <v>0</v>
      </c>
      <c r="P271" s="28" t="s">
        <v>850</v>
      </c>
      <c r="Q271" s="30" t="s">
        <v>851</v>
      </c>
      <c r="R271" s="31" t="s">
        <v>94</v>
      </c>
    </row>
    <row r="272" spans="1:18" ht="45.6" x14ac:dyDescent="0.3">
      <c r="A272" s="32" t="s">
        <v>852</v>
      </c>
      <c r="B272" s="33" t="s">
        <v>853</v>
      </c>
      <c r="C272" s="34" t="s">
        <v>644</v>
      </c>
      <c r="D272" s="34" t="s">
        <v>645</v>
      </c>
      <c r="E272" s="34" t="s">
        <v>41</v>
      </c>
      <c r="F272" s="35">
        <v>0</v>
      </c>
      <c r="G272" s="35">
        <v>0</v>
      </c>
      <c r="H272" s="35">
        <v>0</v>
      </c>
      <c r="I272" s="35">
        <v>0</v>
      </c>
      <c r="J272" s="35">
        <v>0</v>
      </c>
      <c r="K272" s="35">
        <v>0</v>
      </c>
      <c r="L272" s="35">
        <v>0</v>
      </c>
      <c r="M272" s="35">
        <v>0</v>
      </c>
      <c r="N272" s="35">
        <v>0</v>
      </c>
      <c r="O272" s="35">
        <v>0</v>
      </c>
      <c r="P272" s="34" t="s">
        <v>854</v>
      </c>
      <c r="Q272" s="36" t="s">
        <v>36</v>
      </c>
      <c r="R272" s="37" t="s">
        <v>46</v>
      </c>
    </row>
    <row r="273" spans="1:18" ht="91.2" x14ac:dyDescent="0.3">
      <c r="A273" s="32" t="s">
        <v>855</v>
      </c>
      <c r="B273" s="33" t="s">
        <v>856</v>
      </c>
      <c r="C273" s="34" t="s">
        <v>212</v>
      </c>
      <c r="D273" s="34" t="s">
        <v>738</v>
      </c>
      <c r="E273" s="34" t="s">
        <v>41</v>
      </c>
      <c r="F273" s="35">
        <v>67393.399999999994</v>
      </c>
      <c r="G273" s="35">
        <v>67393.399999999994</v>
      </c>
      <c r="H273" s="35">
        <v>0</v>
      </c>
      <c r="I273" s="35">
        <v>0</v>
      </c>
      <c r="J273" s="35">
        <v>0</v>
      </c>
      <c r="K273" s="35">
        <v>0</v>
      </c>
      <c r="L273" s="35">
        <v>0</v>
      </c>
      <c r="M273" s="35">
        <v>0</v>
      </c>
      <c r="N273" s="35">
        <v>0</v>
      </c>
      <c r="O273" s="35">
        <v>0</v>
      </c>
      <c r="P273" s="34" t="s">
        <v>857</v>
      </c>
      <c r="Q273" s="36" t="s">
        <v>759</v>
      </c>
      <c r="R273" s="37" t="s">
        <v>206</v>
      </c>
    </row>
    <row r="274" spans="1:18" ht="91.2" x14ac:dyDescent="0.3">
      <c r="A274" s="32" t="s">
        <v>858</v>
      </c>
      <c r="B274" s="33" t="s">
        <v>859</v>
      </c>
      <c r="C274" s="34" t="s">
        <v>212</v>
      </c>
      <c r="D274" s="34" t="s">
        <v>738</v>
      </c>
      <c r="E274" s="34" t="s">
        <v>41</v>
      </c>
      <c r="F274" s="35">
        <v>0</v>
      </c>
      <c r="G274" s="35">
        <v>0</v>
      </c>
      <c r="H274" s="35">
        <v>0</v>
      </c>
      <c r="I274" s="35">
        <v>0</v>
      </c>
      <c r="J274" s="35">
        <v>0</v>
      </c>
      <c r="K274" s="35">
        <v>0</v>
      </c>
      <c r="L274" s="35">
        <v>0</v>
      </c>
      <c r="M274" s="35">
        <v>0</v>
      </c>
      <c r="N274" s="35">
        <v>0</v>
      </c>
      <c r="O274" s="35">
        <v>0</v>
      </c>
      <c r="P274" s="34" t="s">
        <v>860</v>
      </c>
      <c r="Q274" s="36" t="s">
        <v>36</v>
      </c>
      <c r="R274" s="37" t="s">
        <v>334</v>
      </c>
    </row>
    <row r="275" spans="1:18" ht="45.6" x14ac:dyDescent="0.3">
      <c r="A275" s="26" t="s">
        <v>861</v>
      </c>
      <c r="B275" s="27" t="s">
        <v>862</v>
      </c>
      <c r="C275" s="28" t="s">
        <v>212</v>
      </c>
      <c r="D275" s="28" t="s">
        <v>232</v>
      </c>
      <c r="E275" s="28" t="s">
        <v>34</v>
      </c>
      <c r="F275" s="29">
        <f t="shared" ref="F275:O275" si="82">SUM(F276:F276)</f>
        <v>0</v>
      </c>
      <c r="G275" s="29">
        <f t="shared" si="82"/>
        <v>0</v>
      </c>
      <c r="H275" s="29">
        <f t="shared" si="82"/>
        <v>0</v>
      </c>
      <c r="I275" s="29">
        <f t="shared" si="82"/>
        <v>0</v>
      </c>
      <c r="J275" s="29">
        <f t="shared" si="82"/>
        <v>0</v>
      </c>
      <c r="K275" s="29">
        <f t="shared" si="82"/>
        <v>0</v>
      </c>
      <c r="L275" s="29">
        <f t="shared" si="82"/>
        <v>0</v>
      </c>
      <c r="M275" s="29">
        <f t="shared" si="82"/>
        <v>0</v>
      </c>
      <c r="N275" s="29">
        <f t="shared" si="82"/>
        <v>0</v>
      </c>
      <c r="O275" s="29">
        <f t="shared" si="82"/>
        <v>0</v>
      </c>
      <c r="P275" s="28" t="s">
        <v>863</v>
      </c>
      <c r="Q275" s="30" t="s">
        <v>36</v>
      </c>
      <c r="R275" s="31" t="s">
        <v>46</v>
      </c>
    </row>
    <row r="276" spans="1:18" ht="45.6" x14ac:dyDescent="0.3">
      <c r="A276" s="32" t="s">
        <v>864</v>
      </c>
      <c r="B276" s="33" t="s">
        <v>865</v>
      </c>
      <c r="C276" s="34" t="s">
        <v>212</v>
      </c>
      <c r="D276" s="34" t="s">
        <v>232</v>
      </c>
      <c r="E276" s="34"/>
      <c r="F276" s="35">
        <v>0</v>
      </c>
      <c r="G276" s="35">
        <v>0</v>
      </c>
      <c r="H276" s="35">
        <v>0</v>
      </c>
      <c r="I276" s="35">
        <v>0</v>
      </c>
      <c r="J276" s="35">
        <v>0</v>
      </c>
      <c r="K276" s="35">
        <v>0</v>
      </c>
      <c r="L276" s="35">
        <v>0</v>
      </c>
      <c r="M276" s="35">
        <v>0</v>
      </c>
      <c r="N276" s="35">
        <v>0</v>
      </c>
      <c r="O276" s="35">
        <v>0</v>
      </c>
      <c r="P276" s="34" t="s">
        <v>866</v>
      </c>
      <c r="Q276" s="36" t="s">
        <v>36</v>
      </c>
      <c r="R276" s="37" t="s">
        <v>46</v>
      </c>
    </row>
    <row r="277" spans="1:18" ht="45.6" x14ac:dyDescent="0.3">
      <c r="A277" s="26" t="s">
        <v>867</v>
      </c>
      <c r="B277" s="27" t="s">
        <v>868</v>
      </c>
      <c r="C277" s="28" t="s">
        <v>212</v>
      </c>
      <c r="D277" s="28" t="s">
        <v>232</v>
      </c>
      <c r="E277" s="28" t="s">
        <v>34</v>
      </c>
      <c r="F277" s="29">
        <f t="shared" ref="F277:O277" si="83">SUM(F278:F278)</f>
        <v>24181.89</v>
      </c>
      <c r="G277" s="29">
        <f t="shared" si="83"/>
        <v>24181.89</v>
      </c>
      <c r="H277" s="29">
        <f t="shared" si="83"/>
        <v>0</v>
      </c>
      <c r="I277" s="29">
        <f t="shared" si="83"/>
        <v>0</v>
      </c>
      <c r="J277" s="29">
        <f t="shared" si="83"/>
        <v>0</v>
      </c>
      <c r="K277" s="29">
        <f t="shared" si="83"/>
        <v>0</v>
      </c>
      <c r="L277" s="29">
        <f t="shared" si="83"/>
        <v>0</v>
      </c>
      <c r="M277" s="29">
        <f t="shared" si="83"/>
        <v>0</v>
      </c>
      <c r="N277" s="29">
        <f t="shared" si="83"/>
        <v>0</v>
      </c>
      <c r="O277" s="29">
        <f t="shared" si="83"/>
        <v>0</v>
      </c>
      <c r="P277" s="28" t="s">
        <v>869</v>
      </c>
      <c r="Q277" s="30" t="s">
        <v>36</v>
      </c>
      <c r="R277" s="31" t="s">
        <v>37</v>
      </c>
    </row>
    <row r="278" spans="1:18" ht="45.6" x14ac:dyDescent="0.3">
      <c r="A278" s="32" t="s">
        <v>870</v>
      </c>
      <c r="B278" s="33" t="s">
        <v>871</v>
      </c>
      <c r="C278" s="34" t="s">
        <v>212</v>
      </c>
      <c r="D278" s="34" t="s">
        <v>232</v>
      </c>
      <c r="E278" s="34" t="s">
        <v>41</v>
      </c>
      <c r="F278" s="35">
        <v>24181.89</v>
      </c>
      <c r="G278" s="35">
        <v>24181.89</v>
      </c>
      <c r="H278" s="35">
        <v>0</v>
      </c>
      <c r="I278" s="35">
        <v>0</v>
      </c>
      <c r="J278" s="35">
        <v>0</v>
      </c>
      <c r="K278" s="35">
        <v>0</v>
      </c>
      <c r="L278" s="35">
        <v>0</v>
      </c>
      <c r="M278" s="35">
        <v>0</v>
      </c>
      <c r="N278" s="35">
        <v>0</v>
      </c>
      <c r="O278" s="35">
        <v>0</v>
      </c>
      <c r="P278" s="34" t="s">
        <v>872</v>
      </c>
      <c r="Q278" s="36" t="s">
        <v>36</v>
      </c>
      <c r="R278" s="37" t="s">
        <v>206</v>
      </c>
    </row>
    <row r="279" spans="1:18" ht="91.2" x14ac:dyDescent="0.3">
      <c r="A279" s="26" t="s">
        <v>873</v>
      </c>
      <c r="B279" s="27" t="s">
        <v>874</v>
      </c>
      <c r="C279" s="28" t="s">
        <v>212</v>
      </c>
      <c r="D279" s="28" t="s">
        <v>232</v>
      </c>
      <c r="E279" s="28" t="s">
        <v>34</v>
      </c>
      <c r="F279" s="29">
        <f t="shared" ref="F279:O279" si="84">SUM(F280:F281)</f>
        <v>4900.5</v>
      </c>
      <c r="G279" s="29">
        <f t="shared" si="84"/>
        <v>4900.5</v>
      </c>
      <c r="H279" s="29">
        <f t="shared" si="84"/>
        <v>0</v>
      </c>
      <c r="I279" s="29">
        <f t="shared" si="84"/>
        <v>0</v>
      </c>
      <c r="J279" s="29">
        <f t="shared" si="84"/>
        <v>0</v>
      </c>
      <c r="K279" s="29">
        <f t="shared" si="84"/>
        <v>0</v>
      </c>
      <c r="L279" s="29">
        <f t="shared" si="84"/>
        <v>0</v>
      </c>
      <c r="M279" s="29">
        <f t="shared" si="84"/>
        <v>0</v>
      </c>
      <c r="N279" s="29">
        <f t="shared" si="84"/>
        <v>0</v>
      </c>
      <c r="O279" s="29">
        <f t="shared" si="84"/>
        <v>0</v>
      </c>
      <c r="P279" s="28" t="s">
        <v>875</v>
      </c>
      <c r="Q279" s="30" t="s">
        <v>36</v>
      </c>
      <c r="R279" s="31" t="s">
        <v>876</v>
      </c>
    </row>
    <row r="280" spans="1:18" x14ac:dyDescent="0.3">
      <c r="A280" s="39"/>
      <c r="B280" s="40"/>
      <c r="C280" s="41"/>
      <c r="D280" s="41"/>
      <c r="E280" s="41"/>
      <c r="F280" s="42">
        <v>0</v>
      </c>
      <c r="G280" s="42">
        <v>0</v>
      </c>
      <c r="H280" s="42">
        <v>0</v>
      </c>
      <c r="I280" s="42">
        <v>0</v>
      </c>
      <c r="J280" s="42">
        <v>0</v>
      </c>
      <c r="K280" s="42">
        <v>0</v>
      </c>
      <c r="L280" s="42">
        <v>0</v>
      </c>
      <c r="M280" s="42">
        <v>0</v>
      </c>
      <c r="N280" s="42">
        <v>0</v>
      </c>
      <c r="O280" s="42">
        <v>0</v>
      </c>
      <c r="P280" s="41" t="s">
        <v>877</v>
      </c>
      <c r="Q280" s="43" t="s">
        <v>36</v>
      </c>
      <c r="R280" s="44" t="s">
        <v>878</v>
      </c>
    </row>
    <row r="281" spans="1:18" ht="91.2" x14ac:dyDescent="0.3">
      <c r="A281" s="32" t="s">
        <v>879</v>
      </c>
      <c r="B281" s="33" t="s">
        <v>880</v>
      </c>
      <c r="C281" s="34" t="s">
        <v>212</v>
      </c>
      <c r="D281" s="34" t="s">
        <v>232</v>
      </c>
      <c r="E281" s="34" t="s">
        <v>41</v>
      </c>
      <c r="F281" s="35">
        <v>4900.5</v>
      </c>
      <c r="G281" s="35">
        <v>4900.5</v>
      </c>
      <c r="H281" s="35">
        <v>0</v>
      </c>
      <c r="I281" s="35">
        <v>0</v>
      </c>
      <c r="J281" s="35">
        <v>0</v>
      </c>
      <c r="K281" s="35">
        <v>0</v>
      </c>
      <c r="L281" s="35">
        <v>0</v>
      </c>
      <c r="M281" s="35">
        <v>0</v>
      </c>
      <c r="N281" s="35">
        <v>0</v>
      </c>
      <c r="O281" s="35">
        <v>0</v>
      </c>
      <c r="P281" s="34" t="s">
        <v>881</v>
      </c>
      <c r="Q281" s="36" t="s">
        <v>36</v>
      </c>
      <c r="R281" s="37" t="s">
        <v>206</v>
      </c>
    </row>
    <row r="282" spans="1:18" ht="68.400000000000006" x14ac:dyDescent="0.3">
      <c r="A282" s="20" t="s">
        <v>882</v>
      </c>
      <c r="B282" s="21" t="s">
        <v>883</v>
      </c>
      <c r="C282" s="22" t="s">
        <v>212</v>
      </c>
      <c r="D282" s="22" t="s">
        <v>232</v>
      </c>
      <c r="E282" s="22"/>
      <c r="F282" s="23">
        <f t="shared" ref="F282:O282" si="85">F283+F284+F288+F290</f>
        <v>393357.84</v>
      </c>
      <c r="G282" s="23">
        <f t="shared" si="85"/>
        <v>393357.84</v>
      </c>
      <c r="H282" s="23">
        <f t="shared" si="85"/>
        <v>0</v>
      </c>
      <c r="I282" s="23">
        <f t="shared" si="85"/>
        <v>0</v>
      </c>
      <c r="J282" s="23">
        <f t="shared" si="85"/>
        <v>0</v>
      </c>
      <c r="K282" s="23">
        <f t="shared" si="85"/>
        <v>0</v>
      </c>
      <c r="L282" s="23">
        <f t="shared" si="85"/>
        <v>0</v>
      </c>
      <c r="M282" s="23">
        <f t="shared" si="85"/>
        <v>0</v>
      </c>
      <c r="N282" s="23">
        <f t="shared" si="85"/>
        <v>0</v>
      </c>
      <c r="O282" s="23">
        <f t="shared" si="85"/>
        <v>0</v>
      </c>
      <c r="P282" s="22" t="s">
        <v>884</v>
      </c>
      <c r="Q282" s="24" t="s">
        <v>30</v>
      </c>
      <c r="R282" s="25" t="s">
        <v>137</v>
      </c>
    </row>
    <row r="283" spans="1:18" ht="45.6" x14ac:dyDescent="0.3">
      <c r="A283" s="39"/>
      <c r="B283" s="40"/>
      <c r="C283" s="41"/>
      <c r="D283" s="41"/>
      <c r="E283" s="41"/>
      <c r="F283" s="42">
        <v>0</v>
      </c>
      <c r="G283" s="42">
        <v>0</v>
      </c>
      <c r="H283" s="42">
        <v>0</v>
      </c>
      <c r="I283" s="42">
        <v>0</v>
      </c>
      <c r="J283" s="42">
        <v>0</v>
      </c>
      <c r="K283" s="42">
        <v>0</v>
      </c>
      <c r="L283" s="42">
        <v>0</v>
      </c>
      <c r="M283" s="42">
        <v>0</v>
      </c>
      <c r="N283" s="42">
        <v>0</v>
      </c>
      <c r="O283" s="42">
        <v>0</v>
      </c>
      <c r="P283" s="41" t="s">
        <v>885</v>
      </c>
      <c r="Q283" s="43" t="s">
        <v>30</v>
      </c>
      <c r="R283" s="44" t="s">
        <v>886</v>
      </c>
    </row>
    <row r="284" spans="1:18" ht="68.400000000000006" x14ac:dyDescent="0.3">
      <c r="A284" s="26" t="s">
        <v>887</v>
      </c>
      <c r="B284" s="27" t="s">
        <v>888</v>
      </c>
      <c r="C284" s="28" t="s">
        <v>212</v>
      </c>
      <c r="D284" s="28" t="s">
        <v>232</v>
      </c>
      <c r="E284" s="28" t="s">
        <v>34</v>
      </c>
      <c r="F284" s="29">
        <f t="shared" ref="F284:O284" si="86">SUM(F285:F287)</f>
        <v>370001.88</v>
      </c>
      <c r="G284" s="29">
        <f t="shared" si="86"/>
        <v>370001.88</v>
      </c>
      <c r="H284" s="29">
        <f t="shared" si="86"/>
        <v>0</v>
      </c>
      <c r="I284" s="29">
        <f t="shared" si="86"/>
        <v>0</v>
      </c>
      <c r="J284" s="29">
        <f t="shared" si="86"/>
        <v>0</v>
      </c>
      <c r="K284" s="29">
        <f t="shared" si="86"/>
        <v>0</v>
      </c>
      <c r="L284" s="29">
        <f t="shared" si="86"/>
        <v>0</v>
      </c>
      <c r="M284" s="29">
        <f t="shared" si="86"/>
        <v>0</v>
      </c>
      <c r="N284" s="29">
        <f t="shared" si="86"/>
        <v>0</v>
      </c>
      <c r="O284" s="29">
        <f t="shared" si="86"/>
        <v>0</v>
      </c>
      <c r="P284" s="28" t="s">
        <v>889</v>
      </c>
      <c r="Q284" s="30" t="s">
        <v>36</v>
      </c>
      <c r="R284" s="31" t="s">
        <v>46</v>
      </c>
    </row>
    <row r="285" spans="1:18" ht="45.6" x14ac:dyDescent="0.3">
      <c r="A285" s="32" t="s">
        <v>890</v>
      </c>
      <c r="B285" s="33" t="s">
        <v>891</v>
      </c>
      <c r="C285" s="34" t="s">
        <v>212</v>
      </c>
      <c r="D285" s="34" t="s">
        <v>738</v>
      </c>
      <c r="E285" s="34" t="s">
        <v>41</v>
      </c>
      <c r="F285" s="35">
        <v>3000</v>
      </c>
      <c r="G285" s="35">
        <v>3000</v>
      </c>
      <c r="H285" s="35">
        <v>0</v>
      </c>
      <c r="I285" s="35">
        <v>0</v>
      </c>
      <c r="J285" s="35">
        <v>0</v>
      </c>
      <c r="K285" s="35">
        <v>0</v>
      </c>
      <c r="L285" s="35">
        <v>0</v>
      </c>
      <c r="M285" s="35">
        <v>0</v>
      </c>
      <c r="N285" s="35">
        <v>0</v>
      </c>
      <c r="O285" s="35">
        <v>0</v>
      </c>
      <c r="P285" s="34" t="s">
        <v>892</v>
      </c>
      <c r="Q285" s="36" t="s">
        <v>36</v>
      </c>
      <c r="R285" s="37" t="s">
        <v>37</v>
      </c>
    </row>
    <row r="286" spans="1:18" ht="45.6" x14ac:dyDescent="0.3">
      <c r="A286" s="32" t="s">
        <v>893</v>
      </c>
      <c r="B286" s="33" t="s">
        <v>894</v>
      </c>
      <c r="C286" s="34" t="s">
        <v>212</v>
      </c>
      <c r="D286" s="34" t="s">
        <v>738</v>
      </c>
      <c r="E286" s="34" t="s">
        <v>41</v>
      </c>
      <c r="F286" s="35">
        <v>121602.58</v>
      </c>
      <c r="G286" s="35">
        <v>121602.58</v>
      </c>
      <c r="H286" s="35">
        <v>0</v>
      </c>
      <c r="I286" s="35">
        <v>0</v>
      </c>
      <c r="J286" s="35">
        <v>0</v>
      </c>
      <c r="K286" s="35">
        <v>0</v>
      </c>
      <c r="L286" s="35">
        <v>0</v>
      </c>
      <c r="M286" s="35">
        <v>0</v>
      </c>
      <c r="N286" s="35">
        <v>0</v>
      </c>
      <c r="O286" s="35">
        <v>0</v>
      </c>
      <c r="P286" s="34" t="s">
        <v>895</v>
      </c>
      <c r="Q286" s="36" t="s">
        <v>36</v>
      </c>
      <c r="R286" s="37" t="s">
        <v>56</v>
      </c>
    </row>
    <row r="287" spans="1:18" ht="45.6" x14ac:dyDescent="0.3">
      <c r="A287" s="32" t="s">
        <v>896</v>
      </c>
      <c r="B287" s="33" t="s">
        <v>897</v>
      </c>
      <c r="C287" s="34" t="s">
        <v>212</v>
      </c>
      <c r="D287" s="34" t="s">
        <v>232</v>
      </c>
      <c r="E287" s="34" t="s">
        <v>41</v>
      </c>
      <c r="F287" s="35">
        <v>245399.3</v>
      </c>
      <c r="G287" s="35">
        <v>245399.3</v>
      </c>
      <c r="H287" s="35">
        <v>0</v>
      </c>
      <c r="I287" s="35">
        <v>0</v>
      </c>
      <c r="J287" s="35">
        <v>0</v>
      </c>
      <c r="K287" s="35">
        <v>0</v>
      </c>
      <c r="L287" s="35">
        <v>0</v>
      </c>
      <c r="M287" s="35">
        <v>0</v>
      </c>
      <c r="N287" s="35">
        <v>0</v>
      </c>
      <c r="O287" s="35">
        <v>0</v>
      </c>
      <c r="P287" s="34" t="s">
        <v>898</v>
      </c>
      <c r="Q287" s="36" t="s">
        <v>36</v>
      </c>
      <c r="R287" s="37" t="s">
        <v>56</v>
      </c>
    </row>
    <row r="288" spans="1:18" ht="45.6" x14ac:dyDescent="0.3">
      <c r="A288" s="26" t="s">
        <v>899</v>
      </c>
      <c r="B288" s="27" t="s">
        <v>900</v>
      </c>
      <c r="C288" s="28" t="s">
        <v>212</v>
      </c>
      <c r="D288" s="28" t="s">
        <v>232</v>
      </c>
      <c r="E288" s="28" t="s">
        <v>34</v>
      </c>
      <c r="F288" s="29">
        <f t="shared" ref="F288:O288" si="87">SUM(F289:F289)</f>
        <v>17655.96</v>
      </c>
      <c r="G288" s="29">
        <f t="shared" si="87"/>
        <v>17655.96</v>
      </c>
      <c r="H288" s="29">
        <f t="shared" si="87"/>
        <v>0</v>
      </c>
      <c r="I288" s="29">
        <f t="shared" si="87"/>
        <v>0</v>
      </c>
      <c r="J288" s="29">
        <f t="shared" si="87"/>
        <v>0</v>
      </c>
      <c r="K288" s="29">
        <f t="shared" si="87"/>
        <v>0</v>
      </c>
      <c r="L288" s="29">
        <f t="shared" si="87"/>
        <v>0</v>
      </c>
      <c r="M288" s="29">
        <f t="shared" si="87"/>
        <v>0</v>
      </c>
      <c r="N288" s="29">
        <f t="shared" si="87"/>
        <v>0</v>
      </c>
      <c r="O288" s="29">
        <f t="shared" si="87"/>
        <v>0</v>
      </c>
      <c r="P288" s="28" t="s">
        <v>901</v>
      </c>
      <c r="Q288" s="30" t="s">
        <v>283</v>
      </c>
      <c r="R288" s="31" t="s">
        <v>46</v>
      </c>
    </row>
    <row r="289" spans="1:18" ht="68.400000000000006" x14ac:dyDescent="0.3">
      <c r="A289" s="32" t="s">
        <v>902</v>
      </c>
      <c r="B289" s="33" t="s">
        <v>903</v>
      </c>
      <c r="C289" s="34" t="s">
        <v>212</v>
      </c>
      <c r="D289" s="34" t="s">
        <v>232</v>
      </c>
      <c r="E289" s="34" t="s">
        <v>41</v>
      </c>
      <c r="F289" s="35">
        <v>17655.96</v>
      </c>
      <c r="G289" s="35">
        <v>17655.96</v>
      </c>
      <c r="H289" s="35">
        <v>0</v>
      </c>
      <c r="I289" s="35">
        <v>0</v>
      </c>
      <c r="J289" s="35">
        <v>0</v>
      </c>
      <c r="K289" s="35">
        <v>0</v>
      </c>
      <c r="L289" s="35">
        <v>0</v>
      </c>
      <c r="M289" s="35">
        <v>0</v>
      </c>
      <c r="N289" s="35">
        <v>0</v>
      </c>
      <c r="O289" s="35">
        <v>0</v>
      </c>
      <c r="P289" s="34" t="s">
        <v>904</v>
      </c>
      <c r="Q289" s="36" t="s">
        <v>36</v>
      </c>
      <c r="R289" s="37" t="s">
        <v>46</v>
      </c>
    </row>
    <row r="290" spans="1:18" ht="68.400000000000006" x14ac:dyDescent="0.3">
      <c r="A290" s="26" t="s">
        <v>905</v>
      </c>
      <c r="B290" s="27" t="s">
        <v>906</v>
      </c>
      <c r="C290" s="28" t="s">
        <v>212</v>
      </c>
      <c r="D290" s="28" t="s">
        <v>738</v>
      </c>
      <c r="E290" s="28" t="s">
        <v>34</v>
      </c>
      <c r="F290" s="29">
        <f t="shared" ref="F290:O290" si="88">SUM(F291:F291)</f>
        <v>5700</v>
      </c>
      <c r="G290" s="29">
        <f t="shared" si="88"/>
        <v>5700</v>
      </c>
      <c r="H290" s="29">
        <f t="shared" si="88"/>
        <v>0</v>
      </c>
      <c r="I290" s="29">
        <f t="shared" si="88"/>
        <v>0</v>
      </c>
      <c r="J290" s="29">
        <f t="shared" si="88"/>
        <v>0</v>
      </c>
      <c r="K290" s="29">
        <f t="shared" si="88"/>
        <v>0</v>
      </c>
      <c r="L290" s="29">
        <f t="shared" si="88"/>
        <v>0</v>
      </c>
      <c r="M290" s="29">
        <f t="shared" si="88"/>
        <v>0</v>
      </c>
      <c r="N290" s="29">
        <f t="shared" si="88"/>
        <v>0</v>
      </c>
      <c r="O290" s="29">
        <f t="shared" si="88"/>
        <v>0</v>
      </c>
      <c r="P290" s="28" t="s">
        <v>907</v>
      </c>
      <c r="Q290" s="30" t="s">
        <v>36</v>
      </c>
      <c r="R290" s="31" t="s">
        <v>37</v>
      </c>
    </row>
    <row r="291" spans="1:18" ht="45.6" x14ac:dyDescent="0.3">
      <c r="A291" s="32" t="s">
        <v>908</v>
      </c>
      <c r="B291" s="33" t="s">
        <v>909</v>
      </c>
      <c r="C291" s="34" t="s">
        <v>212</v>
      </c>
      <c r="D291" s="34" t="s">
        <v>738</v>
      </c>
      <c r="E291" s="34" t="s">
        <v>41</v>
      </c>
      <c r="F291" s="35">
        <v>5700</v>
      </c>
      <c r="G291" s="35">
        <v>5700</v>
      </c>
      <c r="H291" s="35">
        <v>0</v>
      </c>
      <c r="I291" s="35">
        <v>0</v>
      </c>
      <c r="J291" s="35">
        <v>0</v>
      </c>
      <c r="K291" s="35">
        <v>0</v>
      </c>
      <c r="L291" s="35">
        <v>0</v>
      </c>
      <c r="M291" s="35">
        <v>0</v>
      </c>
      <c r="N291" s="35">
        <v>0</v>
      </c>
      <c r="O291" s="35">
        <v>0</v>
      </c>
      <c r="P291" s="34" t="s">
        <v>910</v>
      </c>
      <c r="Q291" s="36" t="s">
        <v>283</v>
      </c>
      <c r="R291" s="37" t="s">
        <v>37</v>
      </c>
    </row>
    <row r="292" spans="1:18" ht="45.6" x14ac:dyDescent="0.3">
      <c r="A292" s="20" t="s">
        <v>911</v>
      </c>
      <c r="B292" s="21" t="s">
        <v>912</v>
      </c>
      <c r="C292" s="22" t="s">
        <v>212</v>
      </c>
      <c r="D292" s="22" t="s">
        <v>215</v>
      </c>
      <c r="E292" s="22"/>
      <c r="F292" s="23">
        <f t="shared" ref="F292:O292" si="89">F293+F311+F313+F315+F318+F321</f>
        <v>5789284.6199999982</v>
      </c>
      <c r="G292" s="23">
        <f t="shared" si="89"/>
        <v>3931328.39</v>
      </c>
      <c r="H292" s="23">
        <f t="shared" si="89"/>
        <v>21856.23</v>
      </c>
      <c r="I292" s="23">
        <f t="shared" si="89"/>
        <v>0</v>
      </c>
      <c r="J292" s="23">
        <f t="shared" si="89"/>
        <v>0</v>
      </c>
      <c r="K292" s="23">
        <f t="shared" si="89"/>
        <v>0</v>
      </c>
      <c r="L292" s="23">
        <f t="shared" si="89"/>
        <v>0</v>
      </c>
      <c r="M292" s="23">
        <f t="shared" si="89"/>
        <v>1836100</v>
      </c>
      <c r="N292" s="23">
        <f t="shared" si="89"/>
        <v>0</v>
      </c>
      <c r="O292" s="23">
        <f t="shared" si="89"/>
        <v>0</v>
      </c>
      <c r="P292" s="22" t="s">
        <v>913</v>
      </c>
      <c r="Q292" s="24" t="s">
        <v>30</v>
      </c>
      <c r="R292" s="25" t="s">
        <v>279</v>
      </c>
    </row>
    <row r="293" spans="1:18" ht="68.400000000000006" x14ac:dyDescent="0.3">
      <c r="A293" s="26" t="s">
        <v>914</v>
      </c>
      <c r="B293" s="27" t="s">
        <v>915</v>
      </c>
      <c r="C293" s="28" t="s">
        <v>212</v>
      </c>
      <c r="D293" s="28" t="s">
        <v>215</v>
      </c>
      <c r="E293" s="28" t="s">
        <v>34</v>
      </c>
      <c r="F293" s="29">
        <f t="shared" ref="F293:O293" si="90">F294+F296+F297+F298+F299+F300+F301+F302+F303+F304+F305+F306+F307+F308+F309+F310</f>
        <v>5422148.0999999996</v>
      </c>
      <c r="G293" s="29">
        <f t="shared" si="90"/>
        <v>3582398.1</v>
      </c>
      <c r="H293" s="29">
        <f t="shared" si="90"/>
        <v>3650</v>
      </c>
      <c r="I293" s="29">
        <f t="shared" si="90"/>
        <v>0</v>
      </c>
      <c r="J293" s="29">
        <f t="shared" si="90"/>
        <v>0</v>
      </c>
      <c r="K293" s="29">
        <f t="shared" si="90"/>
        <v>0</v>
      </c>
      <c r="L293" s="29">
        <f t="shared" si="90"/>
        <v>0</v>
      </c>
      <c r="M293" s="29">
        <f t="shared" si="90"/>
        <v>1836100</v>
      </c>
      <c r="N293" s="29">
        <f t="shared" si="90"/>
        <v>0</v>
      </c>
      <c r="O293" s="29">
        <f t="shared" si="90"/>
        <v>0</v>
      </c>
      <c r="P293" s="28" t="s">
        <v>916</v>
      </c>
      <c r="Q293" s="30" t="s">
        <v>283</v>
      </c>
      <c r="R293" s="31" t="s">
        <v>151</v>
      </c>
    </row>
    <row r="294" spans="1:18" ht="91.2" x14ac:dyDescent="0.3">
      <c r="A294" s="32" t="s">
        <v>917</v>
      </c>
      <c r="B294" s="33" t="s">
        <v>918</v>
      </c>
      <c r="C294" s="34" t="s">
        <v>212</v>
      </c>
      <c r="D294" s="34" t="s">
        <v>232</v>
      </c>
      <c r="E294" s="34" t="s">
        <v>41</v>
      </c>
      <c r="F294" s="38">
        <f>SUM(F295:F295)+4450098.02</f>
        <v>4450098.0199999996</v>
      </c>
      <c r="G294" s="38">
        <f>SUM(G295:G295)+2610348.02</f>
        <v>2610348.02</v>
      </c>
      <c r="H294" s="38">
        <f>SUM(H295:H295)+3650</f>
        <v>3650</v>
      </c>
      <c r="I294" s="38">
        <f>SUM(I295:I295)</f>
        <v>0</v>
      </c>
      <c r="J294" s="38">
        <f>SUM(J295:J295)</f>
        <v>0</v>
      </c>
      <c r="K294" s="38">
        <f>SUM(K295:K295)</f>
        <v>0</v>
      </c>
      <c r="L294" s="38">
        <f>SUM(L295:L295)</f>
        <v>0</v>
      </c>
      <c r="M294" s="38">
        <f>SUM(M295:M295)+1836100</f>
        <v>1836100</v>
      </c>
      <c r="N294" s="38">
        <f>SUM(N295:N295)</f>
        <v>0</v>
      </c>
      <c r="O294" s="38">
        <f>SUM(O295:O295)</f>
        <v>0</v>
      </c>
      <c r="P294" s="34" t="s">
        <v>919</v>
      </c>
      <c r="Q294" s="36" t="s">
        <v>283</v>
      </c>
      <c r="R294" s="37" t="s">
        <v>920</v>
      </c>
    </row>
    <row r="295" spans="1:18" ht="45.6" x14ac:dyDescent="0.3">
      <c r="A295" s="39"/>
      <c r="B295" s="40"/>
      <c r="C295" s="41"/>
      <c r="D295" s="41"/>
      <c r="E295" s="41"/>
      <c r="F295" s="42">
        <v>0</v>
      </c>
      <c r="G295" s="42">
        <v>0</v>
      </c>
      <c r="H295" s="42">
        <v>0</v>
      </c>
      <c r="I295" s="42">
        <v>0</v>
      </c>
      <c r="J295" s="42">
        <v>0</v>
      </c>
      <c r="K295" s="42">
        <v>0</v>
      </c>
      <c r="L295" s="42">
        <v>0</v>
      </c>
      <c r="M295" s="42">
        <v>0</v>
      </c>
      <c r="N295" s="42">
        <v>0</v>
      </c>
      <c r="O295" s="42">
        <v>0</v>
      </c>
      <c r="P295" s="41" t="s">
        <v>921</v>
      </c>
      <c r="Q295" s="43" t="s">
        <v>36</v>
      </c>
      <c r="R295" s="44" t="s">
        <v>151</v>
      </c>
    </row>
    <row r="296" spans="1:18" ht="45.6" x14ac:dyDescent="0.3">
      <c r="A296" s="32" t="s">
        <v>922</v>
      </c>
      <c r="B296" s="33" t="s">
        <v>923</v>
      </c>
      <c r="C296" s="34" t="s">
        <v>599</v>
      </c>
      <c r="D296" s="34" t="s">
        <v>600</v>
      </c>
      <c r="E296" s="34" t="s">
        <v>41</v>
      </c>
      <c r="F296" s="35">
        <v>28370</v>
      </c>
      <c r="G296" s="35">
        <v>28370</v>
      </c>
      <c r="H296" s="35">
        <v>0</v>
      </c>
      <c r="I296" s="35">
        <v>0</v>
      </c>
      <c r="J296" s="35">
        <v>0</v>
      </c>
      <c r="K296" s="35">
        <v>0</v>
      </c>
      <c r="L296" s="35">
        <v>0</v>
      </c>
      <c r="M296" s="35">
        <v>0</v>
      </c>
      <c r="N296" s="35">
        <v>0</v>
      </c>
      <c r="O296" s="35">
        <v>0</v>
      </c>
      <c r="P296" s="34" t="s">
        <v>924</v>
      </c>
      <c r="Q296" s="36" t="s">
        <v>283</v>
      </c>
      <c r="R296" s="37" t="s">
        <v>925</v>
      </c>
    </row>
    <row r="297" spans="1:18" ht="45.6" x14ac:dyDescent="0.3">
      <c r="A297" s="32" t="s">
        <v>926</v>
      </c>
      <c r="B297" s="33" t="s">
        <v>927</v>
      </c>
      <c r="C297" s="34" t="s">
        <v>604</v>
      </c>
      <c r="D297" s="34" t="s">
        <v>605</v>
      </c>
      <c r="E297" s="34" t="s">
        <v>41</v>
      </c>
      <c r="F297" s="35">
        <v>25310</v>
      </c>
      <c r="G297" s="35">
        <v>25310</v>
      </c>
      <c r="H297" s="35">
        <v>0</v>
      </c>
      <c r="I297" s="35">
        <v>0</v>
      </c>
      <c r="J297" s="35">
        <v>0</v>
      </c>
      <c r="K297" s="35">
        <v>0</v>
      </c>
      <c r="L297" s="35">
        <v>0</v>
      </c>
      <c r="M297" s="35">
        <v>0</v>
      </c>
      <c r="N297" s="35">
        <v>0</v>
      </c>
      <c r="O297" s="35">
        <v>0</v>
      </c>
      <c r="P297" s="34" t="s">
        <v>924</v>
      </c>
      <c r="Q297" s="36" t="s">
        <v>283</v>
      </c>
      <c r="R297" s="37" t="s">
        <v>928</v>
      </c>
    </row>
    <row r="298" spans="1:18" ht="45.6" x14ac:dyDescent="0.3">
      <c r="A298" s="32" t="s">
        <v>929</v>
      </c>
      <c r="B298" s="33" t="s">
        <v>930</v>
      </c>
      <c r="C298" s="34" t="s">
        <v>73</v>
      </c>
      <c r="D298" s="34" t="s">
        <v>608</v>
      </c>
      <c r="E298" s="34" t="s">
        <v>41</v>
      </c>
      <c r="F298" s="35">
        <v>54790</v>
      </c>
      <c r="G298" s="35">
        <v>54790</v>
      </c>
      <c r="H298" s="35">
        <v>0</v>
      </c>
      <c r="I298" s="35">
        <v>0</v>
      </c>
      <c r="J298" s="35">
        <v>0</v>
      </c>
      <c r="K298" s="35">
        <v>0</v>
      </c>
      <c r="L298" s="35">
        <v>0</v>
      </c>
      <c r="M298" s="35">
        <v>0</v>
      </c>
      <c r="N298" s="35">
        <v>0</v>
      </c>
      <c r="O298" s="35">
        <v>0</v>
      </c>
      <c r="P298" s="34" t="s">
        <v>924</v>
      </c>
      <c r="Q298" s="36" t="s">
        <v>283</v>
      </c>
      <c r="R298" s="37" t="s">
        <v>931</v>
      </c>
    </row>
    <row r="299" spans="1:18" ht="45.6" x14ac:dyDescent="0.3">
      <c r="A299" s="32" t="s">
        <v>932</v>
      </c>
      <c r="B299" s="33" t="s">
        <v>933</v>
      </c>
      <c r="C299" s="34" t="s">
        <v>611</v>
      </c>
      <c r="D299" s="34" t="s">
        <v>612</v>
      </c>
      <c r="E299" s="34" t="s">
        <v>41</v>
      </c>
      <c r="F299" s="35">
        <v>42190</v>
      </c>
      <c r="G299" s="35">
        <v>42190</v>
      </c>
      <c r="H299" s="35">
        <v>0</v>
      </c>
      <c r="I299" s="35">
        <v>0</v>
      </c>
      <c r="J299" s="35">
        <v>0</v>
      </c>
      <c r="K299" s="35">
        <v>0</v>
      </c>
      <c r="L299" s="35">
        <v>0</v>
      </c>
      <c r="M299" s="35">
        <v>0</v>
      </c>
      <c r="N299" s="35">
        <v>0</v>
      </c>
      <c r="O299" s="35">
        <v>0</v>
      </c>
      <c r="P299" s="34" t="s">
        <v>924</v>
      </c>
      <c r="Q299" s="36" t="s">
        <v>283</v>
      </c>
      <c r="R299" s="37" t="s">
        <v>934</v>
      </c>
    </row>
    <row r="300" spans="1:18" ht="45.6" x14ac:dyDescent="0.3">
      <c r="A300" s="32" t="s">
        <v>935</v>
      </c>
      <c r="B300" s="33" t="s">
        <v>936</v>
      </c>
      <c r="C300" s="34" t="s">
        <v>78</v>
      </c>
      <c r="D300" s="34" t="s">
        <v>615</v>
      </c>
      <c r="E300" s="34" t="s">
        <v>41</v>
      </c>
      <c r="F300" s="35">
        <v>39680</v>
      </c>
      <c r="G300" s="35">
        <v>39680</v>
      </c>
      <c r="H300" s="35">
        <v>0</v>
      </c>
      <c r="I300" s="35">
        <v>0</v>
      </c>
      <c r="J300" s="35">
        <v>0</v>
      </c>
      <c r="K300" s="35">
        <v>0</v>
      </c>
      <c r="L300" s="35">
        <v>0</v>
      </c>
      <c r="M300" s="35">
        <v>0</v>
      </c>
      <c r="N300" s="35">
        <v>0</v>
      </c>
      <c r="O300" s="35">
        <v>0</v>
      </c>
      <c r="P300" s="34" t="s">
        <v>924</v>
      </c>
      <c r="Q300" s="36" t="s">
        <v>283</v>
      </c>
      <c r="R300" s="37" t="s">
        <v>937</v>
      </c>
    </row>
    <row r="301" spans="1:18" ht="68.400000000000006" x14ac:dyDescent="0.3">
      <c r="A301" s="32" t="s">
        <v>938</v>
      </c>
      <c r="B301" s="33" t="s">
        <v>939</v>
      </c>
      <c r="C301" s="34" t="s">
        <v>82</v>
      </c>
      <c r="D301" s="34" t="s">
        <v>618</v>
      </c>
      <c r="E301" s="34" t="s">
        <v>41</v>
      </c>
      <c r="F301" s="35">
        <v>28480</v>
      </c>
      <c r="G301" s="35">
        <v>28480</v>
      </c>
      <c r="H301" s="35">
        <v>0</v>
      </c>
      <c r="I301" s="35">
        <v>0</v>
      </c>
      <c r="J301" s="35">
        <v>0</v>
      </c>
      <c r="K301" s="35">
        <v>0</v>
      </c>
      <c r="L301" s="35">
        <v>0</v>
      </c>
      <c r="M301" s="35">
        <v>0</v>
      </c>
      <c r="N301" s="35">
        <v>0</v>
      </c>
      <c r="O301" s="35">
        <v>0</v>
      </c>
      <c r="P301" s="34" t="s">
        <v>924</v>
      </c>
      <c r="Q301" s="36" t="s">
        <v>283</v>
      </c>
      <c r="R301" s="37" t="s">
        <v>940</v>
      </c>
    </row>
    <row r="302" spans="1:18" ht="45.6" x14ac:dyDescent="0.3">
      <c r="A302" s="32" t="s">
        <v>941</v>
      </c>
      <c r="B302" s="33" t="s">
        <v>942</v>
      </c>
      <c r="C302" s="34" t="s">
        <v>86</v>
      </c>
      <c r="D302" s="34" t="s">
        <v>621</v>
      </c>
      <c r="E302" s="34" t="s">
        <v>41</v>
      </c>
      <c r="F302" s="35">
        <v>21050</v>
      </c>
      <c r="G302" s="35">
        <v>21050</v>
      </c>
      <c r="H302" s="35">
        <v>0</v>
      </c>
      <c r="I302" s="35">
        <v>0</v>
      </c>
      <c r="J302" s="35">
        <v>0</v>
      </c>
      <c r="K302" s="35">
        <v>0</v>
      </c>
      <c r="L302" s="35">
        <v>0</v>
      </c>
      <c r="M302" s="35">
        <v>0</v>
      </c>
      <c r="N302" s="35">
        <v>0</v>
      </c>
      <c r="O302" s="35">
        <v>0</v>
      </c>
      <c r="P302" s="34" t="s">
        <v>924</v>
      </c>
      <c r="Q302" s="36" t="s">
        <v>283</v>
      </c>
      <c r="R302" s="37" t="s">
        <v>943</v>
      </c>
    </row>
    <row r="303" spans="1:18" ht="45.6" x14ac:dyDescent="0.3">
      <c r="A303" s="32" t="s">
        <v>944</v>
      </c>
      <c r="B303" s="33" t="s">
        <v>945</v>
      </c>
      <c r="C303" s="34" t="s">
        <v>624</v>
      </c>
      <c r="D303" s="34" t="s">
        <v>625</v>
      </c>
      <c r="E303" s="34" t="s">
        <v>41</v>
      </c>
      <c r="F303" s="35">
        <v>48340</v>
      </c>
      <c r="G303" s="35">
        <v>48340</v>
      </c>
      <c r="H303" s="35">
        <v>0</v>
      </c>
      <c r="I303" s="35">
        <v>0</v>
      </c>
      <c r="J303" s="35">
        <v>0</v>
      </c>
      <c r="K303" s="35">
        <v>0</v>
      </c>
      <c r="L303" s="35">
        <v>0</v>
      </c>
      <c r="M303" s="35">
        <v>0</v>
      </c>
      <c r="N303" s="35">
        <v>0</v>
      </c>
      <c r="O303" s="35">
        <v>0</v>
      </c>
      <c r="P303" s="34" t="s">
        <v>924</v>
      </c>
      <c r="Q303" s="36" t="s">
        <v>283</v>
      </c>
      <c r="R303" s="37" t="s">
        <v>946</v>
      </c>
    </row>
    <row r="304" spans="1:18" ht="45.6" x14ac:dyDescent="0.3">
      <c r="A304" s="32" t="s">
        <v>947</v>
      </c>
      <c r="B304" s="33" t="s">
        <v>948</v>
      </c>
      <c r="C304" s="34" t="s">
        <v>628</v>
      </c>
      <c r="D304" s="34" t="s">
        <v>629</v>
      </c>
      <c r="E304" s="34" t="s">
        <v>41</v>
      </c>
      <c r="F304" s="35">
        <v>35130</v>
      </c>
      <c r="G304" s="35">
        <v>35130</v>
      </c>
      <c r="H304" s="35">
        <v>0</v>
      </c>
      <c r="I304" s="35">
        <v>0</v>
      </c>
      <c r="J304" s="35">
        <v>0</v>
      </c>
      <c r="K304" s="35">
        <v>0</v>
      </c>
      <c r="L304" s="35">
        <v>0</v>
      </c>
      <c r="M304" s="35">
        <v>0</v>
      </c>
      <c r="N304" s="35">
        <v>0</v>
      </c>
      <c r="O304" s="35">
        <v>0</v>
      </c>
      <c r="P304" s="34" t="s">
        <v>924</v>
      </c>
      <c r="Q304" s="36" t="s">
        <v>283</v>
      </c>
      <c r="R304" s="37" t="s">
        <v>949</v>
      </c>
    </row>
    <row r="305" spans="1:18" ht="45.6" x14ac:dyDescent="0.3">
      <c r="A305" s="32" t="s">
        <v>950</v>
      </c>
      <c r="B305" s="33" t="s">
        <v>951</v>
      </c>
      <c r="C305" s="34" t="s">
        <v>632</v>
      </c>
      <c r="D305" s="34" t="s">
        <v>633</v>
      </c>
      <c r="E305" s="34" t="s">
        <v>41</v>
      </c>
      <c r="F305" s="35">
        <v>30350</v>
      </c>
      <c r="G305" s="35">
        <v>30350</v>
      </c>
      <c r="H305" s="35">
        <v>0</v>
      </c>
      <c r="I305" s="35">
        <v>0</v>
      </c>
      <c r="J305" s="35">
        <v>0</v>
      </c>
      <c r="K305" s="35">
        <v>0</v>
      </c>
      <c r="L305" s="35">
        <v>0</v>
      </c>
      <c r="M305" s="35">
        <v>0</v>
      </c>
      <c r="N305" s="35">
        <v>0</v>
      </c>
      <c r="O305" s="35">
        <v>0</v>
      </c>
      <c r="P305" s="34" t="s">
        <v>924</v>
      </c>
      <c r="Q305" s="36" t="s">
        <v>283</v>
      </c>
      <c r="R305" s="37" t="s">
        <v>952</v>
      </c>
    </row>
    <row r="306" spans="1:18" ht="45.6" x14ac:dyDescent="0.3">
      <c r="A306" s="32" t="s">
        <v>953</v>
      </c>
      <c r="B306" s="33" t="s">
        <v>954</v>
      </c>
      <c r="C306" s="34" t="s">
        <v>636</v>
      </c>
      <c r="D306" s="34" t="s">
        <v>637</v>
      </c>
      <c r="E306" s="34" t="s">
        <v>41</v>
      </c>
      <c r="F306" s="35">
        <v>14100</v>
      </c>
      <c r="G306" s="35">
        <v>14100</v>
      </c>
      <c r="H306" s="35">
        <v>0</v>
      </c>
      <c r="I306" s="35">
        <v>0</v>
      </c>
      <c r="J306" s="35">
        <v>0</v>
      </c>
      <c r="K306" s="35">
        <v>0</v>
      </c>
      <c r="L306" s="35">
        <v>0</v>
      </c>
      <c r="M306" s="35">
        <v>0</v>
      </c>
      <c r="N306" s="35">
        <v>0</v>
      </c>
      <c r="O306" s="35">
        <v>0</v>
      </c>
      <c r="P306" s="34" t="s">
        <v>924</v>
      </c>
      <c r="Q306" s="36" t="s">
        <v>283</v>
      </c>
      <c r="R306" s="37" t="s">
        <v>955</v>
      </c>
    </row>
    <row r="307" spans="1:18" ht="45.6" x14ac:dyDescent="0.3">
      <c r="A307" s="32" t="s">
        <v>956</v>
      </c>
      <c r="B307" s="33" t="s">
        <v>957</v>
      </c>
      <c r="C307" s="34" t="s">
        <v>640</v>
      </c>
      <c r="D307" s="34" t="s">
        <v>641</v>
      </c>
      <c r="E307" s="34" t="s">
        <v>41</v>
      </c>
      <c r="F307" s="35">
        <v>18458</v>
      </c>
      <c r="G307" s="35">
        <v>18458</v>
      </c>
      <c r="H307" s="35">
        <v>0</v>
      </c>
      <c r="I307" s="35">
        <v>0</v>
      </c>
      <c r="J307" s="35">
        <v>0</v>
      </c>
      <c r="K307" s="35">
        <v>0</v>
      </c>
      <c r="L307" s="35">
        <v>0</v>
      </c>
      <c r="M307" s="35">
        <v>0</v>
      </c>
      <c r="N307" s="35">
        <v>0</v>
      </c>
      <c r="O307" s="35">
        <v>0</v>
      </c>
      <c r="P307" s="34" t="s">
        <v>924</v>
      </c>
      <c r="Q307" s="36" t="s">
        <v>283</v>
      </c>
      <c r="R307" s="37" t="s">
        <v>958</v>
      </c>
    </row>
    <row r="308" spans="1:18" ht="45.6" x14ac:dyDescent="0.3">
      <c r="A308" s="32" t="s">
        <v>959</v>
      </c>
      <c r="B308" s="33" t="s">
        <v>960</v>
      </c>
      <c r="C308" s="34" t="s">
        <v>644</v>
      </c>
      <c r="D308" s="34" t="s">
        <v>645</v>
      </c>
      <c r="E308" s="34" t="s">
        <v>41</v>
      </c>
      <c r="F308" s="35">
        <v>82680</v>
      </c>
      <c r="G308" s="35">
        <v>82680</v>
      </c>
      <c r="H308" s="35">
        <v>0</v>
      </c>
      <c r="I308" s="35">
        <v>0</v>
      </c>
      <c r="J308" s="35">
        <v>0</v>
      </c>
      <c r="K308" s="35">
        <v>0</v>
      </c>
      <c r="L308" s="35">
        <v>0</v>
      </c>
      <c r="M308" s="35">
        <v>0</v>
      </c>
      <c r="N308" s="35">
        <v>0</v>
      </c>
      <c r="O308" s="35">
        <v>0</v>
      </c>
      <c r="P308" s="34" t="s">
        <v>924</v>
      </c>
      <c r="Q308" s="36" t="s">
        <v>283</v>
      </c>
      <c r="R308" s="37" t="s">
        <v>961</v>
      </c>
    </row>
    <row r="309" spans="1:18" ht="45.6" x14ac:dyDescent="0.3">
      <c r="A309" s="32" t="s">
        <v>962</v>
      </c>
      <c r="B309" s="33" t="s">
        <v>963</v>
      </c>
      <c r="C309" s="34" t="s">
        <v>648</v>
      </c>
      <c r="D309" s="34" t="s">
        <v>649</v>
      </c>
      <c r="E309" s="34" t="s">
        <v>41</v>
      </c>
      <c r="F309" s="35">
        <v>16820</v>
      </c>
      <c r="G309" s="35">
        <v>16820</v>
      </c>
      <c r="H309" s="35">
        <v>0</v>
      </c>
      <c r="I309" s="35">
        <v>0</v>
      </c>
      <c r="J309" s="35">
        <v>0</v>
      </c>
      <c r="K309" s="35">
        <v>0</v>
      </c>
      <c r="L309" s="35">
        <v>0</v>
      </c>
      <c r="M309" s="35">
        <v>0</v>
      </c>
      <c r="N309" s="35">
        <v>0</v>
      </c>
      <c r="O309" s="35">
        <v>0</v>
      </c>
      <c r="P309" s="34" t="s">
        <v>924</v>
      </c>
      <c r="Q309" s="36" t="s">
        <v>283</v>
      </c>
      <c r="R309" s="37" t="s">
        <v>964</v>
      </c>
    </row>
    <row r="310" spans="1:18" ht="91.2" x14ac:dyDescent="0.3">
      <c r="A310" s="32" t="s">
        <v>965</v>
      </c>
      <c r="B310" s="33" t="s">
        <v>966</v>
      </c>
      <c r="C310" s="34" t="s">
        <v>212</v>
      </c>
      <c r="D310" s="34" t="s">
        <v>215</v>
      </c>
      <c r="E310" s="34"/>
      <c r="F310" s="35">
        <v>486302.08</v>
      </c>
      <c r="G310" s="35">
        <v>486302.08</v>
      </c>
      <c r="H310" s="35">
        <v>0</v>
      </c>
      <c r="I310" s="35">
        <v>0</v>
      </c>
      <c r="J310" s="35">
        <v>0</v>
      </c>
      <c r="K310" s="35">
        <v>0</v>
      </c>
      <c r="L310" s="35">
        <v>0</v>
      </c>
      <c r="M310" s="35">
        <v>0</v>
      </c>
      <c r="N310" s="35">
        <v>0</v>
      </c>
      <c r="O310" s="35">
        <v>0</v>
      </c>
      <c r="P310" s="34" t="s">
        <v>967</v>
      </c>
      <c r="Q310" s="36" t="s">
        <v>36</v>
      </c>
      <c r="R310" s="37" t="s">
        <v>37</v>
      </c>
    </row>
    <row r="311" spans="1:18" ht="45.6" x14ac:dyDescent="0.3">
      <c r="A311" s="26" t="s">
        <v>968</v>
      </c>
      <c r="B311" s="27" t="s">
        <v>969</v>
      </c>
      <c r="C311" s="28" t="s">
        <v>212</v>
      </c>
      <c r="D311" s="28" t="s">
        <v>232</v>
      </c>
      <c r="E311" s="28" t="s">
        <v>34</v>
      </c>
      <c r="F311" s="29">
        <f t="shared" ref="F311:O311" si="91">SUM(F312:F312)</f>
        <v>148749.06</v>
      </c>
      <c r="G311" s="29">
        <f t="shared" si="91"/>
        <v>148749.06</v>
      </c>
      <c r="H311" s="29">
        <f t="shared" si="91"/>
        <v>0</v>
      </c>
      <c r="I311" s="29">
        <f t="shared" si="91"/>
        <v>0</v>
      </c>
      <c r="J311" s="29">
        <f t="shared" si="91"/>
        <v>0</v>
      </c>
      <c r="K311" s="29">
        <f t="shared" si="91"/>
        <v>0</v>
      </c>
      <c r="L311" s="29">
        <f t="shared" si="91"/>
        <v>0</v>
      </c>
      <c r="M311" s="29">
        <f t="shared" si="91"/>
        <v>0</v>
      </c>
      <c r="N311" s="29">
        <f t="shared" si="91"/>
        <v>0</v>
      </c>
      <c r="O311" s="29">
        <f t="shared" si="91"/>
        <v>0</v>
      </c>
      <c r="P311" s="28" t="s">
        <v>970</v>
      </c>
      <c r="Q311" s="30" t="s">
        <v>283</v>
      </c>
      <c r="R311" s="31" t="s">
        <v>37</v>
      </c>
    </row>
    <row r="312" spans="1:18" ht="45.6" x14ac:dyDescent="0.3">
      <c r="A312" s="32" t="s">
        <v>971</v>
      </c>
      <c r="B312" s="33" t="s">
        <v>972</v>
      </c>
      <c r="C312" s="34" t="s">
        <v>212</v>
      </c>
      <c r="D312" s="34" t="s">
        <v>232</v>
      </c>
      <c r="E312" s="34" t="s">
        <v>41</v>
      </c>
      <c r="F312" s="35">
        <v>148749.06</v>
      </c>
      <c r="G312" s="35">
        <v>148749.06</v>
      </c>
      <c r="H312" s="35">
        <v>0</v>
      </c>
      <c r="I312" s="35">
        <v>0</v>
      </c>
      <c r="J312" s="35">
        <v>0</v>
      </c>
      <c r="K312" s="35">
        <v>0</v>
      </c>
      <c r="L312" s="35">
        <v>0</v>
      </c>
      <c r="M312" s="35">
        <v>0</v>
      </c>
      <c r="N312" s="35">
        <v>0</v>
      </c>
      <c r="O312" s="35">
        <v>0</v>
      </c>
      <c r="P312" s="34" t="s">
        <v>973</v>
      </c>
      <c r="Q312" s="36" t="s">
        <v>283</v>
      </c>
      <c r="R312" s="37" t="s">
        <v>37</v>
      </c>
    </row>
    <row r="313" spans="1:18" ht="114" x14ac:dyDescent="0.3">
      <c r="A313" s="26" t="s">
        <v>974</v>
      </c>
      <c r="B313" s="27" t="s">
        <v>975</v>
      </c>
      <c r="C313" s="28" t="s">
        <v>212</v>
      </c>
      <c r="D313" s="28" t="s">
        <v>232</v>
      </c>
      <c r="E313" s="28" t="s">
        <v>34</v>
      </c>
      <c r="F313" s="29">
        <f t="shared" ref="F313:O313" si="92">SUM(F314:F314)</f>
        <v>19978.310000000001</v>
      </c>
      <c r="G313" s="29">
        <f t="shared" si="92"/>
        <v>19978.310000000001</v>
      </c>
      <c r="H313" s="29">
        <f t="shared" si="92"/>
        <v>0</v>
      </c>
      <c r="I313" s="29">
        <f t="shared" si="92"/>
        <v>0</v>
      </c>
      <c r="J313" s="29">
        <f t="shared" si="92"/>
        <v>0</v>
      </c>
      <c r="K313" s="29">
        <f t="shared" si="92"/>
        <v>0</v>
      </c>
      <c r="L313" s="29">
        <f t="shared" si="92"/>
        <v>0</v>
      </c>
      <c r="M313" s="29">
        <f t="shared" si="92"/>
        <v>0</v>
      </c>
      <c r="N313" s="29">
        <f t="shared" si="92"/>
        <v>0</v>
      </c>
      <c r="O313" s="29">
        <f t="shared" si="92"/>
        <v>0</v>
      </c>
      <c r="P313" s="28" t="s">
        <v>976</v>
      </c>
      <c r="Q313" s="30" t="s">
        <v>283</v>
      </c>
      <c r="R313" s="31" t="s">
        <v>372</v>
      </c>
    </row>
    <row r="314" spans="1:18" ht="68.400000000000006" x14ac:dyDescent="0.3">
      <c r="A314" s="32" t="s">
        <v>977</v>
      </c>
      <c r="B314" s="33" t="s">
        <v>978</v>
      </c>
      <c r="C314" s="34" t="s">
        <v>212</v>
      </c>
      <c r="D314" s="34" t="s">
        <v>232</v>
      </c>
      <c r="E314" s="34" t="s">
        <v>41</v>
      </c>
      <c r="F314" s="35">
        <v>19978.310000000001</v>
      </c>
      <c r="G314" s="35">
        <v>19978.310000000001</v>
      </c>
      <c r="H314" s="35">
        <v>0</v>
      </c>
      <c r="I314" s="35">
        <v>0</v>
      </c>
      <c r="J314" s="35">
        <v>0</v>
      </c>
      <c r="K314" s="35">
        <v>0</v>
      </c>
      <c r="L314" s="35">
        <v>0</v>
      </c>
      <c r="M314" s="35">
        <v>0</v>
      </c>
      <c r="N314" s="35">
        <v>0</v>
      </c>
      <c r="O314" s="35">
        <v>0</v>
      </c>
      <c r="P314" s="34" t="s">
        <v>979</v>
      </c>
      <c r="Q314" s="36" t="s">
        <v>283</v>
      </c>
      <c r="R314" s="37" t="s">
        <v>372</v>
      </c>
    </row>
    <row r="315" spans="1:18" ht="91.2" x14ac:dyDescent="0.3">
      <c r="A315" s="26" t="s">
        <v>980</v>
      </c>
      <c r="B315" s="27" t="s">
        <v>981</v>
      </c>
      <c r="C315" s="28" t="s">
        <v>212</v>
      </c>
      <c r="D315" s="28" t="s">
        <v>232</v>
      </c>
      <c r="E315" s="28" t="s">
        <v>34</v>
      </c>
      <c r="F315" s="29">
        <f t="shared" ref="F315:O315" si="93">SUM(F316:F317)</f>
        <v>195131.34</v>
      </c>
      <c r="G315" s="29">
        <f t="shared" si="93"/>
        <v>176925.11</v>
      </c>
      <c r="H315" s="29">
        <f t="shared" si="93"/>
        <v>18206.23</v>
      </c>
      <c r="I315" s="29">
        <f t="shared" si="93"/>
        <v>0</v>
      </c>
      <c r="J315" s="29">
        <f t="shared" si="93"/>
        <v>0</v>
      </c>
      <c r="K315" s="29">
        <f t="shared" si="93"/>
        <v>0</v>
      </c>
      <c r="L315" s="29">
        <f t="shared" si="93"/>
        <v>0</v>
      </c>
      <c r="M315" s="29">
        <f t="shared" si="93"/>
        <v>0</v>
      </c>
      <c r="N315" s="29">
        <f t="shared" si="93"/>
        <v>0</v>
      </c>
      <c r="O315" s="29">
        <f t="shared" si="93"/>
        <v>0</v>
      </c>
      <c r="P315" s="28" t="s">
        <v>982</v>
      </c>
      <c r="Q315" s="30" t="s">
        <v>36</v>
      </c>
      <c r="R315" s="31" t="s">
        <v>151</v>
      </c>
    </row>
    <row r="316" spans="1:18" ht="45.6" x14ac:dyDescent="0.3">
      <c r="A316" s="32" t="s">
        <v>983</v>
      </c>
      <c r="B316" s="33" t="s">
        <v>984</v>
      </c>
      <c r="C316" s="34" t="s">
        <v>212</v>
      </c>
      <c r="D316" s="34" t="s">
        <v>232</v>
      </c>
      <c r="E316" s="34" t="s">
        <v>41</v>
      </c>
      <c r="F316" s="35">
        <v>120793.79</v>
      </c>
      <c r="G316" s="35">
        <v>102587.56</v>
      </c>
      <c r="H316" s="35">
        <v>18206.23</v>
      </c>
      <c r="I316" s="35">
        <v>0</v>
      </c>
      <c r="J316" s="35">
        <v>0</v>
      </c>
      <c r="K316" s="35">
        <v>0</v>
      </c>
      <c r="L316" s="35">
        <v>0</v>
      </c>
      <c r="M316" s="35">
        <v>0</v>
      </c>
      <c r="N316" s="35">
        <v>0</v>
      </c>
      <c r="O316" s="35">
        <v>0</v>
      </c>
      <c r="P316" s="34" t="s">
        <v>985</v>
      </c>
      <c r="Q316" s="36" t="s">
        <v>36</v>
      </c>
      <c r="R316" s="37" t="s">
        <v>56</v>
      </c>
    </row>
    <row r="317" spans="1:18" ht="68.400000000000006" x14ac:dyDescent="0.3">
      <c r="A317" s="32" t="s">
        <v>986</v>
      </c>
      <c r="B317" s="33" t="s">
        <v>987</v>
      </c>
      <c r="C317" s="34" t="s">
        <v>212</v>
      </c>
      <c r="D317" s="34" t="s">
        <v>232</v>
      </c>
      <c r="E317" s="34" t="s">
        <v>41</v>
      </c>
      <c r="F317" s="35">
        <v>74337.55</v>
      </c>
      <c r="G317" s="35">
        <v>74337.55</v>
      </c>
      <c r="H317" s="35">
        <v>0</v>
      </c>
      <c r="I317" s="35">
        <v>0</v>
      </c>
      <c r="J317" s="35">
        <v>0</v>
      </c>
      <c r="K317" s="35">
        <v>0</v>
      </c>
      <c r="L317" s="35">
        <v>0</v>
      </c>
      <c r="M317" s="35">
        <v>0</v>
      </c>
      <c r="N317" s="35">
        <v>0</v>
      </c>
      <c r="O317" s="35">
        <v>0</v>
      </c>
      <c r="P317" s="34" t="s">
        <v>988</v>
      </c>
      <c r="Q317" s="36" t="s">
        <v>36</v>
      </c>
      <c r="R317" s="37" t="s">
        <v>151</v>
      </c>
    </row>
    <row r="318" spans="1:18" ht="68.400000000000006" x14ac:dyDescent="0.3">
      <c r="A318" s="26" t="s">
        <v>989</v>
      </c>
      <c r="B318" s="27" t="s">
        <v>990</v>
      </c>
      <c r="C318" s="28" t="s">
        <v>212</v>
      </c>
      <c r="D318" s="28" t="s">
        <v>232</v>
      </c>
      <c r="E318" s="28" t="s">
        <v>34</v>
      </c>
      <c r="F318" s="29">
        <f t="shared" ref="F318:O318" si="94">SUM(F319:F320)</f>
        <v>3277.81</v>
      </c>
      <c r="G318" s="29">
        <f t="shared" si="94"/>
        <v>3277.81</v>
      </c>
      <c r="H318" s="29">
        <f t="shared" si="94"/>
        <v>0</v>
      </c>
      <c r="I318" s="29">
        <f t="shared" si="94"/>
        <v>0</v>
      </c>
      <c r="J318" s="29">
        <f t="shared" si="94"/>
        <v>0</v>
      </c>
      <c r="K318" s="29">
        <f t="shared" si="94"/>
        <v>0</v>
      </c>
      <c r="L318" s="29">
        <f t="shared" si="94"/>
        <v>0</v>
      </c>
      <c r="M318" s="29">
        <f t="shared" si="94"/>
        <v>0</v>
      </c>
      <c r="N318" s="29">
        <f t="shared" si="94"/>
        <v>0</v>
      </c>
      <c r="O318" s="29">
        <f t="shared" si="94"/>
        <v>0</v>
      </c>
      <c r="P318" s="28" t="s">
        <v>991</v>
      </c>
      <c r="Q318" s="30" t="s">
        <v>36</v>
      </c>
      <c r="R318" s="31" t="s">
        <v>784</v>
      </c>
    </row>
    <row r="319" spans="1:18" ht="68.400000000000006" x14ac:dyDescent="0.3">
      <c r="A319" s="32" t="s">
        <v>992</v>
      </c>
      <c r="B319" s="33" t="s">
        <v>993</v>
      </c>
      <c r="C319" s="34" t="s">
        <v>212</v>
      </c>
      <c r="D319" s="34" t="s">
        <v>232</v>
      </c>
      <c r="E319" s="34" t="s">
        <v>41</v>
      </c>
      <c r="F319" s="35">
        <v>0</v>
      </c>
      <c r="G319" s="35">
        <v>0</v>
      </c>
      <c r="H319" s="35">
        <v>0</v>
      </c>
      <c r="I319" s="35">
        <v>0</v>
      </c>
      <c r="J319" s="35">
        <v>0</v>
      </c>
      <c r="K319" s="35">
        <v>0</v>
      </c>
      <c r="L319" s="35">
        <v>0</v>
      </c>
      <c r="M319" s="35">
        <v>0</v>
      </c>
      <c r="N319" s="35">
        <v>0</v>
      </c>
      <c r="O319" s="35">
        <v>0</v>
      </c>
      <c r="P319" s="34" t="s">
        <v>994</v>
      </c>
      <c r="Q319" s="36" t="s">
        <v>36</v>
      </c>
      <c r="R319" s="37" t="s">
        <v>784</v>
      </c>
    </row>
    <row r="320" spans="1:18" ht="45.6" x14ac:dyDescent="0.3">
      <c r="A320" s="32" t="s">
        <v>995</v>
      </c>
      <c r="B320" s="33" t="s">
        <v>996</v>
      </c>
      <c r="C320" s="34" t="s">
        <v>212</v>
      </c>
      <c r="D320" s="34" t="s">
        <v>232</v>
      </c>
      <c r="E320" s="34" t="s">
        <v>41</v>
      </c>
      <c r="F320" s="35">
        <v>3277.81</v>
      </c>
      <c r="G320" s="35">
        <v>3277.81</v>
      </c>
      <c r="H320" s="35">
        <v>0</v>
      </c>
      <c r="I320" s="35">
        <v>0</v>
      </c>
      <c r="J320" s="35">
        <v>0</v>
      </c>
      <c r="K320" s="35">
        <v>0</v>
      </c>
      <c r="L320" s="35">
        <v>0</v>
      </c>
      <c r="M320" s="35">
        <v>0</v>
      </c>
      <c r="N320" s="35">
        <v>0</v>
      </c>
      <c r="O320" s="35">
        <v>0</v>
      </c>
      <c r="P320" s="34" t="s">
        <v>402</v>
      </c>
      <c r="Q320" s="36" t="s">
        <v>36</v>
      </c>
      <c r="R320" s="37" t="s">
        <v>37</v>
      </c>
    </row>
    <row r="321" spans="1:18" ht="45.6" x14ac:dyDescent="0.3">
      <c r="A321" s="26" t="s">
        <v>997</v>
      </c>
      <c r="B321" s="27" t="s">
        <v>998</v>
      </c>
      <c r="C321" s="28"/>
      <c r="D321" s="28"/>
      <c r="E321" s="28" t="s">
        <v>34</v>
      </c>
      <c r="F321" s="45">
        <v>0</v>
      </c>
      <c r="G321" s="45">
        <v>0</v>
      </c>
      <c r="H321" s="45">
        <v>0</v>
      </c>
      <c r="I321" s="45">
        <v>0</v>
      </c>
      <c r="J321" s="45">
        <v>0</v>
      </c>
      <c r="K321" s="45">
        <v>0</v>
      </c>
      <c r="L321" s="45">
        <v>0</v>
      </c>
      <c r="M321" s="45">
        <v>0</v>
      </c>
      <c r="N321" s="45">
        <v>0</v>
      </c>
      <c r="O321" s="45">
        <v>0</v>
      </c>
      <c r="P321" s="28"/>
      <c r="Q321" s="30"/>
      <c r="R321" s="31"/>
    </row>
    <row r="322" spans="1:18" ht="68.400000000000006" x14ac:dyDescent="0.3">
      <c r="A322" s="20" t="s">
        <v>999</v>
      </c>
      <c r="B322" s="21" t="s">
        <v>288</v>
      </c>
      <c r="C322" s="22" t="s">
        <v>289</v>
      </c>
      <c r="D322" s="22" t="s">
        <v>290</v>
      </c>
      <c r="E322" s="22"/>
      <c r="F322" s="23">
        <f t="shared" ref="F322:O322" si="95">SUM(F323:F323)</f>
        <v>423363.76</v>
      </c>
      <c r="G322" s="23">
        <f t="shared" si="95"/>
        <v>102163.76</v>
      </c>
      <c r="H322" s="23">
        <f t="shared" si="95"/>
        <v>0</v>
      </c>
      <c r="I322" s="23">
        <f t="shared" si="95"/>
        <v>0</v>
      </c>
      <c r="J322" s="23">
        <f t="shared" si="95"/>
        <v>321200</v>
      </c>
      <c r="K322" s="23">
        <f t="shared" si="95"/>
        <v>0</v>
      </c>
      <c r="L322" s="23">
        <f t="shared" si="95"/>
        <v>0</v>
      </c>
      <c r="M322" s="23">
        <f t="shared" si="95"/>
        <v>0</v>
      </c>
      <c r="N322" s="23">
        <f t="shared" si="95"/>
        <v>0</v>
      </c>
      <c r="O322" s="23">
        <f t="shared" si="95"/>
        <v>0</v>
      </c>
      <c r="P322" s="22" t="s">
        <v>291</v>
      </c>
      <c r="Q322" s="24" t="s">
        <v>30</v>
      </c>
      <c r="R322" s="25" t="s">
        <v>64</v>
      </c>
    </row>
    <row r="323" spans="1:18" ht="68.400000000000006" x14ac:dyDescent="0.3">
      <c r="A323" s="26" t="s">
        <v>1000</v>
      </c>
      <c r="B323" s="27" t="s">
        <v>1001</v>
      </c>
      <c r="C323" s="28" t="s">
        <v>289</v>
      </c>
      <c r="D323" s="28" t="s">
        <v>1002</v>
      </c>
      <c r="E323" s="28" t="s">
        <v>34</v>
      </c>
      <c r="F323" s="29">
        <f t="shared" ref="F323:O323" si="96">SUM(F324:F325)</f>
        <v>423363.76</v>
      </c>
      <c r="G323" s="29">
        <f t="shared" si="96"/>
        <v>102163.76</v>
      </c>
      <c r="H323" s="29">
        <f t="shared" si="96"/>
        <v>0</v>
      </c>
      <c r="I323" s="29">
        <f t="shared" si="96"/>
        <v>0</v>
      </c>
      <c r="J323" s="29">
        <f t="shared" si="96"/>
        <v>321200</v>
      </c>
      <c r="K323" s="29">
        <f t="shared" si="96"/>
        <v>0</v>
      </c>
      <c r="L323" s="29">
        <f t="shared" si="96"/>
        <v>0</v>
      </c>
      <c r="M323" s="29">
        <f t="shared" si="96"/>
        <v>0</v>
      </c>
      <c r="N323" s="29">
        <f t="shared" si="96"/>
        <v>0</v>
      </c>
      <c r="O323" s="29">
        <f t="shared" si="96"/>
        <v>0</v>
      </c>
      <c r="P323" s="28" t="s">
        <v>1003</v>
      </c>
      <c r="Q323" s="30" t="s">
        <v>808</v>
      </c>
      <c r="R323" s="31" t="s">
        <v>1004</v>
      </c>
    </row>
    <row r="324" spans="1:18" ht="45.6" x14ac:dyDescent="0.3">
      <c r="A324" s="32" t="s">
        <v>1005</v>
      </c>
      <c r="B324" s="33" t="s">
        <v>1006</v>
      </c>
      <c r="C324" s="34" t="s">
        <v>289</v>
      </c>
      <c r="D324" s="34" t="s">
        <v>299</v>
      </c>
      <c r="E324" s="34" t="s">
        <v>41</v>
      </c>
      <c r="F324" s="35">
        <v>331850.17</v>
      </c>
      <c r="G324" s="35">
        <v>10650.17</v>
      </c>
      <c r="H324" s="35">
        <v>0</v>
      </c>
      <c r="I324" s="35">
        <v>0</v>
      </c>
      <c r="J324" s="35">
        <v>321200</v>
      </c>
      <c r="K324" s="35">
        <v>0</v>
      </c>
      <c r="L324" s="35">
        <v>0</v>
      </c>
      <c r="M324" s="35">
        <v>0</v>
      </c>
      <c r="N324" s="35">
        <v>0</v>
      </c>
      <c r="O324" s="35">
        <v>0</v>
      </c>
      <c r="P324" s="34" t="s">
        <v>1007</v>
      </c>
      <c r="Q324" s="36" t="s">
        <v>283</v>
      </c>
      <c r="R324" s="37" t="s">
        <v>131</v>
      </c>
    </row>
    <row r="325" spans="1:18" ht="45.6" x14ac:dyDescent="0.3">
      <c r="A325" s="32" t="s">
        <v>1008</v>
      </c>
      <c r="B325" s="33" t="s">
        <v>1009</v>
      </c>
      <c r="C325" s="34" t="s">
        <v>289</v>
      </c>
      <c r="D325" s="34" t="s">
        <v>299</v>
      </c>
      <c r="E325" s="34" t="s">
        <v>41</v>
      </c>
      <c r="F325" s="38">
        <f>SUM(F326:F326)+91513.59</f>
        <v>91513.59</v>
      </c>
      <c r="G325" s="38">
        <f>SUM(G326:G326)+91513.59</f>
        <v>91513.59</v>
      </c>
      <c r="H325" s="38">
        <f t="shared" ref="H325:O325" si="97">SUM(H326:H326)</f>
        <v>0</v>
      </c>
      <c r="I325" s="38">
        <f t="shared" si="97"/>
        <v>0</v>
      </c>
      <c r="J325" s="38">
        <f t="shared" si="97"/>
        <v>0</v>
      </c>
      <c r="K325" s="38">
        <f t="shared" si="97"/>
        <v>0</v>
      </c>
      <c r="L325" s="38">
        <f t="shared" si="97"/>
        <v>0</v>
      </c>
      <c r="M325" s="38">
        <f t="shared" si="97"/>
        <v>0</v>
      </c>
      <c r="N325" s="38">
        <f t="shared" si="97"/>
        <v>0</v>
      </c>
      <c r="O325" s="38">
        <f t="shared" si="97"/>
        <v>0</v>
      </c>
      <c r="P325" s="34" t="s">
        <v>1010</v>
      </c>
      <c r="Q325" s="36" t="s">
        <v>36</v>
      </c>
      <c r="R325" s="37" t="s">
        <v>37</v>
      </c>
    </row>
    <row r="326" spans="1:18" x14ac:dyDescent="0.3">
      <c r="A326" s="39"/>
      <c r="B326" s="40"/>
      <c r="C326" s="41"/>
      <c r="D326" s="41"/>
      <c r="E326" s="41"/>
      <c r="F326" s="42">
        <v>0</v>
      </c>
      <c r="G326" s="42">
        <v>0</v>
      </c>
      <c r="H326" s="42">
        <v>0</v>
      </c>
      <c r="I326" s="42">
        <v>0</v>
      </c>
      <c r="J326" s="42">
        <v>0</v>
      </c>
      <c r="K326" s="42">
        <v>0</v>
      </c>
      <c r="L326" s="42">
        <v>0</v>
      </c>
      <c r="M326" s="42">
        <v>0</v>
      </c>
      <c r="N326" s="42">
        <v>0</v>
      </c>
      <c r="O326" s="42">
        <v>0</v>
      </c>
      <c r="P326" s="41" t="s">
        <v>1011</v>
      </c>
      <c r="Q326" s="43" t="s">
        <v>36</v>
      </c>
      <c r="R326" s="44" t="s">
        <v>206</v>
      </c>
    </row>
    <row r="327" spans="1:18" ht="68.400000000000006" x14ac:dyDescent="0.3">
      <c r="A327" s="20" t="s">
        <v>1012</v>
      </c>
      <c r="B327" s="21" t="s">
        <v>1013</v>
      </c>
      <c r="C327" s="22" t="s">
        <v>289</v>
      </c>
      <c r="D327" s="22" t="s">
        <v>1014</v>
      </c>
      <c r="E327" s="22"/>
      <c r="F327" s="23">
        <f t="shared" ref="F327:O328" si="98">SUM(F328:F328)</f>
        <v>9000</v>
      </c>
      <c r="G327" s="23">
        <f t="shared" si="98"/>
        <v>9000</v>
      </c>
      <c r="H327" s="23">
        <f t="shared" si="98"/>
        <v>0</v>
      </c>
      <c r="I327" s="23">
        <f t="shared" si="98"/>
        <v>0</v>
      </c>
      <c r="J327" s="23">
        <f t="shared" si="98"/>
        <v>0</v>
      </c>
      <c r="K327" s="23">
        <f t="shared" si="98"/>
        <v>0</v>
      </c>
      <c r="L327" s="23">
        <f t="shared" si="98"/>
        <v>0</v>
      </c>
      <c r="M327" s="23">
        <f t="shared" si="98"/>
        <v>0</v>
      </c>
      <c r="N327" s="23">
        <f t="shared" si="98"/>
        <v>0</v>
      </c>
      <c r="O327" s="23">
        <f t="shared" si="98"/>
        <v>0</v>
      </c>
      <c r="P327" s="22" t="s">
        <v>1015</v>
      </c>
      <c r="Q327" s="24" t="s">
        <v>30</v>
      </c>
      <c r="R327" s="25" t="s">
        <v>1016</v>
      </c>
    </row>
    <row r="328" spans="1:18" ht="91.2" x14ac:dyDescent="0.3">
      <c r="A328" s="26" t="s">
        <v>1017</v>
      </c>
      <c r="B328" s="27" t="s">
        <v>1018</v>
      </c>
      <c r="C328" s="28" t="s">
        <v>289</v>
      </c>
      <c r="D328" s="28" t="s">
        <v>1002</v>
      </c>
      <c r="E328" s="28" t="s">
        <v>34</v>
      </c>
      <c r="F328" s="29">
        <f t="shared" si="98"/>
        <v>9000</v>
      </c>
      <c r="G328" s="29">
        <f t="shared" si="98"/>
        <v>9000</v>
      </c>
      <c r="H328" s="29">
        <f t="shared" si="98"/>
        <v>0</v>
      </c>
      <c r="I328" s="29">
        <f t="shared" si="98"/>
        <v>0</v>
      </c>
      <c r="J328" s="29">
        <f t="shared" si="98"/>
        <v>0</v>
      </c>
      <c r="K328" s="29">
        <f t="shared" si="98"/>
        <v>0</v>
      </c>
      <c r="L328" s="29">
        <f t="shared" si="98"/>
        <v>0</v>
      </c>
      <c r="M328" s="29">
        <f t="shared" si="98"/>
        <v>0</v>
      </c>
      <c r="N328" s="29">
        <f t="shared" si="98"/>
        <v>0</v>
      </c>
      <c r="O328" s="29">
        <f t="shared" si="98"/>
        <v>0</v>
      </c>
      <c r="P328" s="28" t="s">
        <v>1019</v>
      </c>
      <c r="Q328" s="30" t="s">
        <v>36</v>
      </c>
      <c r="R328" s="31" t="s">
        <v>1020</v>
      </c>
    </row>
    <row r="329" spans="1:18" ht="68.400000000000006" x14ac:dyDescent="0.3">
      <c r="A329" s="32" t="s">
        <v>1021</v>
      </c>
      <c r="B329" s="33" t="s">
        <v>1022</v>
      </c>
      <c r="C329" s="34" t="s">
        <v>289</v>
      </c>
      <c r="D329" s="34" t="s">
        <v>1014</v>
      </c>
      <c r="E329" s="34" t="s">
        <v>41</v>
      </c>
      <c r="F329" s="35">
        <v>9000</v>
      </c>
      <c r="G329" s="35">
        <v>9000</v>
      </c>
      <c r="H329" s="35">
        <v>0</v>
      </c>
      <c r="I329" s="35">
        <v>0</v>
      </c>
      <c r="J329" s="35">
        <v>0</v>
      </c>
      <c r="K329" s="35">
        <v>0</v>
      </c>
      <c r="L329" s="35">
        <v>0</v>
      </c>
      <c r="M329" s="35">
        <v>0</v>
      </c>
      <c r="N329" s="35">
        <v>0</v>
      </c>
      <c r="O329" s="35">
        <v>0</v>
      </c>
      <c r="P329" s="34" t="s">
        <v>1023</v>
      </c>
      <c r="Q329" s="36" t="s">
        <v>36</v>
      </c>
      <c r="R329" s="37" t="s">
        <v>1024</v>
      </c>
    </row>
    <row r="330" spans="1:18" ht="45.6" x14ac:dyDescent="0.3">
      <c r="A330" s="14" t="s">
        <v>1025</v>
      </c>
      <c r="B330" s="15" t="s">
        <v>1026</v>
      </c>
      <c r="C330" s="16" t="s">
        <v>1027</v>
      </c>
      <c r="D330" s="16" t="s">
        <v>1432</v>
      </c>
      <c r="E330" s="16"/>
      <c r="F330" s="17">
        <f t="shared" ref="F330:O330" si="99">F331+F355+F427+F432+F448+F456</f>
        <v>19392129.41</v>
      </c>
      <c r="G330" s="17">
        <f t="shared" si="99"/>
        <v>4805325.01</v>
      </c>
      <c r="H330" s="17">
        <f t="shared" si="99"/>
        <v>143202.44</v>
      </c>
      <c r="I330" s="17">
        <f t="shared" si="99"/>
        <v>0</v>
      </c>
      <c r="J330" s="17">
        <f t="shared" si="99"/>
        <v>1941274.77</v>
      </c>
      <c r="K330" s="17">
        <f t="shared" si="99"/>
        <v>0</v>
      </c>
      <c r="L330" s="17">
        <f t="shared" si="99"/>
        <v>279589</v>
      </c>
      <c r="M330" s="17">
        <f t="shared" si="99"/>
        <v>11849075.689999999</v>
      </c>
      <c r="N330" s="17">
        <f t="shared" si="99"/>
        <v>0</v>
      </c>
      <c r="O330" s="17">
        <f t="shared" si="99"/>
        <v>0</v>
      </c>
      <c r="P330" s="16"/>
      <c r="Q330" s="18"/>
      <c r="R330" s="19"/>
    </row>
    <row r="331" spans="1:18" ht="68.400000000000006" x14ac:dyDescent="0.3">
      <c r="A331" s="20" t="s">
        <v>1028</v>
      </c>
      <c r="B331" s="21" t="s">
        <v>1029</v>
      </c>
      <c r="C331" s="22" t="s">
        <v>1027</v>
      </c>
      <c r="D331" s="22" t="s">
        <v>1030</v>
      </c>
      <c r="E331" s="22"/>
      <c r="F331" s="23">
        <f t="shared" ref="F331:O331" si="100">F332+F340+F345+F353</f>
        <v>3689240.29</v>
      </c>
      <c r="G331" s="23">
        <f t="shared" si="100"/>
        <v>1561073.44</v>
      </c>
      <c r="H331" s="23">
        <f t="shared" si="100"/>
        <v>15503.63</v>
      </c>
      <c r="I331" s="23">
        <f t="shared" si="100"/>
        <v>0</v>
      </c>
      <c r="J331" s="23">
        <f t="shared" si="100"/>
        <v>1187604.77</v>
      </c>
      <c r="K331" s="23">
        <f t="shared" si="100"/>
        <v>0</v>
      </c>
      <c r="L331" s="23">
        <f t="shared" si="100"/>
        <v>0</v>
      </c>
      <c r="M331" s="23">
        <f t="shared" si="100"/>
        <v>922747.95</v>
      </c>
      <c r="N331" s="23">
        <f t="shared" si="100"/>
        <v>0</v>
      </c>
      <c r="O331" s="23">
        <f t="shared" si="100"/>
        <v>0</v>
      </c>
      <c r="P331" s="22" t="s">
        <v>1031</v>
      </c>
      <c r="Q331" s="24" t="s">
        <v>30</v>
      </c>
      <c r="R331" s="25" t="s">
        <v>467</v>
      </c>
    </row>
    <row r="332" spans="1:18" ht="45.6" x14ac:dyDescent="0.3">
      <c r="A332" s="26" t="s">
        <v>1032</v>
      </c>
      <c r="B332" s="27" t="s">
        <v>1033</v>
      </c>
      <c r="C332" s="28" t="s">
        <v>1027</v>
      </c>
      <c r="D332" s="28" t="s">
        <v>1030</v>
      </c>
      <c r="E332" s="28" t="s">
        <v>34</v>
      </c>
      <c r="F332" s="29">
        <f t="shared" ref="F332:O332" si="101">F333+F335+F336+F337+F338+F339</f>
        <v>2458072.7200000002</v>
      </c>
      <c r="G332" s="29">
        <f t="shared" si="101"/>
        <v>1254548.32</v>
      </c>
      <c r="H332" s="29">
        <f t="shared" si="101"/>
        <v>15503.63</v>
      </c>
      <c r="I332" s="29">
        <f t="shared" si="101"/>
        <v>0</v>
      </c>
      <c r="J332" s="29">
        <f t="shared" si="101"/>
        <v>1184404.77</v>
      </c>
      <c r="K332" s="29">
        <f t="shared" si="101"/>
        <v>0</v>
      </c>
      <c r="L332" s="29">
        <f t="shared" si="101"/>
        <v>0</v>
      </c>
      <c r="M332" s="29">
        <f t="shared" si="101"/>
        <v>3616</v>
      </c>
      <c r="N332" s="29">
        <f t="shared" si="101"/>
        <v>0</v>
      </c>
      <c r="O332" s="29">
        <f t="shared" si="101"/>
        <v>0</v>
      </c>
      <c r="P332" s="28" t="s">
        <v>1034</v>
      </c>
      <c r="Q332" s="30" t="s">
        <v>36</v>
      </c>
      <c r="R332" s="31" t="s">
        <v>1035</v>
      </c>
    </row>
    <row r="333" spans="1:18" ht="68.400000000000006" x14ac:dyDescent="0.3">
      <c r="A333" s="32" t="s">
        <v>1036</v>
      </c>
      <c r="B333" s="33" t="s">
        <v>1037</v>
      </c>
      <c r="C333" s="34" t="s">
        <v>1027</v>
      </c>
      <c r="D333" s="34" t="s">
        <v>1038</v>
      </c>
      <c r="E333" s="34" t="s">
        <v>41</v>
      </c>
      <c r="F333" s="38">
        <f>SUM(F334:F334)+207373.63</f>
        <v>207373.63</v>
      </c>
      <c r="G333" s="38">
        <f>SUM(G334:G334)+115254</f>
        <v>115254</v>
      </c>
      <c r="H333" s="38">
        <f>SUM(H334:H334)+15503.63</f>
        <v>15503.63</v>
      </c>
      <c r="I333" s="38">
        <f>SUM(I334:I334)</f>
        <v>0</v>
      </c>
      <c r="J333" s="38">
        <f>SUM(J334:J334)+73000</f>
        <v>73000</v>
      </c>
      <c r="K333" s="38">
        <f>SUM(K334:K334)</f>
        <v>0</v>
      </c>
      <c r="L333" s="38">
        <f>SUM(L334:L334)</f>
        <v>0</v>
      </c>
      <c r="M333" s="38">
        <f>SUM(M334:M334)+3616</f>
        <v>3616</v>
      </c>
      <c r="N333" s="38">
        <f>SUM(N334:N334)</f>
        <v>0</v>
      </c>
      <c r="O333" s="38">
        <f>SUM(O334:O334)</f>
        <v>0</v>
      </c>
      <c r="P333" s="34" t="s">
        <v>1039</v>
      </c>
      <c r="Q333" s="36" t="s">
        <v>36</v>
      </c>
      <c r="R333" s="37" t="s">
        <v>137</v>
      </c>
    </row>
    <row r="334" spans="1:18" ht="68.400000000000006" x14ac:dyDescent="0.3">
      <c r="A334" s="39"/>
      <c r="B334" s="40"/>
      <c r="C334" s="41"/>
      <c r="D334" s="41"/>
      <c r="E334" s="41"/>
      <c r="F334" s="42">
        <v>0</v>
      </c>
      <c r="G334" s="42">
        <v>0</v>
      </c>
      <c r="H334" s="42">
        <v>0</v>
      </c>
      <c r="I334" s="42">
        <v>0</v>
      </c>
      <c r="J334" s="42">
        <v>0</v>
      </c>
      <c r="K334" s="42">
        <v>0</v>
      </c>
      <c r="L334" s="42">
        <v>0</v>
      </c>
      <c r="M334" s="42">
        <v>0</v>
      </c>
      <c r="N334" s="42">
        <v>0</v>
      </c>
      <c r="O334" s="42">
        <v>0</v>
      </c>
      <c r="P334" s="41" t="s">
        <v>1040</v>
      </c>
      <c r="Q334" s="43" t="s">
        <v>36</v>
      </c>
      <c r="R334" s="44" t="s">
        <v>137</v>
      </c>
    </row>
    <row r="335" spans="1:18" ht="68.400000000000006" x14ac:dyDescent="0.3">
      <c r="A335" s="32" t="s">
        <v>1041</v>
      </c>
      <c r="B335" s="33" t="s">
        <v>1042</v>
      </c>
      <c r="C335" s="34" t="s">
        <v>1027</v>
      </c>
      <c r="D335" s="34" t="s">
        <v>1043</v>
      </c>
      <c r="E335" s="34" t="s">
        <v>41</v>
      </c>
      <c r="F335" s="35">
        <v>142575.42000000001</v>
      </c>
      <c r="G335" s="35">
        <v>142575.42000000001</v>
      </c>
      <c r="H335" s="35">
        <v>0</v>
      </c>
      <c r="I335" s="35">
        <v>0</v>
      </c>
      <c r="J335" s="35">
        <v>0</v>
      </c>
      <c r="K335" s="35">
        <v>0</v>
      </c>
      <c r="L335" s="35">
        <v>0</v>
      </c>
      <c r="M335" s="35">
        <v>0</v>
      </c>
      <c r="N335" s="35">
        <v>0</v>
      </c>
      <c r="O335" s="35">
        <v>0</v>
      </c>
      <c r="P335" s="34" t="s">
        <v>1044</v>
      </c>
      <c r="Q335" s="36" t="s">
        <v>36</v>
      </c>
      <c r="R335" s="37" t="s">
        <v>720</v>
      </c>
    </row>
    <row r="336" spans="1:18" ht="68.400000000000006" x14ac:dyDescent="0.3">
      <c r="A336" s="32" t="s">
        <v>1045</v>
      </c>
      <c r="B336" s="33" t="s">
        <v>1046</v>
      </c>
      <c r="C336" s="34" t="s">
        <v>1027</v>
      </c>
      <c r="D336" s="34" t="s">
        <v>1047</v>
      </c>
      <c r="E336" s="34" t="s">
        <v>41</v>
      </c>
      <c r="F336" s="35">
        <v>144985.5</v>
      </c>
      <c r="G336" s="35">
        <v>144985.5</v>
      </c>
      <c r="H336" s="35">
        <v>0</v>
      </c>
      <c r="I336" s="35">
        <v>0</v>
      </c>
      <c r="J336" s="35">
        <v>0</v>
      </c>
      <c r="K336" s="35">
        <v>0</v>
      </c>
      <c r="L336" s="35">
        <v>0</v>
      </c>
      <c r="M336" s="35">
        <v>0</v>
      </c>
      <c r="N336" s="35">
        <v>0</v>
      </c>
      <c r="O336" s="35">
        <v>0</v>
      </c>
      <c r="P336" s="34" t="s">
        <v>1048</v>
      </c>
      <c r="Q336" s="36" t="s">
        <v>36</v>
      </c>
      <c r="R336" s="37" t="s">
        <v>139</v>
      </c>
    </row>
    <row r="337" spans="1:18" ht="68.400000000000006" x14ac:dyDescent="0.3">
      <c r="A337" s="32" t="s">
        <v>1049</v>
      </c>
      <c r="B337" s="33" t="s">
        <v>1050</v>
      </c>
      <c r="C337" s="34" t="s">
        <v>1027</v>
      </c>
      <c r="D337" s="34" t="s">
        <v>1043</v>
      </c>
      <c r="E337" s="34" t="s">
        <v>41</v>
      </c>
      <c r="F337" s="35">
        <v>102733.4</v>
      </c>
      <c r="G337" s="35">
        <v>102733.4</v>
      </c>
      <c r="H337" s="35">
        <v>0</v>
      </c>
      <c r="I337" s="35">
        <v>0</v>
      </c>
      <c r="J337" s="35">
        <v>0</v>
      </c>
      <c r="K337" s="35">
        <v>0</v>
      </c>
      <c r="L337" s="35">
        <v>0</v>
      </c>
      <c r="M337" s="35">
        <v>0</v>
      </c>
      <c r="N337" s="35">
        <v>0</v>
      </c>
      <c r="O337" s="35">
        <v>0</v>
      </c>
      <c r="P337" s="34" t="s">
        <v>1051</v>
      </c>
      <c r="Q337" s="36" t="s">
        <v>36</v>
      </c>
      <c r="R337" s="37" t="s">
        <v>166</v>
      </c>
    </row>
    <row r="338" spans="1:18" ht="114" x14ac:dyDescent="0.3">
      <c r="A338" s="32" t="s">
        <v>1052</v>
      </c>
      <c r="B338" s="33" t="s">
        <v>1053</v>
      </c>
      <c r="C338" s="34" t="s">
        <v>1027</v>
      </c>
      <c r="D338" s="34" t="s">
        <v>1038</v>
      </c>
      <c r="E338" s="34" t="s">
        <v>41</v>
      </c>
      <c r="F338" s="35">
        <v>749000</v>
      </c>
      <c r="G338" s="35">
        <v>749000</v>
      </c>
      <c r="H338" s="35">
        <v>0</v>
      </c>
      <c r="I338" s="35">
        <v>0</v>
      </c>
      <c r="J338" s="35">
        <v>0</v>
      </c>
      <c r="K338" s="35">
        <v>0</v>
      </c>
      <c r="L338" s="35">
        <v>0</v>
      </c>
      <c r="M338" s="35">
        <v>0</v>
      </c>
      <c r="N338" s="35">
        <v>0</v>
      </c>
      <c r="O338" s="35">
        <v>0</v>
      </c>
      <c r="P338" s="34" t="s">
        <v>1054</v>
      </c>
      <c r="Q338" s="36" t="s">
        <v>36</v>
      </c>
      <c r="R338" s="37" t="s">
        <v>1055</v>
      </c>
    </row>
    <row r="339" spans="1:18" ht="68.400000000000006" x14ac:dyDescent="0.3">
      <c r="A339" s="32" t="s">
        <v>1056</v>
      </c>
      <c r="B339" s="33" t="s">
        <v>1057</v>
      </c>
      <c r="C339" s="34" t="s">
        <v>1027</v>
      </c>
      <c r="D339" s="34" t="s">
        <v>1038</v>
      </c>
      <c r="E339" s="34" t="s">
        <v>41</v>
      </c>
      <c r="F339" s="35">
        <v>1111404.77</v>
      </c>
      <c r="G339" s="35">
        <v>0</v>
      </c>
      <c r="H339" s="35">
        <v>0</v>
      </c>
      <c r="I339" s="35">
        <v>0</v>
      </c>
      <c r="J339" s="35">
        <v>1111404.77</v>
      </c>
      <c r="K339" s="35">
        <v>0</v>
      </c>
      <c r="L339" s="35">
        <v>0</v>
      </c>
      <c r="M339" s="35">
        <v>0</v>
      </c>
      <c r="N339" s="35">
        <v>0</v>
      </c>
      <c r="O339" s="35">
        <v>0</v>
      </c>
      <c r="P339" s="34" t="s">
        <v>1058</v>
      </c>
      <c r="Q339" s="36" t="s">
        <v>36</v>
      </c>
      <c r="R339" s="37" t="s">
        <v>98</v>
      </c>
    </row>
    <row r="340" spans="1:18" ht="45.6" x14ac:dyDescent="0.3">
      <c r="A340" s="26" t="s">
        <v>1059</v>
      </c>
      <c r="B340" s="27" t="s">
        <v>1060</v>
      </c>
      <c r="C340" s="28" t="s">
        <v>1027</v>
      </c>
      <c r="D340" s="28" t="s">
        <v>1030</v>
      </c>
      <c r="E340" s="28" t="s">
        <v>34</v>
      </c>
      <c r="F340" s="29">
        <f t="shared" ref="F340:O340" si="102">SUM(F341:F344)</f>
        <v>571959.5</v>
      </c>
      <c r="G340" s="29">
        <f t="shared" si="102"/>
        <v>220266</v>
      </c>
      <c r="H340" s="29">
        <f t="shared" si="102"/>
        <v>0</v>
      </c>
      <c r="I340" s="29">
        <f t="shared" si="102"/>
        <v>0</v>
      </c>
      <c r="J340" s="29">
        <f t="shared" si="102"/>
        <v>0</v>
      </c>
      <c r="K340" s="29">
        <f t="shared" si="102"/>
        <v>0</v>
      </c>
      <c r="L340" s="29">
        <f t="shared" si="102"/>
        <v>0</v>
      </c>
      <c r="M340" s="29">
        <f t="shared" si="102"/>
        <v>349383</v>
      </c>
      <c r="N340" s="29">
        <f t="shared" si="102"/>
        <v>0</v>
      </c>
      <c r="O340" s="29">
        <f t="shared" si="102"/>
        <v>0</v>
      </c>
      <c r="P340" s="28" t="s">
        <v>1061</v>
      </c>
      <c r="Q340" s="30" t="s">
        <v>36</v>
      </c>
      <c r="R340" s="31" t="s">
        <v>1062</v>
      </c>
    </row>
    <row r="341" spans="1:18" ht="45.6" x14ac:dyDescent="0.3">
      <c r="A341" s="32" t="s">
        <v>1063</v>
      </c>
      <c r="B341" s="33" t="s">
        <v>1064</v>
      </c>
      <c r="C341" s="34" t="s">
        <v>1027</v>
      </c>
      <c r="D341" s="34" t="s">
        <v>1043</v>
      </c>
      <c r="E341" s="34" t="s">
        <v>41</v>
      </c>
      <c r="F341" s="35">
        <v>4300</v>
      </c>
      <c r="G341" s="35">
        <v>0</v>
      </c>
      <c r="H341" s="35">
        <v>0</v>
      </c>
      <c r="I341" s="35">
        <v>0</v>
      </c>
      <c r="J341" s="35">
        <v>0</v>
      </c>
      <c r="K341" s="35">
        <v>0</v>
      </c>
      <c r="L341" s="35">
        <v>0</v>
      </c>
      <c r="M341" s="35">
        <v>4300</v>
      </c>
      <c r="N341" s="35">
        <v>0</v>
      </c>
      <c r="O341" s="35">
        <v>0</v>
      </c>
      <c r="P341" s="34" t="s">
        <v>1065</v>
      </c>
      <c r="Q341" s="36" t="s">
        <v>36</v>
      </c>
      <c r="R341" s="37" t="s">
        <v>151</v>
      </c>
    </row>
    <row r="342" spans="1:18" ht="45.6" x14ac:dyDescent="0.3">
      <c r="A342" s="32" t="s">
        <v>1066</v>
      </c>
      <c r="B342" s="33" t="s">
        <v>1067</v>
      </c>
      <c r="C342" s="34" t="s">
        <v>1027</v>
      </c>
      <c r="D342" s="34" t="s">
        <v>1043</v>
      </c>
      <c r="E342" s="34" t="s">
        <v>41</v>
      </c>
      <c r="F342" s="35">
        <v>369810.5</v>
      </c>
      <c r="G342" s="35">
        <v>154200</v>
      </c>
      <c r="H342" s="35">
        <v>0</v>
      </c>
      <c r="I342" s="35">
        <v>0</v>
      </c>
      <c r="J342" s="35">
        <v>0</v>
      </c>
      <c r="K342" s="35">
        <v>0</v>
      </c>
      <c r="L342" s="35">
        <v>0</v>
      </c>
      <c r="M342" s="35">
        <v>213300</v>
      </c>
      <c r="N342" s="35">
        <v>0</v>
      </c>
      <c r="O342" s="35">
        <v>0</v>
      </c>
      <c r="P342" s="34" t="s">
        <v>1068</v>
      </c>
      <c r="Q342" s="36" t="s">
        <v>36</v>
      </c>
      <c r="R342" s="37" t="s">
        <v>1069</v>
      </c>
    </row>
    <row r="343" spans="1:18" ht="45.6" x14ac:dyDescent="0.3">
      <c r="A343" s="32" t="s">
        <v>1070</v>
      </c>
      <c r="B343" s="33" t="s">
        <v>1071</v>
      </c>
      <c r="C343" s="34" t="s">
        <v>1027</v>
      </c>
      <c r="D343" s="34" t="s">
        <v>1072</v>
      </c>
      <c r="E343" s="34" t="s">
        <v>41</v>
      </c>
      <c r="F343" s="35">
        <v>194011</v>
      </c>
      <c r="G343" s="35">
        <v>66066</v>
      </c>
      <c r="H343" s="35">
        <v>0</v>
      </c>
      <c r="I343" s="35">
        <v>0</v>
      </c>
      <c r="J343" s="35">
        <v>0</v>
      </c>
      <c r="K343" s="35">
        <v>0</v>
      </c>
      <c r="L343" s="35">
        <v>0</v>
      </c>
      <c r="M343" s="35">
        <v>127945</v>
      </c>
      <c r="N343" s="35">
        <v>0</v>
      </c>
      <c r="O343" s="35">
        <v>0</v>
      </c>
      <c r="P343" s="34" t="s">
        <v>1073</v>
      </c>
      <c r="Q343" s="36" t="s">
        <v>36</v>
      </c>
      <c r="R343" s="37" t="s">
        <v>1074</v>
      </c>
    </row>
    <row r="344" spans="1:18" ht="68.400000000000006" x14ac:dyDescent="0.3">
      <c r="A344" s="32" t="s">
        <v>1075</v>
      </c>
      <c r="B344" s="33" t="s">
        <v>1076</v>
      </c>
      <c r="C344" s="34" t="s">
        <v>1027</v>
      </c>
      <c r="D344" s="34" t="s">
        <v>1072</v>
      </c>
      <c r="E344" s="34" t="s">
        <v>41</v>
      </c>
      <c r="F344" s="35">
        <v>3838</v>
      </c>
      <c r="G344" s="35">
        <v>0</v>
      </c>
      <c r="H344" s="35">
        <v>0</v>
      </c>
      <c r="I344" s="35">
        <v>0</v>
      </c>
      <c r="J344" s="35">
        <v>0</v>
      </c>
      <c r="K344" s="35">
        <v>0</v>
      </c>
      <c r="L344" s="35">
        <v>0</v>
      </c>
      <c r="M344" s="35">
        <v>3838</v>
      </c>
      <c r="N344" s="35">
        <v>0</v>
      </c>
      <c r="O344" s="35">
        <v>0</v>
      </c>
      <c r="P344" s="34" t="s">
        <v>1077</v>
      </c>
      <c r="Q344" s="36" t="s">
        <v>36</v>
      </c>
      <c r="R344" s="37" t="s">
        <v>37</v>
      </c>
    </row>
    <row r="345" spans="1:18" ht="45.6" x14ac:dyDescent="0.3">
      <c r="A345" s="26" t="s">
        <v>1078</v>
      </c>
      <c r="B345" s="27" t="s">
        <v>1079</v>
      </c>
      <c r="C345" s="28" t="s">
        <v>1027</v>
      </c>
      <c r="D345" s="28" t="s">
        <v>1030</v>
      </c>
      <c r="E345" s="28" t="s">
        <v>34</v>
      </c>
      <c r="F345" s="29">
        <f t="shared" ref="F345:O345" si="103">SUM(F346:F352)</f>
        <v>644208.07000000007</v>
      </c>
      <c r="G345" s="29">
        <f t="shared" si="103"/>
        <v>71259.12</v>
      </c>
      <c r="H345" s="29">
        <f t="shared" si="103"/>
        <v>0</v>
      </c>
      <c r="I345" s="29">
        <f t="shared" si="103"/>
        <v>0</v>
      </c>
      <c r="J345" s="29">
        <f t="shared" si="103"/>
        <v>3200</v>
      </c>
      <c r="K345" s="29">
        <f t="shared" si="103"/>
        <v>0</v>
      </c>
      <c r="L345" s="29">
        <f t="shared" si="103"/>
        <v>0</v>
      </c>
      <c r="M345" s="29">
        <f t="shared" si="103"/>
        <v>569748.94999999995</v>
      </c>
      <c r="N345" s="29">
        <f t="shared" si="103"/>
        <v>0</v>
      </c>
      <c r="O345" s="29">
        <f t="shared" si="103"/>
        <v>0</v>
      </c>
      <c r="P345" s="28" t="s">
        <v>111</v>
      </c>
      <c r="Q345" s="30" t="s">
        <v>36</v>
      </c>
      <c r="R345" s="31" t="s">
        <v>206</v>
      </c>
    </row>
    <row r="346" spans="1:18" ht="45.6" x14ac:dyDescent="0.3">
      <c r="A346" s="32" t="s">
        <v>1080</v>
      </c>
      <c r="B346" s="33" t="s">
        <v>1081</v>
      </c>
      <c r="C346" s="34" t="s">
        <v>1027</v>
      </c>
      <c r="D346" s="34" t="s">
        <v>1072</v>
      </c>
      <c r="E346" s="34" t="s">
        <v>41</v>
      </c>
      <c r="F346" s="35">
        <v>0</v>
      </c>
      <c r="G346" s="35">
        <v>0</v>
      </c>
      <c r="H346" s="35">
        <v>0</v>
      </c>
      <c r="I346" s="35">
        <v>0</v>
      </c>
      <c r="J346" s="35">
        <v>0</v>
      </c>
      <c r="K346" s="35">
        <v>0</v>
      </c>
      <c r="L346" s="35">
        <v>0</v>
      </c>
      <c r="M346" s="35">
        <v>0</v>
      </c>
      <c r="N346" s="35">
        <v>0</v>
      </c>
      <c r="O346" s="35">
        <v>0</v>
      </c>
      <c r="P346" s="34" t="s">
        <v>1082</v>
      </c>
      <c r="Q346" s="36" t="s">
        <v>36</v>
      </c>
      <c r="R346" s="37" t="s">
        <v>1083</v>
      </c>
    </row>
    <row r="347" spans="1:18" ht="45.6" x14ac:dyDescent="0.3">
      <c r="A347" s="32" t="s">
        <v>1084</v>
      </c>
      <c r="B347" s="33" t="s">
        <v>1085</v>
      </c>
      <c r="C347" s="34" t="s">
        <v>1027</v>
      </c>
      <c r="D347" s="34" t="s">
        <v>1086</v>
      </c>
      <c r="E347" s="34" t="s">
        <v>41</v>
      </c>
      <c r="F347" s="35">
        <v>62429.53</v>
      </c>
      <c r="G347" s="35">
        <v>29348.81</v>
      </c>
      <c r="H347" s="35">
        <v>0</v>
      </c>
      <c r="I347" s="35">
        <v>0</v>
      </c>
      <c r="J347" s="35">
        <v>0</v>
      </c>
      <c r="K347" s="35">
        <v>0</v>
      </c>
      <c r="L347" s="35">
        <v>0</v>
      </c>
      <c r="M347" s="35">
        <v>33080.720000000001</v>
      </c>
      <c r="N347" s="35">
        <v>0</v>
      </c>
      <c r="O347" s="35">
        <v>0</v>
      </c>
      <c r="P347" s="34" t="s">
        <v>1087</v>
      </c>
      <c r="Q347" s="36" t="s">
        <v>36</v>
      </c>
      <c r="R347" s="37" t="s">
        <v>715</v>
      </c>
    </row>
    <row r="348" spans="1:18" ht="45.6" x14ac:dyDescent="0.3">
      <c r="A348" s="32" t="s">
        <v>1088</v>
      </c>
      <c r="B348" s="33" t="s">
        <v>1089</v>
      </c>
      <c r="C348" s="34" t="s">
        <v>1027</v>
      </c>
      <c r="D348" s="34" t="s">
        <v>1086</v>
      </c>
      <c r="E348" s="34" t="s">
        <v>41</v>
      </c>
      <c r="F348" s="35">
        <v>1323.23</v>
      </c>
      <c r="G348" s="35">
        <v>0</v>
      </c>
      <c r="H348" s="35">
        <v>0</v>
      </c>
      <c r="I348" s="35">
        <v>0</v>
      </c>
      <c r="J348" s="35">
        <v>0</v>
      </c>
      <c r="K348" s="35">
        <v>0</v>
      </c>
      <c r="L348" s="35">
        <v>0</v>
      </c>
      <c r="M348" s="35">
        <v>1323.23</v>
      </c>
      <c r="N348" s="35">
        <v>0</v>
      </c>
      <c r="O348" s="35">
        <v>0</v>
      </c>
      <c r="P348" s="34" t="s">
        <v>1090</v>
      </c>
      <c r="Q348" s="36" t="s">
        <v>36</v>
      </c>
      <c r="R348" s="37" t="s">
        <v>56</v>
      </c>
    </row>
    <row r="349" spans="1:18" ht="68.400000000000006" x14ac:dyDescent="0.3">
      <c r="A349" s="32" t="s">
        <v>1091</v>
      </c>
      <c r="B349" s="33" t="s">
        <v>1092</v>
      </c>
      <c r="C349" s="34" t="s">
        <v>1027</v>
      </c>
      <c r="D349" s="34" t="s">
        <v>1072</v>
      </c>
      <c r="E349" s="34" t="s">
        <v>41</v>
      </c>
      <c r="F349" s="35">
        <v>41910.31</v>
      </c>
      <c r="G349" s="35">
        <v>41910.31</v>
      </c>
      <c r="H349" s="35">
        <v>0</v>
      </c>
      <c r="I349" s="35">
        <v>0</v>
      </c>
      <c r="J349" s="35">
        <v>0</v>
      </c>
      <c r="K349" s="35">
        <v>0</v>
      </c>
      <c r="L349" s="35">
        <v>0</v>
      </c>
      <c r="M349" s="35">
        <v>0</v>
      </c>
      <c r="N349" s="35">
        <v>0</v>
      </c>
      <c r="O349" s="35">
        <v>0</v>
      </c>
      <c r="P349" s="34" t="s">
        <v>1093</v>
      </c>
      <c r="Q349" s="36" t="s">
        <v>36</v>
      </c>
      <c r="R349" s="37" t="s">
        <v>151</v>
      </c>
    </row>
    <row r="350" spans="1:18" ht="45.6" x14ac:dyDescent="0.3">
      <c r="A350" s="32" t="s">
        <v>1094</v>
      </c>
      <c r="B350" s="33" t="s">
        <v>1095</v>
      </c>
      <c r="C350" s="34" t="s">
        <v>1027</v>
      </c>
      <c r="D350" s="34" t="s">
        <v>1038</v>
      </c>
      <c r="E350" s="34" t="s">
        <v>41</v>
      </c>
      <c r="F350" s="35">
        <v>524848</v>
      </c>
      <c r="G350" s="35">
        <v>0</v>
      </c>
      <c r="H350" s="35">
        <v>0</v>
      </c>
      <c r="I350" s="35">
        <v>0</v>
      </c>
      <c r="J350" s="35">
        <v>0</v>
      </c>
      <c r="K350" s="35">
        <v>0</v>
      </c>
      <c r="L350" s="35">
        <v>0</v>
      </c>
      <c r="M350" s="35">
        <v>524848</v>
      </c>
      <c r="N350" s="35">
        <v>0</v>
      </c>
      <c r="O350" s="35">
        <v>0</v>
      </c>
      <c r="P350" s="34" t="s">
        <v>1096</v>
      </c>
      <c r="Q350" s="36" t="s">
        <v>36</v>
      </c>
      <c r="R350" s="37" t="s">
        <v>886</v>
      </c>
    </row>
    <row r="351" spans="1:18" ht="45.6" x14ac:dyDescent="0.3">
      <c r="A351" s="32" t="s">
        <v>1097</v>
      </c>
      <c r="B351" s="33" t="s">
        <v>1098</v>
      </c>
      <c r="C351" s="34" t="s">
        <v>1027</v>
      </c>
      <c r="D351" s="34" t="s">
        <v>1038</v>
      </c>
      <c r="E351" s="34" t="s">
        <v>41</v>
      </c>
      <c r="F351" s="35">
        <v>10497</v>
      </c>
      <c r="G351" s="35">
        <v>0</v>
      </c>
      <c r="H351" s="35">
        <v>0</v>
      </c>
      <c r="I351" s="35">
        <v>0</v>
      </c>
      <c r="J351" s="35">
        <v>0</v>
      </c>
      <c r="K351" s="35">
        <v>0</v>
      </c>
      <c r="L351" s="35">
        <v>0</v>
      </c>
      <c r="M351" s="35">
        <v>10497</v>
      </c>
      <c r="N351" s="35">
        <v>0</v>
      </c>
      <c r="O351" s="35">
        <v>0</v>
      </c>
      <c r="P351" s="34" t="s">
        <v>1099</v>
      </c>
      <c r="Q351" s="36" t="s">
        <v>36</v>
      </c>
      <c r="R351" s="37" t="s">
        <v>279</v>
      </c>
    </row>
    <row r="352" spans="1:18" ht="45.6" x14ac:dyDescent="0.3">
      <c r="A352" s="32" t="s">
        <v>1100</v>
      </c>
      <c r="B352" s="33" t="s">
        <v>1101</v>
      </c>
      <c r="C352" s="34" t="s">
        <v>1027</v>
      </c>
      <c r="D352" s="34" t="s">
        <v>1072</v>
      </c>
      <c r="E352" s="34" t="s">
        <v>41</v>
      </c>
      <c r="F352" s="35">
        <v>3200</v>
      </c>
      <c r="G352" s="35">
        <v>0</v>
      </c>
      <c r="H352" s="35">
        <v>0</v>
      </c>
      <c r="I352" s="35">
        <v>0</v>
      </c>
      <c r="J352" s="35">
        <v>3200</v>
      </c>
      <c r="K352" s="35">
        <v>0</v>
      </c>
      <c r="L352" s="35">
        <v>0</v>
      </c>
      <c r="M352" s="35">
        <v>0</v>
      </c>
      <c r="N352" s="35">
        <v>0</v>
      </c>
      <c r="O352" s="35">
        <v>0</v>
      </c>
      <c r="P352" s="34" t="s">
        <v>1102</v>
      </c>
      <c r="Q352" s="36" t="s">
        <v>36</v>
      </c>
      <c r="R352" s="37" t="s">
        <v>131</v>
      </c>
    </row>
    <row r="353" spans="1:18" ht="45.6" x14ac:dyDescent="0.3">
      <c r="A353" s="26" t="s">
        <v>1103</v>
      </c>
      <c r="B353" s="27" t="s">
        <v>1104</v>
      </c>
      <c r="C353" s="28" t="s">
        <v>1027</v>
      </c>
      <c r="D353" s="28" t="s">
        <v>1030</v>
      </c>
      <c r="E353" s="28" t="s">
        <v>34</v>
      </c>
      <c r="F353" s="29">
        <f t="shared" ref="F353:O353" si="104">SUM(F354:F354)</f>
        <v>15000</v>
      </c>
      <c r="G353" s="29">
        <f t="shared" si="104"/>
        <v>15000</v>
      </c>
      <c r="H353" s="29">
        <f t="shared" si="104"/>
        <v>0</v>
      </c>
      <c r="I353" s="29">
        <f t="shared" si="104"/>
        <v>0</v>
      </c>
      <c r="J353" s="29">
        <f t="shared" si="104"/>
        <v>0</v>
      </c>
      <c r="K353" s="29">
        <f t="shared" si="104"/>
        <v>0</v>
      </c>
      <c r="L353" s="29">
        <f t="shared" si="104"/>
        <v>0</v>
      </c>
      <c r="M353" s="29">
        <f t="shared" si="104"/>
        <v>0</v>
      </c>
      <c r="N353" s="29">
        <f t="shared" si="104"/>
        <v>0</v>
      </c>
      <c r="O353" s="29">
        <f t="shared" si="104"/>
        <v>0</v>
      </c>
      <c r="P353" s="28" t="s">
        <v>1105</v>
      </c>
      <c r="Q353" s="30" t="s">
        <v>36</v>
      </c>
      <c r="R353" s="31" t="s">
        <v>1106</v>
      </c>
    </row>
    <row r="354" spans="1:18" ht="91.2" x14ac:dyDescent="0.3">
      <c r="A354" s="32" t="s">
        <v>1107</v>
      </c>
      <c r="B354" s="33" t="s">
        <v>1108</v>
      </c>
      <c r="C354" s="34" t="s">
        <v>1027</v>
      </c>
      <c r="D354" s="34" t="s">
        <v>1109</v>
      </c>
      <c r="E354" s="34" t="s">
        <v>41</v>
      </c>
      <c r="F354" s="35">
        <v>15000</v>
      </c>
      <c r="G354" s="35">
        <v>15000</v>
      </c>
      <c r="H354" s="35">
        <v>0</v>
      </c>
      <c r="I354" s="35">
        <v>0</v>
      </c>
      <c r="J354" s="35">
        <v>0</v>
      </c>
      <c r="K354" s="35">
        <v>0</v>
      </c>
      <c r="L354" s="35">
        <v>0</v>
      </c>
      <c r="M354" s="35">
        <v>0</v>
      </c>
      <c r="N354" s="35">
        <v>0</v>
      </c>
      <c r="O354" s="35">
        <v>0</v>
      </c>
      <c r="P354" s="34" t="s">
        <v>1110</v>
      </c>
      <c r="Q354" s="36" t="s">
        <v>36</v>
      </c>
      <c r="R354" s="37" t="s">
        <v>54</v>
      </c>
    </row>
    <row r="355" spans="1:18" ht="45.6" x14ac:dyDescent="0.3">
      <c r="A355" s="20" t="s">
        <v>1111</v>
      </c>
      <c r="B355" s="21" t="s">
        <v>1112</v>
      </c>
      <c r="C355" s="22" t="s">
        <v>1027</v>
      </c>
      <c r="D355" s="22" t="s">
        <v>1030</v>
      </c>
      <c r="E355" s="22"/>
      <c r="F355" s="23">
        <f t="shared" ref="F355:O355" si="105">F356+F361+F363+F365+F412+F414</f>
        <v>15326433.280000001</v>
      </c>
      <c r="G355" s="23">
        <f t="shared" si="105"/>
        <v>3118439.57</v>
      </c>
      <c r="H355" s="23">
        <f t="shared" si="105"/>
        <v>127698.81</v>
      </c>
      <c r="I355" s="23">
        <f t="shared" si="105"/>
        <v>0</v>
      </c>
      <c r="J355" s="23">
        <f t="shared" si="105"/>
        <v>694940</v>
      </c>
      <c r="K355" s="23">
        <f t="shared" si="105"/>
        <v>0</v>
      </c>
      <c r="L355" s="23">
        <f t="shared" si="105"/>
        <v>235980.90999999997</v>
      </c>
      <c r="M355" s="23">
        <f t="shared" si="105"/>
        <v>10913121.99</v>
      </c>
      <c r="N355" s="23">
        <f t="shared" si="105"/>
        <v>0</v>
      </c>
      <c r="O355" s="23">
        <f t="shared" si="105"/>
        <v>0</v>
      </c>
      <c r="P355" s="22" t="s">
        <v>1113</v>
      </c>
      <c r="Q355" s="24" t="s">
        <v>30</v>
      </c>
      <c r="R355" s="25" t="s">
        <v>54</v>
      </c>
    </row>
    <row r="356" spans="1:18" ht="68.400000000000006" x14ac:dyDescent="0.3">
      <c r="A356" s="26" t="s">
        <v>1114</v>
      </c>
      <c r="B356" s="27" t="s">
        <v>1115</v>
      </c>
      <c r="C356" s="28" t="s">
        <v>1116</v>
      </c>
      <c r="D356" s="28" t="s">
        <v>1117</v>
      </c>
      <c r="E356" s="28" t="s">
        <v>34</v>
      </c>
      <c r="F356" s="29">
        <f t="shared" ref="F356:O356" si="106">SUM(F357:F360)</f>
        <v>314278.39999999997</v>
      </c>
      <c r="G356" s="29">
        <f t="shared" si="106"/>
        <v>18571</v>
      </c>
      <c r="H356" s="29">
        <f t="shared" si="106"/>
        <v>0</v>
      </c>
      <c r="I356" s="29">
        <f t="shared" si="106"/>
        <v>0</v>
      </c>
      <c r="J356" s="29">
        <f t="shared" si="106"/>
        <v>0</v>
      </c>
      <c r="K356" s="29">
        <f t="shared" si="106"/>
        <v>0</v>
      </c>
      <c r="L356" s="29">
        <f t="shared" si="106"/>
        <v>235980.90999999997</v>
      </c>
      <c r="M356" s="29">
        <f t="shared" si="106"/>
        <v>55726.49</v>
      </c>
      <c r="N356" s="29">
        <f t="shared" si="106"/>
        <v>0</v>
      </c>
      <c r="O356" s="29">
        <f t="shared" si="106"/>
        <v>0</v>
      </c>
      <c r="P356" s="28" t="s">
        <v>1118</v>
      </c>
      <c r="Q356" s="30" t="s">
        <v>36</v>
      </c>
      <c r="R356" s="31" t="s">
        <v>46</v>
      </c>
    </row>
    <row r="357" spans="1:18" ht="45.6" x14ac:dyDescent="0.3">
      <c r="A357" s="39"/>
      <c r="B357" s="40"/>
      <c r="C357" s="41"/>
      <c r="D357" s="41"/>
      <c r="E357" s="41"/>
      <c r="F357" s="42">
        <v>0</v>
      </c>
      <c r="G357" s="42">
        <v>0</v>
      </c>
      <c r="H357" s="42">
        <v>0</v>
      </c>
      <c r="I357" s="42">
        <v>0</v>
      </c>
      <c r="J357" s="42">
        <v>0</v>
      </c>
      <c r="K357" s="42">
        <v>0</v>
      </c>
      <c r="L357" s="42">
        <v>0</v>
      </c>
      <c r="M357" s="42">
        <v>0</v>
      </c>
      <c r="N357" s="42">
        <v>0</v>
      </c>
      <c r="O357" s="42">
        <v>0</v>
      </c>
      <c r="P357" s="41" t="s">
        <v>1119</v>
      </c>
      <c r="Q357" s="43" t="s">
        <v>36</v>
      </c>
      <c r="R357" s="44" t="s">
        <v>46</v>
      </c>
    </row>
    <row r="358" spans="1:18" ht="91.2" x14ac:dyDescent="0.3">
      <c r="A358" s="32" t="s">
        <v>1120</v>
      </c>
      <c r="B358" s="33" t="s">
        <v>1121</v>
      </c>
      <c r="C358" s="34" t="s">
        <v>212</v>
      </c>
      <c r="D358" s="34" t="s">
        <v>222</v>
      </c>
      <c r="E358" s="34" t="s">
        <v>41</v>
      </c>
      <c r="F358" s="35">
        <v>16178.11</v>
      </c>
      <c r="G358" s="35">
        <v>0</v>
      </c>
      <c r="H358" s="35">
        <v>0</v>
      </c>
      <c r="I358" s="35">
        <v>0</v>
      </c>
      <c r="J358" s="35">
        <v>0</v>
      </c>
      <c r="K358" s="35">
        <v>0</v>
      </c>
      <c r="L358" s="35">
        <v>16178.11</v>
      </c>
      <c r="M358" s="35">
        <v>0</v>
      </c>
      <c r="N358" s="35">
        <v>0</v>
      </c>
      <c r="O358" s="35">
        <v>0</v>
      </c>
      <c r="P358" s="34" t="s">
        <v>1122</v>
      </c>
      <c r="Q358" s="36" t="s">
        <v>36</v>
      </c>
      <c r="R358" s="37" t="s">
        <v>46</v>
      </c>
    </row>
    <row r="359" spans="1:18" ht="114" x14ac:dyDescent="0.3">
      <c r="A359" s="32" t="s">
        <v>1123</v>
      </c>
      <c r="B359" s="33" t="s">
        <v>1124</v>
      </c>
      <c r="C359" s="34" t="s">
        <v>1116</v>
      </c>
      <c r="D359" s="34" t="s">
        <v>1117</v>
      </c>
      <c r="E359" s="34" t="s">
        <v>41</v>
      </c>
      <c r="F359" s="35">
        <v>282529.28999999998</v>
      </c>
      <c r="G359" s="35">
        <v>7000</v>
      </c>
      <c r="H359" s="35">
        <v>0</v>
      </c>
      <c r="I359" s="35">
        <v>0</v>
      </c>
      <c r="J359" s="35">
        <v>0</v>
      </c>
      <c r="K359" s="35">
        <v>0</v>
      </c>
      <c r="L359" s="35">
        <v>219802.8</v>
      </c>
      <c r="M359" s="35">
        <v>55726.49</v>
      </c>
      <c r="N359" s="35">
        <v>0</v>
      </c>
      <c r="O359" s="35">
        <v>0</v>
      </c>
      <c r="P359" s="34" t="s">
        <v>1118</v>
      </c>
      <c r="Q359" s="36" t="s">
        <v>36</v>
      </c>
      <c r="R359" s="37" t="s">
        <v>46</v>
      </c>
    </row>
    <row r="360" spans="1:18" ht="136.80000000000001" x14ac:dyDescent="0.3">
      <c r="A360" s="32" t="s">
        <v>1125</v>
      </c>
      <c r="B360" s="33" t="s">
        <v>1126</v>
      </c>
      <c r="C360" s="34" t="s">
        <v>1027</v>
      </c>
      <c r="D360" s="34" t="s">
        <v>1038</v>
      </c>
      <c r="E360" s="34" t="s">
        <v>41</v>
      </c>
      <c r="F360" s="35">
        <v>15571</v>
      </c>
      <c r="G360" s="35">
        <v>11571</v>
      </c>
      <c r="H360" s="35">
        <v>0</v>
      </c>
      <c r="I360" s="35">
        <v>0</v>
      </c>
      <c r="J360" s="35">
        <v>0</v>
      </c>
      <c r="K360" s="35">
        <v>0</v>
      </c>
      <c r="L360" s="35">
        <v>0</v>
      </c>
      <c r="M360" s="35">
        <v>0</v>
      </c>
      <c r="N360" s="35">
        <v>0</v>
      </c>
      <c r="O360" s="35">
        <v>0</v>
      </c>
      <c r="P360" s="34" t="s">
        <v>1127</v>
      </c>
      <c r="Q360" s="36" t="s">
        <v>36</v>
      </c>
      <c r="R360" s="37" t="s">
        <v>37</v>
      </c>
    </row>
    <row r="361" spans="1:18" ht="91.2" x14ac:dyDescent="0.3">
      <c r="A361" s="26" t="s">
        <v>1128</v>
      </c>
      <c r="B361" s="27" t="s">
        <v>1129</v>
      </c>
      <c r="C361" s="28" t="s">
        <v>1027</v>
      </c>
      <c r="D361" s="28" t="s">
        <v>1030</v>
      </c>
      <c r="E361" s="28" t="s">
        <v>34</v>
      </c>
      <c r="F361" s="29">
        <f t="shared" ref="F361:O361" si="107">SUM(F362:F362)</f>
        <v>0</v>
      </c>
      <c r="G361" s="29">
        <f t="shared" si="107"/>
        <v>0</v>
      </c>
      <c r="H361" s="29">
        <f t="shared" si="107"/>
        <v>0</v>
      </c>
      <c r="I361" s="29">
        <f t="shared" si="107"/>
        <v>0</v>
      </c>
      <c r="J361" s="29">
        <f t="shared" si="107"/>
        <v>0</v>
      </c>
      <c r="K361" s="29">
        <f t="shared" si="107"/>
        <v>0</v>
      </c>
      <c r="L361" s="29">
        <f t="shared" si="107"/>
        <v>0</v>
      </c>
      <c r="M361" s="29">
        <f t="shared" si="107"/>
        <v>0</v>
      </c>
      <c r="N361" s="29">
        <f t="shared" si="107"/>
        <v>0</v>
      </c>
      <c r="O361" s="29">
        <f t="shared" si="107"/>
        <v>0</v>
      </c>
      <c r="P361" s="28" t="s">
        <v>1130</v>
      </c>
      <c r="Q361" s="30" t="s">
        <v>36</v>
      </c>
      <c r="R361" s="31" t="s">
        <v>46</v>
      </c>
    </row>
    <row r="362" spans="1:18" ht="45.6" x14ac:dyDescent="0.3">
      <c r="A362" s="32" t="s">
        <v>1131</v>
      </c>
      <c r="B362" s="33" t="s">
        <v>1132</v>
      </c>
      <c r="C362" s="34" t="s">
        <v>1027</v>
      </c>
      <c r="D362" s="34" t="s">
        <v>1030</v>
      </c>
      <c r="E362" s="34" t="s">
        <v>41</v>
      </c>
      <c r="F362" s="35">
        <v>0</v>
      </c>
      <c r="G362" s="35">
        <v>0</v>
      </c>
      <c r="H362" s="35">
        <v>0</v>
      </c>
      <c r="I362" s="35">
        <v>0</v>
      </c>
      <c r="J362" s="35">
        <v>0</v>
      </c>
      <c r="K362" s="35">
        <v>0</v>
      </c>
      <c r="L362" s="35">
        <v>0</v>
      </c>
      <c r="M362" s="35">
        <v>0</v>
      </c>
      <c r="N362" s="35">
        <v>0</v>
      </c>
      <c r="O362" s="35">
        <v>0</v>
      </c>
      <c r="P362" s="34" t="s">
        <v>1133</v>
      </c>
      <c r="Q362" s="36" t="s">
        <v>36</v>
      </c>
      <c r="R362" s="37" t="s">
        <v>46</v>
      </c>
    </row>
    <row r="363" spans="1:18" ht="68.400000000000006" x14ac:dyDescent="0.3">
      <c r="A363" s="26" t="s">
        <v>1134</v>
      </c>
      <c r="B363" s="27" t="s">
        <v>1135</v>
      </c>
      <c r="C363" s="28" t="s">
        <v>1027</v>
      </c>
      <c r="D363" s="28" t="s">
        <v>1030</v>
      </c>
      <c r="E363" s="28" t="s">
        <v>34</v>
      </c>
      <c r="F363" s="29">
        <f t="shared" ref="F363:O363" si="108">SUM(F364:F364)</f>
        <v>268858</v>
      </c>
      <c r="G363" s="29">
        <f t="shared" si="108"/>
        <v>268858</v>
      </c>
      <c r="H363" s="29">
        <f t="shared" si="108"/>
        <v>0</v>
      </c>
      <c r="I363" s="29">
        <f t="shared" si="108"/>
        <v>0</v>
      </c>
      <c r="J363" s="29">
        <f t="shared" si="108"/>
        <v>0</v>
      </c>
      <c r="K363" s="29">
        <f t="shared" si="108"/>
        <v>0</v>
      </c>
      <c r="L363" s="29">
        <f t="shared" si="108"/>
        <v>0</v>
      </c>
      <c r="M363" s="29">
        <f t="shared" si="108"/>
        <v>0</v>
      </c>
      <c r="N363" s="29">
        <f t="shared" si="108"/>
        <v>0</v>
      </c>
      <c r="O363" s="29">
        <f t="shared" si="108"/>
        <v>0</v>
      </c>
      <c r="P363" s="28" t="s">
        <v>1133</v>
      </c>
      <c r="Q363" s="30" t="s">
        <v>36</v>
      </c>
      <c r="R363" s="31" t="s">
        <v>37</v>
      </c>
    </row>
    <row r="364" spans="1:18" ht="45.6" x14ac:dyDescent="0.3">
      <c r="A364" s="32" t="s">
        <v>1136</v>
      </c>
      <c r="B364" s="33" t="s">
        <v>1137</v>
      </c>
      <c r="C364" s="34" t="s">
        <v>1027</v>
      </c>
      <c r="D364" s="34" t="s">
        <v>1138</v>
      </c>
      <c r="E364" s="34" t="s">
        <v>41</v>
      </c>
      <c r="F364" s="35">
        <v>268858</v>
      </c>
      <c r="G364" s="35">
        <v>268858</v>
      </c>
      <c r="H364" s="35">
        <v>0</v>
      </c>
      <c r="I364" s="35">
        <v>0</v>
      </c>
      <c r="J364" s="35">
        <v>0</v>
      </c>
      <c r="K364" s="35">
        <v>0</v>
      </c>
      <c r="L364" s="35">
        <v>0</v>
      </c>
      <c r="M364" s="35">
        <v>0</v>
      </c>
      <c r="N364" s="35">
        <v>0</v>
      </c>
      <c r="O364" s="35">
        <v>0</v>
      </c>
      <c r="P364" s="34" t="s">
        <v>1139</v>
      </c>
      <c r="Q364" s="36" t="s">
        <v>36</v>
      </c>
      <c r="R364" s="37" t="s">
        <v>56</v>
      </c>
    </row>
    <row r="365" spans="1:18" ht="45.6" x14ac:dyDescent="0.3">
      <c r="A365" s="26" t="s">
        <v>1140</v>
      </c>
      <c r="B365" s="27" t="s">
        <v>1141</v>
      </c>
      <c r="C365" s="28" t="s">
        <v>1027</v>
      </c>
      <c r="D365" s="28" t="s">
        <v>1030</v>
      </c>
      <c r="E365" s="28" t="s">
        <v>34</v>
      </c>
      <c r="F365" s="29">
        <f t="shared" ref="F365:O365" si="109">F366+F367+F368+F369+F370+F371+F372+F374+F376+F377+F378+F379+F380+F381+F382+F383+F384+F385+F386+F387+F388+F389+F390+F391+F392+F393+F394+F395+F396+F397+F398+F399+F400+F401+F402+F403+F404+F405+F406+F407+F408+F409+F410+F411</f>
        <v>14565029.57</v>
      </c>
      <c r="G365" s="29">
        <f t="shared" si="109"/>
        <v>2781942.07</v>
      </c>
      <c r="H365" s="29">
        <f t="shared" si="109"/>
        <v>0</v>
      </c>
      <c r="I365" s="29">
        <f t="shared" si="109"/>
        <v>0</v>
      </c>
      <c r="J365" s="29">
        <f t="shared" si="109"/>
        <v>693440</v>
      </c>
      <c r="K365" s="29">
        <f t="shared" si="109"/>
        <v>0</v>
      </c>
      <c r="L365" s="29">
        <f t="shared" si="109"/>
        <v>0</v>
      </c>
      <c r="M365" s="29">
        <f t="shared" si="109"/>
        <v>10857395.5</v>
      </c>
      <c r="N365" s="29">
        <f t="shared" si="109"/>
        <v>0</v>
      </c>
      <c r="O365" s="29">
        <f t="shared" si="109"/>
        <v>0</v>
      </c>
      <c r="P365" s="28" t="s">
        <v>1133</v>
      </c>
      <c r="Q365" s="30" t="s">
        <v>36</v>
      </c>
      <c r="R365" s="31" t="s">
        <v>56</v>
      </c>
    </row>
    <row r="366" spans="1:18" ht="91.2" x14ac:dyDescent="0.3">
      <c r="A366" s="32" t="s">
        <v>1142</v>
      </c>
      <c r="B366" s="33" t="s">
        <v>1143</v>
      </c>
      <c r="C366" s="34" t="s">
        <v>1027</v>
      </c>
      <c r="D366" s="34" t="s">
        <v>1144</v>
      </c>
      <c r="E366" s="34" t="s">
        <v>41</v>
      </c>
      <c r="F366" s="35">
        <v>1538061.54</v>
      </c>
      <c r="G366" s="35">
        <v>1362798.18</v>
      </c>
      <c r="H366" s="35">
        <v>0</v>
      </c>
      <c r="I366" s="35">
        <v>0</v>
      </c>
      <c r="J366" s="35">
        <v>0</v>
      </c>
      <c r="K366" s="35">
        <v>0</v>
      </c>
      <c r="L366" s="35">
        <v>0</v>
      </c>
      <c r="M366" s="35">
        <v>0</v>
      </c>
      <c r="N366" s="35">
        <v>0</v>
      </c>
      <c r="O366" s="35">
        <v>0</v>
      </c>
      <c r="P366" s="34" t="s">
        <v>1145</v>
      </c>
      <c r="Q366" s="36" t="s">
        <v>36</v>
      </c>
      <c r="R366" s="37" t="s">
        <v>1146</v>
      </c>
    </row>
    <row r="367" spans="1:18" ht="91.2" x14ac:dyDescent="0.3">
      <c r="A367" s="32" t="s">
        <v>1147</v>
      </c>
      <c r="B367" s="33" t="s">
        <v>1148</v>
      </c>
      <c r="C367" s="34" t="s">
        <v>1027</v>
      </c>
      <c r="D367" s="34" t="s">
        <v>1149</v>
      </c>
      <c r="E367" s="34" t="s">
        <v>41</v>
      </c>
      <c r="F367" s="35">
        <v>132782.89000000001</v>
      </c>
      <c r="G367" s="35">
        <v>132782.89000000001</v>
      </c>
      <c r="H367" s="35">
        <v>0</v>
      </c>
      <c r="I367" s="35">
        <v>0</v>
      </c>
      <c r="J367" s="35">
        <v>0</v>
      </c>
      <c r="K367" s="35">
        <v>0</v>
      </c>
      <c r="L367" s="35">
        <v>0</v>
      </c>
      <c r="M367" s="35">
        <v>0</v>
      </c>
      <c r="N367" s="35">
        <v>0</v>
      </c>
      <c r="O367" s="35">
        <v>0</v>
      </c>
      <c r="P367" s="34" t="s">
        <v>1150</v>
      </c>
      <c r="Q367" s="36" t="s">
        <v>36</v>
      </c>
      <c r="R367" s="37" t="s">
        <v>1151</v>
      </c>
    </row>
    <row r="368" spans="1:18" ht="68.400000000000006" x14ac:dyDescent="0.3">
      <c r="A368" s="32" t="s">
        <v>1152</v>
      </c>
      <c r="B368" s="33" t="s">
        <v>1153</v>
      </c>
      <c r="C368" s="34" t="s">
        <v>1027</v>
      </c>
      <c r="D368" s="34" t="s">
        <v>1149</v>
      </c>
      <c r="E368" s="34" t="s">
        <v>41</v>
      </c>
      <c r="F368" s="35">
        <v>50600</v>
      </c>
      <c r="G368" s="35">
        <v>50600</v>
      </c>
      <c r="H368" s="35">
        <v>0</v>
      </c>
      <c r="I368" s="35">
        <v>0</v>
      </c>
      <c r="J368" s="35">
        <v>0</v>
      </c>
      <c r="K368" s="35">
        <v>0</v>
      </c>
      <c r="L368" s="35">
        <v>0</v>
      </c>
      <c r="M368" s="35">
        <v>0</v>
      </c>
      <c r="N368" s="35">
        <v>0</v>
      </c>
      <c r="O368" s="35">
        <v>0</v>
      </c>
      <c r="P368" s="34" t="s">
        <v>1154</v>
      </c>
      <c r="Q368" s="36" t="s">
        <v>36</v>
      </c>
      <c r="R368" s="37" t="s">
        <v>1155</v>
      </c>
    </row>
    <row r="369" spans="1:18" ht="68.400000000000006" x14ac:dyDescent="0.3">
      <c r="A369" s="32" t="s">
        <v>1156</v>
      </c>
      <c r="B369" s="33" t="s">
        <v>1157</v>
      </c>
      <c r="C369" s="34" t="s">
        <v>1027</v>
      </c>
      <c r="D369" s="34" t="s">
        <v>1149</v>
      </c>
      <c r="E369" s="34" t="s">
        <v>41</v>
      </c>
      <c r="F369" s="35">
        <v>2112</v>
      </c>
      <c r="G369" s="35">
        <v>2112</v>
      </c>
      <c r="H369" s="35">
        <v>0</v>
      </c>
      <c r="I369" s="35">
        <v>0</v>
      </c>
      <c r="J369" s="35">
        <v>0</v>
      </c>
      <c r="K369" s="35">
        <v>0</v>
      </c>
      <c r="L369" s="35">
        <v>0</v>
      </c>
      <c r="M369" s="35">
        <v>0</v>
      </c>
      <c r="N369" s="35">
        <v>0</v>
      </c>
      <c r="O369" s="35">
        <v>0</v>
      </c>
      <c r="P369" s="34" t="s">
        <v>1158</v>
      </c>
      <c r="Q369" s="36" t="s">
        <v>36</v>
      </c>
      <c r="R369" s="37" t="s">
        <v>94</v>
      </c>
    </row>
    <row r="370" spans="1:18" ht="45.6" x14ac:dyDescent="0.3">
      <c r="A370" s="32" t="s">
        <v>1159</v>
      </c>
      <c r="B370" s="33" t="s">
        <v>1160</v>
      </c>
      <c r="C370" s="34" t="s">
        <v>1027</v>
      </c>
      <c r="D370" s="34" t="s">
        <v>1030</v>
      </c>
      <c r="E370" s="34" t="s">
        <v>41</v>
      </c>
      <c r="F370" s="35">
        <v>37500</v>
      </c>
      <c r="G370" s="35">
        <v>37500</v>
      </c>
      <c r="H370" s="35">
        <v>0</v>
      </c>
      <c r="I370" s="35">
        <v>0</v>
      </c>
      <c r="J370" s="35">
        <v>0</v>
      </c>
      <c r="K370" s="35">
        <v>0</v>
      </c>
      <c r="L370" s="35">
        <v>0</v>
      </c>
      <c r="M370" s="35">
        <v>0</v>
      </c>
      <c r="N370" s="35">
        <v>0</v>
      </c>
      <c r="O370" s="35">
        <v>0</v>
      </c>
      <c r="P370" s="34" t="s">
        <v>1161</v>
      </c>
      <c r="Q370" s="36" t="s">
        <v>36</v>
      </c>
      <c r="R370" s="37" t="s">
        <v>1162</v>
      </c>
    </row>
    <row r="371" spans="1:18" ht="45.6" x14ac:dyDescent="0.3">
      <c r="A371" s="32" t="s">
        <v>1163</v>
      </c>
      <c r="B371" s="33" t="s">
        <v>1164</v>
      </c>
      <c r="C371" s="34" t="s">
        <v>1027</v>
      </c>
      <c r="D371" s="34" t="s">
        <v>1030</v>
      </c>
      <c r="E371" s="34" t="s">
        <v>41</v>
      </c>
      <c r="F371" s="35">
        <v>24500</v>
      </c>
      <c r="G371" s="35">
        <v>24500</v>
      </c>
      <c r="H371" s="35">
        <v>0</v>
      </c>
      <c r="I371" s="35">
        <v>0</v>
      </c>
      <c r="J371" s="35">
        <v>0</v>
      </c>
      <c r="K371" s="35">
        <v>0</v>
      </c>
      <c r="L371" s="35">
        <v>0</v>
      </c>
      <c r="M371" s="35">
        <v>0</v>
      </c>
      <c r="N371" s="35">
        <v>0</v>
      </c>
      <c r="O371" s="35">
        <v>0</v>
      </c>
      <c r="P371" s="34" t="s">
        <v>1165</v>
      </c>
      <c r="Q371" s="36" t="s">
        <v>36</v>
      </c>
      <c r="R371" s="37" t="s">
        <v>1166</v>
      </c>
    </row>
    <row r="372" spans="1:18" ht="319.2" x14ac:dyDescent="0.3">
      <c r="A372" s="32" t="s">
        <v>1167</v>
      </c>
      <c r="B372" s="33" t="s">
        <v>1168</v>
      </c>
      <c r="C372" s="34" t="s">
        <v>1169</v>
      </c>
      <c r="D372" s="34" t="s">
        <v>1170</v>
      </c>
      <c r="E372" s="34" t="s">
        <v>41</v>
      </c>
      <c r="F372" s="38">
        <f>SUM(F373:F373)+498800</f>
        <v>498800</v>
      </c>
      <c r="G372" s="38">
        <f>SUM(G373:G373)</f>
        <v>0</v>
      </c>
      <c r="H372" s="38">
        <f>SUM(H373:H373)</f>
        <v>0</v>
      </c>
      <c r="I372" s="38">
        <f>SUM(I373:I373)</f>
        <v>0</v>
      </c>
      <c r="J372" s="38">
        <f>SUM(J373:J373)+484468</f>
        <v>484468</v>
      </c>
      <c r="K372" s="38">
        <f>SUM(K373:K373)</f>
        <v>0</v>
      </c>
      <c r="L372" s="38">
        <f>SUM(L373:L373)</f>
        <v>0</v>
      </c>
      <c r="M372" s="38">
        <f>SUM(M373:M373)</f>
        <v>0</v>
      </c>
      <c r="N372" s="38">
        <f>SUM(N373:N373)</f>
        <v>0</v>
      </c>
      <c r="O372" s="38">
        <f>SUM(O373:O373)</f>
        <v>0</v>
      </c>
      <c r="P372" s="34" t="s">
        <v>1171</v>
      </c>
      <c r="Q372" s="36" t="s">
        <v>36</v>
      </c>
      <c r="R372" s="37" t="s">
        <v>1172</v>
      </c>
    </row>
    <row r="373" spans="1:18" ht="45.6" x14ac:dyDescent="0.3">
      <c r="A373" s="39"/>
      <c r="B373" s="40"/>
      <c r="C373" s="41"/>
      <c r="D373" s="41"/>
      <c r="E373" s="41"/>
      <c r="F373" s="42">
        <v>0</v>
      </c>
      <c r="G373" s="42">
        <v>0</v>
      </c>
      <c r="H373" s="42">
        <v>0</v>
      </c>
      <c r="I373" s="42">
        <v>0</v>
      </c>
      <c r="J373" s="42">
        <v>0</v>
      </c>
      <c r="K373" s="42">
        <v>0</v>
      </c>
      <c r="L373" s="42">
        <v>0</v>
      </c>
      <c r="M373" s="42">
        <v>0</v>
      </c>
      <c r="N373" s="42">
        <v>0</v>
      </c>
      <c r="O373" s="42">
        <v>0</v>
      </c>
      <c r="P373" s="41" t="s">
        <v>1173</v>
      </c>
      <c r="Q373" s="43" t="s">
        <v>36</v>
      </c>
      <c r="R373" s="44" t="s">
        <v>1174</v>
      </c>
    </row>
    <row r="374" spans="1:18" ht="45.6" x14ac:dyDescent="0.3">
      <c r="A374" s="32" t="s">
        <v>1175</v>
      </c>
      <c r="B374" s="33" t="s">
        <v>1176</v>
      </c>
      <c r="C374" s="34" t="s">
        <v>1027</v>
      </c>
      <c r="D374" s="34" t="s">
        <v>1170</v>
      </c>
      <c r="E374" s="34" t="s">
        <v>41</v>
      </c>
      <c r="F374" s="38">
        <f>SUM(F375:F375)+3432</f>
        <v>3432</v>
      </c>
      <c r="G374" s="38">
        <f>SUM(G375:G375)</f>
        <v>0</v>
      </c>
      <c r="H374" s="38">
        <f>SUM(H375:H375)</f>
        <v>0</v>
      </c>
      <c r="I374" s="38">
        <f>SUM(I375:I375)</f>
        <v>0</v>
      </c>
      <c r="J374" s="38">
        <f>SUM(J375:J375)+3432</f>
        <v>3432</v>
      </c>
      <c r="K374" s="38">
        <f>SUM(K375:K375)</f>
        <v>0</v>
      </c>
      <c r="L374" s="38">
        <f>SUM(L375:L375)</f>
        <v>0</v>
      </c>
      <c r="M374" s="38">
        <f>SUM(M375:M375)</f>
        <v>0</v>
      </c>
      <c r="N374" s="38">
        <f>SUM(N375:N375)</f>
        <v>0</v>
      </c>
      <c r="O374" s="38">
        <f>SUM(O375:O375)</f>
        <v>0</v>
      </c>
      <c r="P374" s="34" t="s">
        <v>1177</v>
      </c>
      <c r="Q374" s="36" t="s">
        <v>36</v>
      </c>
      <c r="R374" s="37" t="s">
        <v>75</v>
      </c>
    </row>
    <row r="375" spans="1:18" ht="45.6" x14ac:dyDescent="0.3">
      <c r="A375" s="39"/>
      <c r="B375" s="40"/>
      <c r="C375" s="41"/>
      <c r="D375" s="41"/>
      <c r="E375" s="41"/>
      <c r="F375" s="42">
        <v>0</v>
      </c>
      <c r="G375" s="42">
        <v>0</v>
      </c>
      <c r="H375" s="42">
        <v>0</v>
      </c>
      <c r="I375" s="42">
        <v>0</v>
      </c>
      <c r="J375" s="42">
        <v>0</v>
      </c>
      <c r="K375" s="42">
        <v>0</v>
      </c>
      <c r="L375" s="42">
        <v>0</v>
      </c>
      <c r="M375" s="42">
        <v>0</v>
      </c>
      <c r="N375" s="42">
        <v>0</v>
      </c>
      <c r="O375" s="42">
        <v>0</v>
      </c>
      <c r="P375" s="41" t="s">
        <v>1178</v>
      </c>
      <c r="Q375" s="43" t="s">
        <v>36</v>
      </c>
      <c r="R375" s="44" t="s">
        <v>784</v>
      </c>
    </row>
    <row r="376" spans="1:18" ht="45.6" x14ac:dyDescent="0.3">
      <c r="A376" s="32" t="s">
        <v>1179</v>
      </c>
      <c r="B376" s="33" t="s">
        <v>1180</v>
      </c>
      <c r="C376" s="34" t="s">
        <v>1027</v>
      </c>
      <c r="D376" s="34" t="s">
        <v>1109</v>
      </c>
      <c r="E376" s="34" t="s">
        <v>41</v>
      </c>
      <c r="F376" s="35">
        <v>205540</v>
      </c>
      <c r="G376" s="35">
        <v>0</v>
      </c>
      <c r="H376" s="35">
        <v>0</v>
      </c>
      <c r="I376" s="35">
        <v>0</v>
      </c>
      <c r="J376" s="35">
        <v>205540</v>
      </c>
      <c r="K376" s="35">
        <v>0</v>
      </c>
      <c r="L376" s="35">
        <v>0</v>
      </c>
      <c r="M376" s="35">
        <v>0</v>
      </c>
      <c r="N376" s="35">
        <v>0</v>
      </c>
      <c r="O376" s="35">
        <v>0</v>
      </c>
      <c r="P376" s="34" t="s">
        <v>1181</v>
      </c>
      <c r="Q376" s="36" t="s">
        <v>36</v>
      </c>
      <c r="R376" s="37" t="s">
        <v>1182</v>
      </c>
    </row>
    <row r="377" spans="1:18" ht="91.2" x14ac:dyDescent="0.3">
      <c r="A377" s="32" t="s">
        <v>1183</v>
      </c>
      <c r="B377" s="33" t="s">
        <v>1184</v>
      </c>
      <c r="C377" s="34" t="s">
        <v>1027</v>
      </c>
      <c r="D377" s="34" t="s">
        <v>1144</v>
      </c>
      <c r="E377" s="34" t="s">
        <v>41</v>
      </c>
      <c r="F377" s="35">
        <v>211000</v>
      </c>
      <c r="G377" s="35">
        <v>211000</v>
      </c>
      <c r="H377" s="35">
        <v>0</v>
      </c>
      <c r="I377" s="35">
        <v>0</v>
      </c>
      <c r="J377" s="35">
        <v>0</v>
      </c>
      <c r="K377" s="35">
        <v>0</v>
      </c>
      <c r="L377" s="35">
        <v>0</v>
      </c>
      <c r="M377" s="35">
        <v>0</v>
      </c>
      <c r="N377" s="35">
        <v>0</v>
      </c>
      <c r="O377" s="35">
        <v>0</v>
      </c>
      <c r="P377" s="34" t="s">
        <v>1185</v>
      </c>
      <c r="Q377" s="36" t="s">
        <v>36</v>
      </c>
      <c r="R377" s="37" t="s">
        <v>1186</v>
      </c>
    </row>
    <row r="378" spans="1:18" ht="91.2" x14ac:dyDescent="0.3">
      <c r="A378" s="32" t="s">
        <v>1187</v>
      </c>
      <c r="B378" s="33" t="s">
        <v>1188</v>
      </c>
      <c r="C378" s="34" t="s">
        <v>1027</v>
      </c>
      <c r="D378" s="34" t="s">
        <v>1144</v>
      </c>
      <c r="E378" s="34" t="s">
        <v>41</v>
      </c>
      <c r="F378" s="35">
        <v>23000</v>
      </c>
      <c r="G378" s="35">
        <v>23000</v>
      </c>
      <c r="H378" s="35">
        <v>0</v>
      </c>
      <c r="I378" s="35">
        <v>0</v>
      </c>
      <c r="J378" s="35">
        <v>0</v>
      </c>
      <c r="K378" s="35">
        <v>0</v>
      </c>
      <c r="L378" s="35">
        <v>0</v>
      </c>
      <c r="M378" s="35">
        <v>0</v>
      </c>
      <c r="N378" s="35">
        <v>0</v>
      </c>
      <c r="O378" s="35">
        <v>0</v>
      </c>
      <c r="P378" s="34" t="s">
        <v>1189</v>
      </c>
      <c r="Q378" s="36" t="s">
        <v>36</v>
      </c>
      <c r="R378" s="37" t="s">
        <v>1190</v>
      </c>
    </row>
    <row r="379" spans="1:18" ht="91.2" x14ac:dyDescent="0.3">
      <c r="A379" s="32" t="s">
        <v>1191</v>
      </c>
      <c r="B379" s="33" t="s">
        <v>1192</v>
      </c>
      <c r="C379" s="34" t="s">
        <v>1027</v>
      </c>
      <c r="D379" s="34" t="s">
        <v>1144</v>
      </c>
      <c r="E379" s="34" t="s">
        <v>41</v>
      </c>
      <c r="F379" s="35">
        <v>16000</v>
      </c>
      <c r="G379" s="35">
        <v>16000</v>
      </c>
      <c r="H379" s="35">
        <v>0</v>
      </c>
      <c r="I379" s="35">
        <v>0</v>
      </c>
      <c r="J379" s="35">
        <v>0</v>
      </c>
      <c r="K379" s="35">
        <v>0</v>
      </c>
      <c r="L379" s="35">
        <v>0</v>
      </c>
      <c r="M379" s="35">
        <v>0</v>
      </c>
      <c r="N379" s="35">
        <v>0</v>
      </c>
      <c r="O379" s="35">
        <v>0</v>
      </c>
      <c r="P379" s="34" t="s">
        <v>1193</v>
      </c>
      <c r="Q379" s="36" t="s">
        <v>36</v>
      </c>
      <c r="R379" s="37" t="s">
        <v>1194</v>
      </c>
    </row>
    <row r="380" spans="1:18" ht="91.2" x14ac:dyDescent="0.3">
      <c r="A380" s="32" t="s">
        <v>1195</v>
      </c>
      <c r="B380" s="33" t="s">
        <v>1196</v>
      </c>
      <c r="C380" s="34" t="s">
        <v>1027</v>
      </c>
      <c r="D380" s="34" t="s">
        <v>1197</v>
      </c>
      <c r="E380" s="34" t="s">
        <v>41</v>
      </c>
      <c r="F380" s="35">
        <v>162000</v>
      </c>
      <c r="G380" s="35">
        <v>150000</v>
      </c>
      <c r="H380" s="35">
        <v>0</v>
      </c>
      <c r="I380" s="35">
        <v>0</v>
      </c>
      <c r="J380" s="35">
        <v>0</v>
      </c>
      <c r="K380" s="35">
        <v>0</v>
      </c>
      <c r="L380" s="35">
        <v>0</v>
      </c>
      <c r="M380" s="35">
        <v>0</v>
      </c>
      <c r="N380" s="35">
        <v>0</v>
      </c>
      <c r="O380" s="35">
        <v>0</v>
      </c>
      <c r="P380" s="34" t="s">
        <v>1198</v>
      </c>
      <c r="Q380" s="36" t="s">
        <v>36</v>
      </c>
      <c r="R380" s="37" t="s">
        <v>1199</v>
      </c>
    </row>
    <row r="381" spans="1:18" ht="91.2" x14ac:dyDescent="0.3">
      <c r="A381" s="32" t="s">
        <v>1200</v>
      </c>
      <c r="B381" s="33" t="s">
        <v>1201</v>
      </c>
      <c r="C381" s="34" t="s">
        <v>1027</v>
      </c>
      <c r="D381" s="34" t="s">
        <v>1144</v>
      </c>
      <c r="E381" s="34" t="s">
        <v>41</v>
      </c>
      <c r="F381" s="35">
        <v>771656.64</v>
      </c>
      <c r="G381" s="35">
        <v>741000</v>
      </c>
      <c r="H381" s="35">
        <v>0</v>
      </c>
      <c r="I381" s="35">
        <v>0</v>
      </c>
      <c r="J381" s="35">
        <v>0</v>
      </c>
      <c r="K381" s="35">
        <v>0</v>
      </c>
      <c r="L381" s="35">
        <v>0</v>
      </c>
      <c r="M381" s="35">
        <v>0</v>
      </c>
      <c r="N381" s="35">
        <v>0</v>
      </c>
      <c r="O381" s="35">
        <v>0</v>
      </c>
      <c r="P381" s="34" t="s">
        <v>1202</v>
      </c>
      <c r="Q381" s="36" t="s">
        <v>36</v>
      </c>
      <c r="R381" s="37" t="s">
        <v>1203</v>
      </c>
    </row>
    <row r="382" spans="1:18" ht="91.2" x14ac:dyDescent="0.3">
      <c r="A382" s="32" t="s">
        <v>1204</v>
      </c>
      <c r="B382" s="33" t="s">
        <v>1205</v>
      </c>
      <c r="C382" s="34" t="s">
        <v>1027</v>
      </c>
      <c r="D382" s="34" t="s">
        <v>1144</v>
      </c>
      <c r="E382" s="34" t="s">
        <v>41</v>
      </c>
      <c r="F382" s="35">
        <v>83000</v>
      </c>
      <c r="G382" s="35">
        <v>0</v>
      </c>
      <c r="H382" s="35">
        <v>0</v>
      </c>
      <c r="I382" s="35">
        <v>0</v>
      </c>
      <c r="J382" s="35">
        <v>0</v>
      </c>
      <c r="K382" s="35">
        <v>0</v>
      </c>
      <c r="L382" s="35">
        <v>0</v>
      </c>
      <c r="M382" s="35">
        <v>83000</v>
      </c>
      <c r="N382" s="35">
        <v>0</v>
      </c>
      <c r="O382" s="35">
        <v>0</v>
      </c>
      <c r="P382" s="34" t="s">
        <v>1206</v>
      </c>
      <c r="Q382" s="36" t="s">
        <v>36</v>
      </c>
      <c r="R382" s="37" t="s">
        <v>659</v>
      </c>
    </row>
    <row r="383" spans="1:18" ht="91.2" x14ac:dyDescent="0.3">
      <c r="A383" s="32" t="s">
        <v>1207</v>
      </c>
      <c r="B383" s="33" t="s">
        <v>1208</v>
      </c>
      <c r="C383" s="34" t="s">
        <v>1027</v>
      </c>
      <c r="D383" s="34" t="s">
        <v>1144</v>
      </c>
      <c r="E383" s="34" t="s">
        <v>41</v>
      </c>
      <c r="F383" s="35">
        <v>5977153.4000000004</v>
      </c>
      <c r="G383" s="35">
        <v>0</v>
      </c>
      <c r="H383" s="35">
        <v>0</v>
      </c>
      <c r="I383" s="35">
        <v>0</v>
      </c>
      <c r="J383" s="35">
        <v>0</v>
      </c>
      <c r="K383" s="35">
        <v>0</v>
      </c>
      <c r="L383" s="35">
        <v>0</v>
      </c>
      <c r="M383" s="35">
        <v>5977153.4000000004</v>
      </c>
      <c r="N383" s="35">
        <v>0</v>
      </c>
      <c r="O383" s="35">
        <v>0</v>
      </c>
      <c r="P383" s="34" t="s">
        <v>1209</v>
      </c>
      <c r="Q383" s="36" t="s">
        <v>36</v>
      </c>
      <c r="R383" s="37" t="s">
        <v>1210</v>
      </c>
    </row>
    <row r="384" spans="1:18" ht="91.2" x14ac:dyDescent="0.3">
      <c r="A384" s="32" t="s">
        <v>1211</v>
      </c>
      <c r="B384" s="33" t="s">
        <v>1212</v>
      </c>
      <c r="C384" s="34" t="s">
        <v>1027</v>
      </c>
      <c r="D384" s="34" t="s">
        <v>1144</v>
      </c>
      <c r="E384" s="34" t="s">
        <v>41</v>
      </c>
      <c r="F384" s="35">
        <v>8000</v>
      </c>
      <c r="G384" s="35">
        <v>0</v>
      </c>
      <c r="H384" s="35">
        <v>0</v>
      </c>
      <c r="I384" s="35">
        <v>0</v>
      </c>
      <c r="J384" s="35">
        <v>0</v>
      </c>
      <c r="K384" s="35">
        <v>0</v>
      </c>
      <c r="L384" s="35">
        <v>0</v>
      </c>
      <c r="M384" s="35">
        <v>8000</v>
      </c>
      <c r="N384" s="35">
        <v>0</v>
      </c>
      <c r="O384" s="35">
        <v>0</v>
      </c>
      <c r="P384" s="34" t="s">
        <v>1213</v>
      </c>
      <c r="Q384" s="36" t="s">
        <v>36</v>
      </c>
      <c r="R384" s="37" t="s">
        <v>784</v>
      </c>
    </row>
    <row r="385" spans="1:18" ht="91.2" x14ac:dyDescent="0.3">
      <c r="A385" s="32" t="s">
        <v>1214</v>
      </c>
      <c r="B385" s="33" t="s">
        <v>1215</v>
      </c>
      <c r="C385" s="34" t="s">
        <v>1027</v>
      </c>
      <c r="D385" s="34" t="s">
        <v>1144</v>
      </c>
      <c r="E385" s="34" t="s">
        <v>41</v>
      </c>
      <c r="F385" s="35">
        <v>1100</v>
      </c>
      <c r="G385" s="35">
        <v>0</v>
      </c>
      <c r="H385" s="35">
        <v>0</v>
      </c>
      <c r="I385" s="35">
        <v>0</v>
      </c>
      <c r="J385" s="35">
        <v>0</v>
      </c>
      <c r="K385" s="35">
        <v>0</v>
      </c>
      <c r="L385" s="35">
        <v>0</v>
      </c>
      <c r="M385" s="35">
        <v>1100</v>
      </c>
      <c r="N385" s="35">
        <v>0</v>
      </c>
      <c r="O385" s="35">
        <v>0</v>
      </c>
      <c r="P385" s="34" t="s">
        <v>1216</v>
      </c>
      <c r="Q385" s="36" t="s">
        <v>36</v>
      </c>
      <c r="R385" s="37" t="s">
        <v>46</v>
      </c>
    </row>
    <row r="386" spans="1:18" ht="91.2" x14ac:dyDescent="0.3">
      <c r="A386" s="32" t="s">
        <v>1217</v>
      </c>
      <c r="B386" s="33" t="s">
        <v>1218</v>
      </c>
      <c r="C386" s="34" t="s">
        <v>1027</v>
      </c>
      <c r="D386" s="34" t="s">
        <v>1144</v>
      </c>
      <c r="E386" s="34" t="s">
        <v>41</v>
      </c>
      <c r="F386" s="35">
        <v>47000</v>
      </c>
      <c r="G386" s="35">
        <v>0</v>
      </c>
      <c r="H386" s="35">
        <v>0</v>
      </c>
      <c r="I386" s="35">
        <v>0</v>
      </c>
      <c r="J386" s="35">
        <v>0</v>
      </c>
      <c r="K386" s="35">
        <v>0</v>
      </c>
      <c r="L386" s="35">
        <v>0</v>
      </c>
      <c r="M386" s="35">
        <v>47000</v>
      </c>
      <c r="N386" s="35">
        <v>0</v>
      </c>
      <c r="O386" s="35">
        <v>0</v>
      </c>
      <c r="P386" s="34" t="s">
        <v>1219</v>
      </c>
      <c r="Q386" s="36" t="s">
        <v>36</v>
      </c>
      <c r="R386" s="37" t="s">
        <v>1220</v>
      </c>
    </row>
    <row r="387" spans="1:18" ht="45.6" x14ac:dyDescent="0.3">
      <c r="A387" s="32" t="s">
        <v>1221</v>
      </c>
      <c r="B387" s="33" t="s">
        <v>1222</v>
      </c>
      <c r="C387" s="34" t="s">
        <v>1027</v>
      </c>
      <c r="D387" s="34" t="s">
        <v>1109</v>
      </c>
      <c r="E387" s="34" t="s">
        <v>41</v>
      </c>
      <c r="F387" s="35">
        <v>16000</v>
      </c>
      <c r="G387" s="35">
        <v>0</v>
      </c>
      <c r="H387" s="35">
        <v>0</v>
      </c>
      <c r="I387" s="35">
        <v>0</v>
      </c>
      <c r="J387" s="35">
        <v>0</v>
      </c>
      <c r="K387" s="35">
        <v>0</v>
      </c>
      <c r="L387" s="35">
        <v>0</v>
      </c>
      <c r="M387" s="35">
        <v>16000</v>
      </c>
      <c r="N387" s="35">
        <v>0</v>
      </c>
      <c r="O387" s="35">
        <v>0</v>
      </c>
      <c r="P387" s="34" t="s">
        <v>1223</v>
      </c>
      <c r="Q387" s="36" t="s">
        <v>36</v>
      </c>
      <c r="R387" s="37" t="s">
        <v>1224</v>
      </c>
    </row>
    <row r="388" spans="1:18" ht="91.2" x14ac:dyDescent="0.3">
      <c r="A388" s="32" t="s">
        <v>1225</v>
      </c>
      <c r="B388" s="33" t="s">
        <v>1226</v>
      </c>
      <c r="C388" s="34" t="s">
        <v>1027</v>
      </c>
      <c r="D388" s="34" t="s">
        <v>1144</v>
      </c>
      <c r="E388" s="34" t="s">
        <v>41</v>
      </c>
      <c r="F388" s="35">
        <v>285000</v>
      </c>
      <c r="G388" s="35">
        <v>0</v>
      </c>
      <c r="H388" s="35">
        <v>0</v>
      </c>
      <c r="I388" s="35">
        <v>0</v>
      </c>
      <c r="J388" s="35">
        <v>0</v>
      </c>
      <c r="K388" s="35">
        <v>0</v>
      </c>
      <c r="L388" s="35">
        <v>0</v>
      </c>
      <c r="M388" s="35">
        <v>285000</v>
      </c>
      <c r="N388" s="35">
        <v>0</v>
      </c>
      <c r="O388" s="35">
        <v>0</v>
      </c>
      <c r="P388" s="34" t="s">
        <v>1227</v>
      </c>
      <c r="Q388" s="36" t="s">
        <v>36</v>
      </c>
      <c r="R388" s="37" t="s">
        <v>1228</v>
      </c>
    </row>
    <row r="389" spans="1:18" ht="91.2" x14ac:dyDescent="0.3">
      <c r="A389" s="32" t="s">
        <v>1229</v>
      </c>
      <c r="B389" s="33" t="s">
        <v>1230</v>
      </c>
      <c r="C389" s="34" t="s">
        <v>1027</v>
      </c>
      <c r="D389" s="34" t="s">
        <v>1144</v>
      </c>
      <c r="E389" s="34" t="s">
        <v>41</v>
      </c>
      <c r="F389" s="35">
        <v>188000</v>
      </c>
      <c r="G389" s="35">
        <v>0</v>
      </c>
      <c r="H389" s="35">
        <v>0</v>
      </c>
      <c r="I389" s="35">
        <v>0</v>
      </c>
      <c r="J389" s="35">
        <v>0</v>
      </c>
      <c r="K389" s="35">
        <v>0</v>
      </c>
      <c r="L389" s="35">
        <v>0</v>
      </c>
      <c r="M389" s="35">
        <v>188000</v>
      </c>
      <c r="N389" s="35">
        <v>0</v>
      </c>
      <c r="O389" s="35">
        <v>0</v>
      </c>
      <c r="P389" s="34" t="s">
        <v>1231</v>
      </c>
      <c r="Q389" s="36" t="s">
        <v>36</v>
      </c>
      <c r="R389" s="37" t="s">
        <v>1232</v>
      </c>
    </row>
    <row r="390" spans="1:18" ht="91.2" x14ac:dyDescent="0.3">
      <c r="A390" s="32" t="s">
        <v>1233</v>
      </c>
      <c r="B390" s="33" t="s">
        <v>1234</v>
      </c>
      <c r="C390" s="34" t="s">
        <v>1027</v>
      </c>
      <c r="D390" s="34" t="s">
        <v>1144</v>
      </c>
      <c r="E390" s="34" t="s">
        <v>41</v>
      </c>
      <c r="F390" s="35">
        <v>16662.599999999999</v>
      </c>
      <c r="G390" s="35">
        <v>0</v>
      </c>
      <c r="H390" s="35">
        <v>0</v>
      </c>
      <c r="I390" s="35">
        <v>0</v>
      </c>
      <c r="J390" s="35">
        <v>0</v>
      </c>
      <c r="K390" s="35">
        <v>0</v>
      </c>
      <c r="L390" s="35">
        <v>0</v>
      </c>
      <c r="M390" s="35">
        <v>16662.599999999999</v>
      </c>
      <c r="N390" s="35">
        <v>0</v>
      </c>
      <c r="O390" s="35">
        <v>0</v>
      </c>
      <c r="P390" s="34" t="s">
        <v>1235</v>
      </c>
      <c r="Q390" s="36" t="s">
        <v>36</v>
      </c>
      <c r="R390" s="37" t="s">
        <v>202</v>
      </c>
    </row>
    <row r="391" spans="1:18" ht="45.6" x14ac:dyDescent="0.3">
      <c r="A391" s="32" t="s">
        <v>1236</v>
      </c>
      <c r="B391" s="33" t="s">
        <v>1237</v>
      </c>
      <c r="C391" s="34" t="s">
        <v>1027</v>
      </c>
      <c r="D391" s="34" t="s">
        <v>1109</v>
      </c>
      <c r="E391" s="34" t="s">
        <v>41</v>
      </c>
      <c r="F391" s="35">
        <v>47000</v>
      </c>
      <c r="G391" s="35">
        <v>0</v>
      </c>
      <c r="H391" s="35">
        <v>0</v>
      </c>
      <c r="I391" s="35">
        <v>0</v>
      </c>
      <c r="J391" s="35">
        <v>0</v>
      </c>
      <c r="K391" s="35">
        <v>0</v>
      </c>
      <c r="L391" s="35">
        <v>0</v>
      </c>
      <c r="M391" s="35">
        <v>47000</v>
      </c>
      <c r="N391" s="35">
        <v>0</v>
      </c>
      <c r="O391" s="35">
        <v>0</v>
      </c>
      <c r="P391" s="34" t="s">
        <v>1238</v>
      </c>
      <c r="Q391" s="36" t="s">
        <v>36</v>
      </c>
      <c r="R391" s="37" t="s">
        <v>202</v>
      </c>
    </row>
    <row r="392" spans="1:18" ht="91.2" x14ac:dyDescent="0.3">
      <c r="A392" s="32" t="s">
        <v>1239</v>
      </c>
      <c r="B392" s="33" t="s">
        <v>1240</v>
      </c>
      <c r="C392" s="34" t="s">
        <v>1027</v>
      </c>
      <c r="D392" s="34" t="s">
        <v>1241</v>
      </c>
      <c r="E392" s="34" t="s">
        <v>41</v>
      </c>
      <c r="F392" s="35">
        <v>0</v>
      </c>
      <c r="G392" s="35">
        <v>0</v>
      </c>
      <c r="H392" s="35">
        <v>0</v>
      </c>
      <c r="I392" s="35">
        <v>0</v>
      </c>
      <c r="J392" s="35">
        <v>0</v>
      </c>
      <c r="K392" s="35">
        <v>0</v>
      </c>
      <c r="L392" s="35">
        <v>0</v>
      </c>
      <c r="M392" s="35">
        <v>0</v>
      </c>
      <c r="N392" s="35">
        <v>0</v>
      </c>
      <c r="O392" s="35">
        <v>0</v>
      </c>
      <c r="P392" s="34" t="s">
        <v>1242</v>
      </c>
      <c r="Q392" s="36" t="s">
        <v>36</v>
      </c>
      <c r="R392" s="37" t="s">
        <v>46</v>
      </c>
    </row>
    <row r="393" spans="1:18" ht="45.6" x14ac:dyDescent="0.3">
      <c r="A393" s="32" t="s">
        <v>1243</v>
      </c>
      <c r="B393" s="33" t="s">
        <v>1244</v>
      </c>
      <c r="C393" s="34" t="s">
        <v>1027</v>
      </c>
      <c r="D393" s="34" t="s">
        <v>1109</v>
      </c>
      <c r="E393" s="34" t="s">
        <v>41</v>
      </c>
      <c r="F393" s="35">
        <v>2166000</v>
      </c>
      <c r="G393" s="35">
        <v>0</v>
      </c>
      <c r="H393" s="35">
        <v>0</v>
      </c>
      <c r="I393" s="35">
        <v>0</v>
      </c>
      <c r="J393" s="35">
        <v>0</v>
      </c>
      <c r="K393" s="35">
        <v>0</v>
      </c>
      <c r="L393" s="35">
        <v>0</v>
      </c>
      <c r="M393" s="35">
        <v>2166000</v>
      </c>
      <c r="N393" s="35">
        <v>0</v>
      </c>
      <c r="O393" s="35">
        <v>0</v>
      </c>
      <c r="P393" s="34" t="s">
        <v>1245</v>
      </c>
      <c r="Q393" s="36" t="s">
        <v>36</v>
      </c>
      <c r="R393" s="37" t="s">
        <v>1246</v>
      </c>
    </row>
    <row r="394" spans="1:18" ht="68.400000000000006" x14ac:dyDescent="0.3">
      <c r="A394" s="32" t="s">
        <v>1247</v>
      </c>
      <c r="B394" s="33" t="s">
        <v>1248</v>
      </c>
      <c r="C394" s="34" t="s">
        <v>1027</v>
      </c>
      <c r="D394" s="34" t="s">
        <v>1109</v>
      </c>
      <c r="E394" s="34" t="s">
        <v>41</v>
      </c>
      <c r="F394" s="35">
        <v>1358376.7</v>
      </c>
      <c r="G394" s="35">
        <v>0</v>
      </c>
      <c r="H394" s="35">
        <v>0</v>
      </c>
      <c r="I394" s="35">
        <v>0</v>
      </c>
      <c r="J394" s="35">
        <v>0</v>
      </c>
      <c r="K394" s="35">
        <v>0</v>
      </c>
      <c r="L394" s="35">
        <v>0</v>
      </c>
      <c r="M394" s="35">
        <v>1358376.7</v>
      </c>
      <c r="N394" s="35">
        <v>0</v>
      </c>
      <c r="O394" s="35">
        <v>0</v>
      </c>
      <c r="P394" s="34" t="s">
        <v>1249</v>
      </c>
      <c r="Q394" s="36" t="s">
        <v>36</v>
      </c>
      <c r="R394" s="37" t="s">
        <v>1250</v>
      </c>
    </row>
    <row r="395" spans="1:18" ht="45.6" x14ac:dyDescent="0.3">
      <c r="A395" s="32" t="s">
        <v>1251</v>
      </c>
      <c r="B395" s="33" t="s">
        <v>1252</v>
      </c>
      <c r="C395" s="34" t="s">
        <v>1027</v>
      </c>
      <c r="D395" s="34" t="s">
        <v>1109</v>
      </c>
      <c r="E395" s="34" t="s">
        <v>41</v>
      </c>
      <c r="F395" s="35">
        <v>197251.5</v>
      </c>
      <c r="G395" s="35">
        <v>0</v>
      </c>
      <c r="H395" s="35">
        <v>0</v>
      </c>
      <c r="I395" s="35">
        <v>0</v>
      </c>
      <c r="J395" s="35">
        <v>0</v>
      </c>
      <c r="K395" s="35">
        <v>0</v>
      </c>
      <c r="L395" s="35">
        <v>0</v>
      </c>
      <c r="M395" s="35">
        <v>197251.5</v>
      </c>
      <c r="N395" s="35">
        <v>0</v>
      </c>
      <c r="O395" s="35">
        <v>0</v>
      </c>
      <c r="P395" s="34" t="s">
        <v>1253</v>
      </c>
      <c r="Q395" s="36" t="s">
        <v>36</v>
      </c>
      <c r="R395" s="37" t="s">
        <v>37</v>
      </c>
    </row>
    <row r="396" spans="1:18" ht="45.6" x14ac:dyDescent="0.3">
      <c r="A396" s="32" t="s">
        <v>1254</v>
      </c>
      <c r="B396" s="33" t="s">
        <v>1255</v>
      </c>
      <c r="C396" s="34"/>
      <c r="D396" s="34" t="s">
        <v>1109</v>
      </c>
      <c r="E396" s="34"/>
      <c r="F396" s="35">
        <v>420053.3</v>
      </c>
      <c r="G396" s="35">
        <v>0</v>
      </c>
      <c r="H396" s="35">
        <v>0</v>
      </c>
      <c r="I396" s="35">
        <v>0</v>
      </c>
      <c r="J396" s="35">
        <v>0</v>
      </c>
      <c r="K396" s="35">
        <v>0</v>
      </c>
      <c r="L396" s="35">
        <v>0</v>
      </c>
      <c r="M396" s="35">
        <v>420053.3</v>
      </c>
      <c r="N396" s="35">
        <v>0</v>
      </c>
      <c r="O396" s="35">
        <v>0</v>
      </c>
      <c r="P396" s="34"/>
      <c r="Q396" s="36"/>
      <c r="R396" s="37"/>
    </row>
    <row r="397" spans="1:18" ht="91.2" x14ac:dyDescent="0.3">
      <c r="A397" s="32" t="s">
        <v>1256</v>
      </c>
      <c r="B397" s="33" t="s">
        <v>1257</v>
      </c>
      <c r="C397" s="34" t="s">
        <v>1027</v>
      </c>
      <c r="D397" s="34" t="s">
        <v>1144</v>
      </c>
      <c r="E397" s="34" t="s">
        <v>41</v>
      </c>
      <c r="F397" s="35">
        <v>46798</v>
      </c>
      <c r="G397" s="35">
        <v>0</v>
      </c>
      <c r="H397" s="35">
        <v>0</v>
      </c>
      <c r="I397" s="35">
        <v>0</v>
      </c>
      <c r="J397" s="35">
        <v>0</v>
      </c>
      <c r="K397" s="35">
        <v>0</v>
      </c>
      <c r="L397" s="35">
        <v>0</v>
      </c>
      <c r="M397" s="35">
        <v>46798</v>
      </c>
      <c r="N397" s="35">
        <v>0</v>
      </c>
      <c r="O397" s="35">
        <v>0</v>
      </c>
      <c r="P397" s="34" t="s">
        <v>1253</v>
      </c>
      <c r="Q397" s="36" t="s">
        <v>36</v>
      </c>
      <c r="R397" s="37" t="s">
        <v>56</v>
      </c>
    </row>
    <row r="398" spans="1:18" ht="68.400000000000006" x14ac:dyDescent="0.3">
      <c r="A398" s="32" t="s">
        <v>1258</v>
      </c>
      <c r="B398" s="33" t="s">
        <v>1259</v>
      </c>
      <c r="C398" s="34" t="s">
        <v>599</v>
      </c>
      <c r="D398" s="34" t="s">
        <v>600</v>
      </c>
      <c r="E398" s="34" t="s">
        <v>41</v>
      </c>
      <c r="F398" s="35">
        <v>2830</v>
      </c>
      <c r="G398" s="35">
        <v>2830</v>
      </c>
      <c r="H398" s="35">
        <v>0</v>
      </c>
      <c r="I398" s="35">
        <v>0</v>
      </c>
      <c r="J398" s="35">
        <v>0</v>
      </c>
      <c r="K398" s="35">
        <v>0</v>
      </c>
      <c r="L398" s="35">
        <v>0</v>
      </c>
      <c r="M398" s="35">
        <v>0</v>
      </c>
      <c r="N398" s="35">
        <v>0</v>
      </c>
      <c r="O398" s="35">
        <v>0</v>
      </c>
      <c r="P398" s="34" t="s">
        <v>1260</v>
      </c>
      <c r="Q398" s="36" t="s">
        <v>36</v>
      </c>
      <c r="R398" s="37" t="s">
        <v>79</v>
      </c>
    </row>
    <row r="399" spans="1:18" ht="68.400000000000006" x14ac:dyDescent="0.3">
      <c r="A399" s="32" t="s">
        <v>1261</v>
      </c>
      <c r="B399" s="33" t="s">
        <v>1262</v>
      </c>
      <c r="C399" s="34" t="s">
        <v>604</v>
      </c>
      <c r="D399" s="34" t="s">
        <v>605</v>
      </c>
      <c r="E399" s="34" t="s">
        <v>41</v>
      </c>
      <c r="F399" s="35">
        <v>569</v>
      </c>
      <c r="G399" s="35">
        <v>569</v>
      </c>
      <c r="H399" s="35">
        <v>0</v>
      </c>
      <c r="I399" s="35">
        <v>0</v>
      </c>
      <c r="J399" s="35">
        <v>0</v>
      </c>
      <c r="K399" s="35">
        <v>0</v>
      </c>
      <c r="L399" s="35">
        <v>0</v>
      </c>
      <c r="M399" s="35">
        <v>0</v>
      </c>
      <c r="N399" s="35">
        <v>0</v>
      </c>
      <c r="O399" s="35">
        <v>0</v>
      </c>
      <c r="P399" s="34" t="s">
        <v>1260</v>
      </c>
      <c r="Q399" s="36" t="s">
        <v>36</v>
      </c>
      <c r="R399" s="37" t="s">
        <v>279</v>
      </c>
    </row>
    <row r="400" spans="1:18" ht="68.400000000000006" x14ac:dyDescent="0.3">
      <c r="A400" s="32" t="s">
        <v>1263</v>
      </c>
      <c r="B400" s="33" t="s">
        <v>1264</v>
      </c>
      <c r="C400" s="34" t="s">
        <v>73</v>
      </c>
      <c r="D400" s="34" t="s">
        <v>608</v>
      </c>
      <c r="E400" s="34" t="s">
        <v>41</v>
      </c>
      <c r="F400" s="35">
        <v>3770</v>
      </c>
      <c r="G400" s="35">
        <v>3770</v>
      </c>
      <c r="H400" s="35">
        <v>0</v>
      </c>
      <c r="I400" s="35">
        <v>0</v>
      </c>
      <c r="J400" s="35">
        <v>0</v>
      </c>
      <c r="K400" s="35">
        <v>0</v>
      </c>
      <c r="L400" s="35">
        <v>0</v>
      </c>
      <c r="M400" s="35">
        <v>0</v>
      </c>
      <c r="N400" s="35">
        <v>0</v>
      </c>
      <c r="O400" s="35">
        <v>0</v>
      </c>
      <c r="P400" s="34" t="s">
        <v>1260</v>
      </c>
      <c r="Q400" s="36" t="s">
        <v>36</v>
      </c>
      <c r="R400" s="37" t="s">
        <v>137</v>
      </c>
    </row>
    <row r="401" spans="1:18" ht="68.400000000000006" x14ac:dyDescent="0.3">
      <c r="A401" s="32" t="s">
        <v>1265</v>
      </c>
      <c r="B401" s="33" t="s">
        <v>1266</v>
      </c>
      <c r="C401" s="34" t="s">
        <v>611</v>
      </c>
      <c r="D401" s="34" t="s">
        <v>612</v>
      </c>
      <c r="E401" s="34" t="s">
        <v>41</v>
      </c>
      <c r="F401" s="35">
        <v>2970</v>
      </c>
      <c r="G401" s="35">
        <v>2970</v>
      </c>
      <c r="H401" s="35">
        <v>0</v>
      </c>
      <c r="I401" s="35">
        <v>0</v>
      </c>
      <c r="J401" s="35">
        <v>0</v>
      </c>
      <c r="K401" s="35">
        <v>0</v>
      </c>
      <c r="L401" s="35">
        <v>0</v>
      </c>
      <c r="M401" s="35">
        <v>0</v>
      </c>
      <c r="N401" s="35">
        <v>0</v>
      </c>
      <c r="O401" s="35">
        <v>0</v>
      </c>
      <c r="P401" s="34" t="s">
        <v>1260</v>
      </c>
      <c r="Q401" s="36" t="s">
        <v>36</v>
      </c>
      <c r="R401" s="37" t="s">
        <v>79</v>
      </c>
    </row>
    <row r="402" spans="1:18" ht="68.400000000000006" x14ac:dyDescent="0.3">
      <c r="A402" s="32" t="s">
        <v>1267</v>
      </c>
      <c r="B402" s="33" t="s">
        <v>1268</v>
      </c>
      <c r="C402" s="34" t="s">
        <v>78</v>
      </c>
      <c r="D402" s="34" t="s">
        <v>615</v>
      </c>
      <c r="E402" s="34" t="s">
        <v>41</v>
      </c>
      <c r="F402" s="35">
        <v>990</v>
      </c>
      <c r="G402" s="35">
        <v>990</v>
      </c>
      <c r="H402" s="35">
        <v>0</v>
      </c>
      <c r="I402" s="35">
        <v>0</v>
      </c>
      <c r="J402" s="35">
        <v>0</v>
      </c>
      <c r="K402" s="35">
        <v>0</v>
      </c>
      <c r="L402" s="35">
        <v>0</v>
      </c>
      <c r="M402" s="35">
        <v>0</v>
      </c>
      <c r="N402" s="35">
        <v>0</v>
      </c>
      <c r="O402" s="35">
        <v>0</v>
      </c>
      <c r="P402" s="34" t="s">
        <v>1260</v>
      </c>
      <c r="Q402" s="36" t="s">
        <v>36</v>
      </c>
      <c r="R402" s="37" t="s">
        <v>56</v>
      </c>
    </row>
    <row r="403" spans="1:18" ht="68.400000000000006" x14ac:dyDescent="0.3">
      <c r="A403" s="32" t="s">
        <v>1269</v>
      </c>
      <c r="B403" s="33" t="s">
        <v>1270</v>
      </c>
      <c r="C403" s="34" t="s">
        <v>82</v>
      </c>
      <c r="D403" s="34" t="s">
        <v>618</v>
      </c>
      <c r="E403" s="34" t="s">
        <v>41</v>
      </c>
      <c r="F403" s="35">
        <v>2950</v>
      </c>
      <c r="G403" s="35">
        <v>2950</v>
      </c>
      <c r="H403" s="35">
        <v>0</v>
      </c>
      <c r="I403" s="35">
        <v>0</v>
      </c>
      <c r="J403" s="35">
        <v>0</v>
      </c>
      <c r="K403" s="35">
        <v>0</v>
      </c>
      <c r="L403" s="35">
        <v>0</v>
      </c>
      <c r="M403" s="35">
        <v>0</v>
      </c>
      <c r="N403" s="35">
        <v>0</v>
      </c>
      <c r="O403" s="35">
        <v>0</v>
      </c>
      <c r="P403" s="34" t="s">
        <v>1260</v>
      </c>
      <c r="Q403" s="36" t="s">
        <v>36</v>
      </c>
      <c r="R403" s="37" t="s">
        <v>497</v>
      </c>
    </row>
    <row r="404" spans="1:18" ht="68.400000000000006" x14ac:dyDescent="0.3">
      <c r="A404" s="32" t="s">
        <v>1271</v>
      </c>
      <c r="B404" s="33" t="s">
        <v>1272</v>
      </c>
      <c r="C404" s="34" t="s">
        <v>86</v>
      </c>
      <c r="D404" s="34" t="s">
        <v>621</v>
      </c>
      <c r="E404" s="34" t="s">
        <v>41</v>
      </c>
      <c r="F404" s="35">
        <v>1430</v>
      </c>
      <c r="G404" s="35">
        <v>1430</v>
      </c>
      <c r="H404" s="35">
        <v>0</v>
      </c>
      <c r="I404" s="35">
        <v>0</v>
      </c>
      <c r="J404" s="35">
        <v>0</v>
      </c>
      <c r="K404" s="35">
        <v>0</v>
      </c>
      <c r="L404" s="35">
        <v>0</v>
      </c>
      <c r="M404" s="35">
        <v>0</v>
      </c>
      <c r="N404" s="35">
        <v>0</v>
      </c>
      <c r="O404" s="35">
        <v>0</v>
      </c>
      <c r="P404" s="34" t="s">
        <v>1260</v>
      </c>
      <c r="Q404" s="36" t="s">
        <v>36</v>
      </c>
      <c r="R404" s="37" t="s">
        <v>715</v>
      </c>
    </row>
    <row r="405" spans="1:18" ht="68.400000000000006" x14ac:dyDescent="0.3">
      <c r="A405" s="32" t="s">
        <v>1273</v>
      </c>
      <c r="B405" s="33" t="s">
        <v>1274</v>
      </c>
      <c r="C405" s="34" t="s">
        <v>624</v>
      </c>
      <c r="D405" s="34" t="s">
        <v>625</v>
      </c>
      <c r="E405" s="34" t="s">
        <v>41</v>
      </c>
      <c r="F405" s="35">
        <v>2160</v>
      </c>
      <c r="G405" s="35">
        <v>2160</v>
      </c>
      <c r="H405" s="35">
        <v>0</v>
      </c>
      <c r="I405" s="35">
        <v>0</v>
      </c>
      <c r="J405" s="35">
        <v>0</v>
      </c>
      <c r="K405" s="35">
        <v>0</v>
      </c>
      <c r="L405" s="35">
        <v>0</v>
      </c>
      <c r="M405" s="35">
        <v>0</v>
      </c>
      <c r="N405" s="35">
        <v>0</v>
      </c>
      <c r="O405" s="35">
        <v>0</v>
      </c>
      <c r="P405" s="34" t="s">
        <v>1260</v>
      </c>
      <c r="Q405" s="36" t="s">
        <v>36</v>
      </c>
      <c r="R405" s="37" t="s">
        <v>131</v>
      </c>
    </row>
    <row r="406" spans="1:18" ht="68.400000000000006" x14ac:dyDescent="0.3">
      <c r="A406" s="32" t="s">
        <v>1275</v>
      </c>
      <c r="B406" s="33" t="s">
        <v>1276</v>
      </c>
      <c r="C406" s="34" t="s">
        <v>628</v>
      </c>
      <c r="D406" s="34" t="s">
        <v>629</v>
      </c>
      <c r="E406" s="34" t="s">
        <v>41</v>
      </c>
      <c r="F406" s="35">
        <v>850</v>
      </c>
      <c r="G406" s="35">
        <v>850</v>
      </c>
      <c r="H406" s="35">
        <v>0</v>
      </c>
      <c r="I406" s="35">
        <v>0</v>
      </c>
      <c r="J406" s="35">
        <v>0</v>
      </c>
      <c r="K406" s="35">
        <v>0</v>
      </c>
      <c r="L406" s="35">
        <v>0</v>
      </c>
      <c r="M406" s="35">
        <v>0</v>
      </c>
      <c r="N406" s="35">
        <v>0</v>
      </c>
      <c r="O406" s="35">
        <v>0</v>
      </c>
      <c r="P406" s="34" t="s">
        <v>1260</v>
      </c>
      <c r="Q406" s="36" t="s">
        <v>36</v>
      </c>
      <c r="R406" s="37" t="s">
        <v>56</v>
      </c>
    </row>
    <row r="407" spans="1:18" ht="68.400000000000006" x14ac:dyDescent="0.3">
      <c r="A407" s="32" t="s">
        <v>1277</v>
      </c>
      <c r="B407" s="33" t="s">
        <v>1278</v>
      </c>
      <c r="C407" s="34" t="s">
        <v>632</v>
      </c>
      <c r="D407" s="34" t="s">
        <v>633</v>
      </c>
      <c r="E407" s="34" t="s">
        <v>41</v>
      </c>
      <c r="F407" s="35">
        <v>800</v>
      </c>
      <c r="G407" s="35">
        <v>800</v>
      </c>
      <c r="H407" s="35">
        <v>0</v>
      </c>
      <c r="I407" s="35">
        <v>0</v>
      </c>
      <c r="J407" s="35">
        <v>0</v>
      </c>
      <c r="K407" s="35">
        <v>0</v>
      </c>
      <c r="L407" s="35">
        <v>0</v>
      </c>
      <c r="M407" s="35">
        <v>0</v>
      </c>
      <c r="N407" s="35">
        <v>0</v>
      </c>
      <c r="O407" s="35">
        <v>0</v>
      </c>
      <c r="P407" s="34" t="s">
        <v>1260</v>
      </c>
      <c r="Q407" s="36" t="s">
        <v>36</v>
      </c>
      <c r="R407" s="37" t="s">
        <v>79</v>
      </c>
    </row>
    <row r="408" spans="1:18" ht="68.400000000000006" x14ac:dyDescent="0.3">
      <c r="A408" s="32" t="s">
        <v>1279</v>
      </c>
      <c r="B408" s="33" t="s">
        <v>1280</v>
      </c>
      <c r="C408" s="34" t="s">
        <v>636</v>
      </c>
      <c r="D408" s="34" t="s">
        <v>637</v>
      </c>
      <c r="E408" s="34" t="s">
        <v>41</v>
      </c>
      <c r="F408" s="35">
        <v>0</v>
      </c>
      <c r="G408" s="35">
        <v>0</v>
      </c>
      <c r="H408" s="35">
        <v>0</v>
      </c>
      <c r="I408" s="35">
        <v>0</v>
      </c>
      <c r="J408" s="35">
        <v>0</v>
      </c>
      <c r="K408" s="35">
        <v>0</v>
      </c>
      <c r="L408" s="35">
        <v>0</v>
      </c>
      <c r="M408" s="35">
        <v>0</v>
      </c>
      <c r="N408" s="35">
        <v>0</v>
      </c>
      <c r="O408" s="35">
        <v>0</v>
      </c>
      <c r="P408" s="34" t="s">
        <v>1260</v>
      </c>
      <c r="Q408" s="36" t="s">
        <v>36</v>
      </c>
      <c r="R408" s="37" t="s">
        <v>206</v>
      </c>
    </row>
    <row r="409" spans="1:18" ht="68.400000000000006" x14ac:dyDescent="0.3">
      <c r="A409" s="32" t="s">
        <v>1281</v>
      </c>
      <c r="B409" s="33" t="s">
        <v>1282</v>
      </c>
      <c r="C409" s="34" t="s">
        <v>640</v>
      </c>
      <c r="D409" s="34" t="s">
        <v>641</v>
      </c>
      <c r="E409" s="34" t="s">
        <v>41</v>
      </c>
      <c r="F409" s="35">
        <v>3600</v>
      </c>
      <c r="G409" s="35">
        <v>3600</v>
      </c>
      <c r="H409" s="35">
        <v>0</v>
      </c>
      <c r="I409" s="35">
        <v>0</v>
      </c>
      <c r="J409" s="35">
        <v>0</v>
      </c>
      <c r="K409" s="35">
        <v>0</v>
      </c>
      <c r="L409" s="35">
        <v>0</v>
      </c>
      <c r="M409" s="35">
        <v>0</v>
      </c>
      <c r="N409" s="35">
        <v>0</v>
      </c>
      <c r="O409" s="35">
        <v>0</v>
      </c>
      <c r="P409" s="34" t="s">
        <v>1260</v>
      </c>
      <c r="Q409" s="36" t="s">
        <v>36</v>
      </c>
      <c r="R409" s="37" t="s">
        <v>56</v>
      </c>
    </row>
    <row r="410" spans="1:18" ht="68.400000000000006" x14ac:dyDescent="0.3">
      <c r="A410" s="32" t="s">
        <v>1283</v>
      </c>
      <c r="B410" s="33" t="s">
        <v>1284</v>
      </c>
      <c r="C410" s="34" t="s">
        <v>644</v>
      </c>
      <c r="D410" s="34" t="s">
        <v>645</v>
      </c>
      <c r="E410" s="34" t="s">
        <v>41</v>
      </c>
      <c r="F410" s="35">
        <v>5800</v>
      </c>
      <c r="G410" s="35">
        <v>5800</v>
      </c>
      <c r="H410" s="35">
        <v>0</v>
      </c>
      <c r="I410" s="35">
        <v>0</v>
      </c>
      <c r="J410" s="35">
        <v>0</v>
      </c>
      <c r="K410" s="35">
        <v>0</v>
      </c>
      <c r="L410" s="35">
        <v>0</v>
      </c>
      <c r="M410" s="35">
        <v>0</v>
      </c>
      <c r="N410" s="35">
        <v>0</v>
      </c>
      <c r="O410" s="35">
        <v>0</v>
      </c>
      <c r="P410" s="34" t="s">
        <v>1260</v>
      </c>
      <c r="Q410" s="36" t="s">
        <v>36</v>
      </c>
      <c r="R410" s="37" t="s">
        <v>1285</v>
      </c>
    </row>
    <row r="411" spans="1:18" ht="68.400000000000006" x14ac:dyDescent="0.3">
      <c r="A411" s="32" t="s">
        <v>1286</v>
      </c>
      <c r="B411" s="33" t="s">
        <v>1287</v>
      </c>
      <c r="C411" s="34" t="s">
        <v>648</v>
      </c>
      <c r="D411" s="34" t="s">
        <v>649</v>
      </c>
      <c r="E411" s="34" t="s">
        <v>41</v>
      </c>
      <c r="F411" s="35">
        <v>1930</v>
      </c>
      <c r="G411" s="35">
        <v>1930</v>
      </c>
      <c r="H411" s="35">
        <v>0</v>
      </c>
      <c r="I411" s="35">
        <v>0</v>
      </c>
      <c r="J411" s="35">
        <v>0</v>
      </c>
      <c r="K411" s="35">
        <v>0</v>
      </c>
      <c r="L411" s="35">
        <v>0</v>
      </c>
      <c r="M411" s="35">
        <v>0</v>
      </c>
      <c r="N411" s="35">
        <v>0</v>
      </c>
      <c r="O411" s="35">
        <v>0</v>
      </c>
      <c r="P411" s="34" t="s">
        <v>1260</v>
      </c>
      <c r="Q411" s="36" t="s">
        <v>36</v>
      </c>
      <c r="R411" s="37" t="s">
        <v>139</v>
      </c>
    </row>
    <row r="412" spans="1:18" ht="45.6" x14ac:dyDescent="0.3">
      <c r="A412" s="26" t="s">
        <v>1288</v>
      </c>
      <c r="B412" s="27" t="s">
        <v>1289</v>
      </c>
      <c r="C412" s="28" t="s">
        <v>1027</v>
      </c>
      <c r="D412" s="28" t="s">
        <v>1030</v>
      </c>
      <c r="E412" s="28" t="s">
        <v>34</v>
      </c>
      <c r="F412" s="29">
        <f t="shared" ref="F412:O412" si="110">SUM(F413:F413)</f>
        <v>15697.5</v>
      </c>
      <c r="G412" s="29">
        <f t="shared" si="110"/>
        <v>15697.5</v>
      </c>
      <c r="H412" s="29">
        <f t="shared" si="110"/>
        <v>0</v>
      </c>
      <c r="I412" s="29">
        <f t="shared" si="110"/>
        <v>0</v>
      </c>
      <c r="J412" s="29">
        <f t="shared" si="110"/>
        <v>0</v>
      </c>
      <c r="K412" s="29">
        <f t="shared" si="110"/>
        <v>0</v>
      </c>
      <c r="L412" s="29">
        <f t="shared" si="110"/>
        <v>0</v>
      </c>
      <c r="M412" s="29">
        <f t="shared" si="110"/>
        <v>0</v>
      </c>
      <c r="N412" s="29">
        <f t="shared" si="110"/>
        <v>0</v>
      </c>
      <c r="O412" s="29">
        <f t="shared" si="110"/>
        <v>0</v>
      </c>
      <c r="P412" s="28" t="s">
        <v>1290</v>
      </c>
      <c r="Q412" s="30" t="s">
        <v>36</v>
      </c>
      <c r="R412" s="31" t="s">
        <v>46</v>
      </c>
    </row>
    <row r="413" spans="1:18" ht="45.6" x14ac:dyDescent="0.3">
      <c r="A413" s="32" t="s">
        <v>1291</v>
      </c>
      <c r="B413" s="33" t="s">
        <v>1292</v>
      </c>
      <c r="C413" s="34" t="s">
        <v>1027</v>
      </c>
      <c r="D413" s="34" t="s">
        <v>1086</v>
      </c>
      <c r="E413" s="34" t="s">
        <v>41</v>
      </c>
      <c r="F413" s="35">
        <v>15697.5</v>
      </c>
      <c r="G413" s="35">
        <v>15697.5</v>
      </c>
      <c r="H413" s="35">
        <v>0</v>
      </c>
      <c r="I413" s="35">
        <v>0</v>
      </c>
      <c r="J413" s="35">
        <v>0</v>
      </c>
      <c r="K413" s="35">
        <v>0</v>
      </c>
      <c r="L413" s="35">
        <v>0</v>
      </c>
      <c r="M413" s="35">
        <v>0</v>
      </c>
      <c r="N413" s="35">
        <v>0</v>
      </c>
      <c r="O413" s="35">
        <v>0</v>
      </c>
      <c r="P413" s="34" t="s">
        <v>1293</v>
      </c>
      <c r="Q413" s="36" t="s">
        <v>36</v>
      </c>
      <c r="R413" s="37" t="s">
        <v>46</v>
      </c>
    </row>
    <row r="414" spans="1:18" ht="45.6" x14ac:dyDescent="0.3">
      <c r="A414" s="26" t="s">
        <v>1294</v>
      </c>
      <c r="B414" s="27" t="s">
        <v>1295</v>
      </c>
      <c r="C414" s="28" t="s">
        <v>1027</v>
      </c>
      <c r="D414" s="28" t="s">
        <v>1030</v>
      </c>
      <c r="E414" s="28" t="s">
        <v>34</v>
      </c>
      <c r="F414" s="29">
        <f t="shared" ref="F414:O414" si="111">SUM(F415:F426)</f>
        <v>162569.81</v>
      </c>
      <c r="G414" s="29">
        <f t="shared" si="111"/>
        <v>33371</v>
      </c>
      <c r="H414" s="29">
        <f t="shared" si="111"/>
        <v>127698.81</v>
      </c>
      <c r="I414" s="29">
        <f t="shared" si="111"/>
        <v>0</v>
      </c>
      <c r="J414" s="29">
        <f t="shared" si="111"/>
        <v>1500</v>
      </c>
      <c r="K414" s="29">
        <f t="shared" si="111"/>
        <v>0</v>
      </c>
      <c r="L414" s="29">
        <f t="shared" si="111"/>
        <v>0</v>
      </c>
      <c r="M414" s="29">
        <f t="shared" si="111"/>
        <v>0</v>
      </c>
      <c r="N414" s="29">
        <f t="shared" si="111"/>
        <v>0</v>
      </c>
      <c r="O414" s="29">
        <f t="shared" si="111"/>
        <v>0</v>
      </c>
      <c r="P414" s="28" t="s">
        <v>1296</v>
      </c>
      <c r="Q414" s="30" t="s">
        <v>36</v>
      </c>
      <c r="R414" s="31" t="s">
        <v>37</v>
      </c>
    </row>
    <row r="415" spans="1:18" ht="45.6" x14ac:dyDescent="0.3">
      <c r="A415" s="32" t="s">
        <v>1297</v>
      </c>
      <c r="B415" s="33" t="s">
        <v>1298</v>
      </c>
      <c r="C415" s="34" t="s">
        <v>673</v>
      </c>
      <c r="D415" s="34" t="s">
        <v>688</v>
      </c>
      <c r="E415" s="34" t="s">
        <v>41</v>
      </c>
      <c r="F415" s="35">
        <v>1500</v>
      </c>
      <c r="G415" s="35">
        <v>0</v>
      </c>
      <c r="H415" s="35">
        <v>0</v>
      </c>
      <c r="I415" s="35">
        <v>0</v>
      </c>
      <c r="J415" s="35">
        <v>1500</v>
      </c>
      <c r="K415" s="35">
        <v>0</v>
      </c>
      <c r="L415" s="35">
        <v>0</v>
      </c>
      <c r="M415" s="35">
        <v>0</v>
      </c>
      <c r="N415" s="35">
        <v>0</v>
      </c>
      <c r="O415" s="35">
        <v>0</v>
      </c>
      <c r="P415" s="34" t="s">
        <v>1299</v>
      </c>
      <c r="Q415" s="36" t="s">
        <v>36</v>
      </c>
      <c r="R415" s="37" t="s">
        <v>79</v>
      </c>
    </row>
    <row r="416" spans="1:18" ht="45.6" x14ac:dyDescent="0.3">
      <c r="A416" s="32" t="s">
        <v>1300</v>
      </c>
      <c r="B416" s="33" t="s">
        <v>1301</v>
      </c>
      <c r="C416" s="34" t="s">
        <v>644</v>
      </c>
      <c r="D416" s="34" t="s">
        <v>645</v>
      </c>
      <c r="E416" s="34" t="s">
        <v>41</v>
      </c>
      <c r="F416" s="35">
        <v>72653.149999999994</v>
      </c>
      <c r="G416" s="35">
        <v>0</v>
      </c>
      <c r="H416" s="35">
        <v>72653.149999999994</v>
      </c>
      <c r="I416" s="35">
        <v>0</v>
      </c>
      <c r="J416" s="35">
        <v>0</v>
      </c>
      <c r="K416" s="35">
        <v>0</v>
      </c>
      <c r="L416" s="35">
        <v>0</v>
      </c>
      <c r="M416" s="35">
        <v>0</v>
      </c>
      <c r="N416" s="35">
        <v>0</v>
      </c>
      <c r="O416" s="35">
        <v>0</v>
      </c>
      <c r="P416" s="34" t="s">
        <v>1302</v>
      </c>
      <c r="Q416" s="36" t="s">
        <v>36</v>
      </c>
      <c r="R416" s="37" t="s">
        <v>56</v>
      </c>
    </row>
    <row r="417" spans="1:18" ht="45.6" x14ac:dyDescent="0.3">
      <c r="A417" s="32" t="s">
        <v>1303</v>
      </c>
      <c r="B417" s="33" t="s">
        <v>1304</v>
      </c>
      <c r="C417" s="34" t="s">
        <v>604</v>
      </c>
      <c r="D417" s="34" t="s">
        <v>605</v>
      </c>
      <c r="E417" s="34" t="s">
        <v>41</v>
      </c>
      <c r="F417" s="35">
        <v>6997.47</v>
      </c>
      <c r="G417" s="35">
        <v>0</v>
      </c>
      <c r="H417" s="35">
        <v>6997.47</v>
      </c>
      <c r="I417" s="35">
        <v>0</v>
      </c>
      <c r="J417" s="35">
        <v>0</v>
      </c>
      <c r="K417" s="35">
        <v>0</v>
      </c>
      <c r="L417" s="35">
        <v>0</v>
      </c>
      <c r="M417" s="35">
        <v>0</v>
      </c>
      <c r="N417" s="35">
        <v>0</v>
      </c>
      <c r="O417" s="35">
        <v>0</v>
      </c>
      <c r="P417" s="34" t="s">
        <v>1302</v>
      </c>
      <c r="Q417" s="36" t="s">
        <v>36</v>
      </c>
      <c r="R417" s="37" t="s">
        <v>46</v>
      </c>
    </row>
    <row r="418" spans="1:18" ht="45.6" x14ac:dyDescent="0.3">
      <c r="A418" s="32" t="s">
        <v>1305</v>
      </c>
      <c r="B418" s="33" t="s">
        <v>1306</v>
      </c>
      <c r="C418" s="34" t="s">
        <v>73</v>
      </c>
      <c r="D418" s="34" t="s">
        <v>608</v>
      </c>
      <c r="E418" s="34" t="s">
        <v>41</v>
      </c>
      <c r="F418" s="35">
        <v>7359.81</v>
      </c>
      <c r="G418" s="35">
        <v>0</v>
      </c>
      <c r="H418" s="35">
        <v>7359.81</v>
      </c>
      <c r="I418" s="35">
        <v>0</v>
      </c>
      <c r="J418" s="35">
        <v>0</v>
      </c>
      <c r="K418" s="35">
        <v>0</v>
      </c>
      <c r="L418" s="35">
        <v>0</v>
      </c>
      <c r="M418" s="35">
        <v>0</v>
      </c>
      <c r="N418" s="35">
        <v>0</v>
      </c>
      <c r="O418" s="35">
        <v>0</v>
      </c>
      <c r="P418" s="34" t="s">
        <v>1307</v>
      </c>
      <c r="Q418" s="36" t="s">
        <v>36</v>
      </c>
      <c r="R418" s="37" t="s">
        <v>46</v>
      </c>
    </row>
    <row r="419" spans="1:18" ht="45.6" x14ac:dyDescent="0.3">
      <c r="A419" s="32" t="s">
        <v>1308</v>
      </c>
      <c r="B419" s="33" t="s">
        <v>1309</v>
      </c>
      <c r="C419" s="34" t="s">
        <v>611</v>
      </c>
      <c r="D419" s="34" t="s">
        <v>612</v>
      </c>
      <c r="E419" s="34" t="s">
        <v>41</v>
      </c>
      <c r="F419" s="35">
        <v>1566.93</v>
      </c>
      <c r="G419" s="35">
        <v>0</v>
      </c>
      <c r="H419" s="35">
        <v>1566.93</v>
      </c>
      <c r="I419" s="35">
        <v>0</v>
      </c>
      <c r="J419" s="35">
        <v>0</v>
      </c>
      <c r="K419" s="35">
        <v>0</v>
      </c>
      <c r="L419" s="35">
        <v>0</v>
      </c>
      <c r="M419" s="35">
        <v>0</v>
      </c>
      <c r="N419" s="35">
        <v>0</v>
      </c>
      <c r="O419" s="35">
        <v>0</v>
      </c>
      <c r="P419" s="34" t="s">
        <v>1302</v>
      </c>
      <c r="Q419" s="36" t="s">
        <v>36</v>
      </c>
      <c r="R419" s="37" t="s">
        <v>46</v>
      </c>
    </row>
    <row r="420" spans="1:18" ht="45.6" x14ac:dyDescent="0.3">
      <c r="A420" s="32" t="s">
        <v>1310</v>
      </c>
      <c r="B420" s="33" t="s">
        <v>1311</v>
      </c>
      <c r="C420" s="34" t="s">
        <v>78</v>
      </c>
      <c r="D420" s="34" t="s">
        <v>615</v>
      </c>
      <c r="E420" s="34" t="s">
        <v>41</v>
      </c>
      <c r="F420" s="35">
        <v>4440.96</v>
      </c>
      <c r="G420" s="35">
        <v>0</v>
      </c>
      <c r="H420" s="35">
        <v>4440.96</v>
      </c>
      <c r="I420" s="35">
        <v>0</v>
      </c>
      <c r="J420" s="35">
        <v>0</v>
      </c>
      <c r="K420" s="35">
        <v>0</v>
      </c>
      <c r="L420" s="35">
        <v>0</v>
      </c>
      <c r="M420" s="35">
        <v>0</v>
      </c>
      <c r="N420" s="35">
        <v>0</v>
      </c>
      <c r="O420" s="35">
        <v>0</v>
      </c>
      <c r="P420" s="34" t="s">
        <v>1302</v>
      </c>
      <c r="Q420" s="36" t="s">
        <v>36</v>
      </c>
      <c r="R420" s="37" t="s">
        <v>46</v>
      </c>
    </row>
    <row r="421" spans="1:18" ht="45.6" x14ac:dyDescent="0.3">
      <c r="A421" s="32" t="s">
        <v>1312</v>
      </c>
      <c r="B421" s="33" t="s">
        <v>1313</v>
      </c>
      <c r="C421" s="34" t="s">
        <v>82</v>
      </c>
      <c r="D421" s="34" t="s">
        <v>618</v>
      </c>
      <c r="E421" s="34" t="s">
        <v>41</v>
      </c>
      <c r="F421" s="35">
        <v>26236.52</v>
      </c>
      <c r="G421" s="35">
        <v>16571</v>
      </c>
      <c r="H421" s="35">
        <v>9665.52</v>
      </c>
      <c r="I421" s="35">
        <v>0</v>
      </c>
      <c r="J421" s="35">
        <v>0</v>
      </c>
      <c r="K421" s="35">
        <v>0</v>
      </c>
      <c r="L421" s="35">
        <v>0</v>
      </c>
      <c r="M421" s="35">
        <v>0</v>
      </c>
      <c r="N421" s="35">
        <v>0</v>
      </c>
      <c r="O421" s="35">
        <v>0</v>
      </c>
      <c r="P421" s="34" t="s">
        <v>1302</v>
      </c>
      <c r="Q421" s="36" t="s">
        <v>36</v>
      </c>
      <c r="R421" s="37" t="s">
        <v>151</v>
      </c>
    </row>
    <row r="422" spans="1:18" ht="45.6" x14ac:dyDescent="0.3">
      <c r="A422" s="32" t="s">
        <v>1314</v>
      </c>
      <c r="B422" s="33" t="s">
        <v>1315</v>
      </c>
      <c r="C422" s="34" t="s">
        <v>86</v>
      </c>
      <c r="D422" s="34" t="s">
        <v>621</v>
      </c>
      <c r="E422" s="34" t="s">
        <v>41</v>
      </c>
      <c r="F422" s="35">
        <v>24748.25</v>
      </c>
      <c r="G422" s="35">
        <v>16800</v>
      </c>
      <c r="H422" s="35">
        <v>7948.25</v>
      </c>
      <c r="I422" s="35">
        <v>0</v>
      </c>
      <c r="J422" s="35">
        <v>0</v>
      </c>
      <c r="K422" s="35">
        <v>0</v>
      </c>
      <c r="L422" s="35">
        <v>0</v>
      </c>
      <c r="M422" s="35">
        <v>0</v>
      </c>
      <c r="N422" s="35">
        <v>0</v>
      </c>
      <c r="O422" s="35">
        <v>0</v>
      </c>
      <c r="P422" s="34" t="s">
        <v>1302</v>
      </c>
      <c r="Q422" s="36" t="s">
        <v>36</v>
      </c>
      <c r="R422" s="37" t="s">
        <v>37</v>
      </c>
    </row>
    <row r="423" spans="1:18" ht="45.6" x14ac:dyDescent="0.3">
      <c r="A423" s="32" t="s">
        <v>1316</v>
      </c>
      <c r="B423" s="33" t="s">
        <v>1317</v>
      </c>
      <c r="C423" s="34" t="s">
        <v>624</v>
      </c>
      <c r="D423" s="34" t="s">
        <v>625</v>
      </c>
      <c r="E423" s="34" t="s">
        <v>41</v>
      </c>
      <c r="F423" s="35">
        <v>8202.64</v>
      </c>
      <c r="G423" s="35">
        <v>0</v>
      </c>
      <c r="H423" s="35">
        <v>8202.64</v>
      </c>
      <c r="I423" s="35">
        <v>0</v>
      </c>
      <c r="J423" s="35">
        <v>0</v>
      </c>
      <c r="K423" s="35">
        <v>0</v>
      </c>
      <c r="L423" s="35">
        <v>0</v>
      </c>
      <c r="M423" s="35">
        <v>0</v>
      </c>
      <c r="N423" s="35">
        <v>0</v>
      </c>
      <c r="O423" s="35">
        <v>0</v>
      </c>
      <c r="P423" s="34" t="s">
        <v>1302</v>
      </c>
      <c r="Q423" s="36" t="s">
        <v>36</v>
      </c>
      <c r="R423" s="37" t="s">
        <v>46</v>
      </c>
    </row>
    <row r="424" spans="1:18" ht="45.6" x14ac:dyDescent="0.3">
      <c r="A424" s="32" t="s">
        <v>1318</v>
      </c>
      <c r="B424" s="33" t="s">
        <v>1319</v>
      </c>
      <c r="C424" s="34" t="s">
        <v>628</v>
      </c>
      <c r="D424" s="34" t="s">
        <v>629</v>
      </c>
      <c r="E424" s="34" t="s">
        <v>41</v>
      </c>
      <c r="F424" s="35">
        <v>7262.26</v>
      </c>
      <c r="G424" s="35">
        <v>0</v>
      </c>
      <c r="H424" s="35">
        <v>7262.26</v>
      </c>
      <c r="I424" s="35">
        <v>0</v>
      </c>
      <c r="J424" s="35">
        <v>0</v>
      </c>
      <c r="K424" s="35">
        <v>0</v>
      </c>
      <c r="L424" s="35">
        <v>0</v>
      </c>
      <c r="M424" s="35">
        <v>0</v>
      </c>
      <c r="N424" s="35">
        <v>0</v>
      </c>
      <c r="O424" s="35">
        <v>0</v>
      </c>
      <c r="P424" s="34" t="s">
        <v>1302</v>
      </c>
      <c r="Q424" s="36" t="s">
        <v>36</v>
      </c>
      <c r="R424" s="37" t="s">
        <v>37</v>
      </c>
    </row>
    <row r="425" spans="1:18" ht="45.6" x14ac:dyDescent="0.3">
      <c r="A425" s="32" t="s">
        <v>1320</v>
      </c>
      <c r="B425" s="33" t="s">
        <v>1321</v>
      </c>
      <c r="C425" s="34" t="s">
        <v>632</v>
      </c>
      <c r="D425" s="34" t="s">
        <v>633</v>
      </c>
      <c r="E425" s="34" t="s">
        <v>41</v>
      </c>
      <c r="F425" s="35">
        <v>1601.82</v>
      </c>
      <c r="G425" s="35">
        <v>0</v>
      </c>
      <c r="H425" s="35">
        <v>1601.82</v>
      </c>
      <c r="I425" s="35">
        <v>0</v>
      </c>
      <c r="J425" s="35">
        <v>0</v>
      </c>
      <c r="K425" s="35">
        <v>0</v>
      </c>
      <c r="L425" s="35">
        <v>0</v>
      </c>
      <c r="M425" s="35">
        <v>0</v>
      </c>
      <c r="N425" s="35">
        <v>0</v>
      </c>
      <c r="O425" s="35">
        <v>0</v>
      </c>
      <c r="P425" s="34" t="s">
        <v>1302</v>
      </c>
      <c r="Q425" s="36" t="s">
        <v>36</v>
      </c>
      <c r="R425" s="37" t="s">
        <v>46</v>
      </c>
    </row>
    <row r="426" spans="1:18" ht="45.6" x14ac:dyDescent="0.3">
      <c r="A426" s="32" t="s">
        <v>1322</v>
      </c>
      <c r="B426" s="33" t="s">
        <v>1323</v>
      </c>
      <c r="C426" s="34" t="s">
        <v>673</v>
      </c>
      <c r="D426" s="34" t="s">
        <v>688</v>
      </c>
      <c r="E426" s="34"/>
      <c r="F426" s="35">
        <v>0</v>
      </c>
      <c r="G426" s="35">
        <v>0</v>
      </c>
      <c r="H426" s="35">
        <v>0</v>
      </c>
      <c r="I426" s="35">
        <v>0</v>
      </c>
      <c r="J426" s="35">
        <v>0</v>
      </c>
      <c r="K426" s="35">
        <v>0</v>
      </c>
      <c r="L426" s="35">
        <v>0</v>
      </c>
      <c r="M426" s="35">
        <v>0</v>
      </c>
      <c r="N426" s="35">
        <v>0</v>
      </c>
      <c r="O426" s="35">
        <v>0</v>
      </c>
      <c r="P426" s="34" t="s">
        <v>1324</v>
      </c>
      <c r="Q426" s="36" t="s">
        <v>36</v>
      </c>
      <c r="R426" s="37" t="s">
        <v>37</v>
      </c>
    </row>
    <row r="427" spans="1:18" ht="45.6" x14ac:dyDescent="0.3">
      <c r="A427" s="20" t="s">
        <v>1325</v>
      </c>
      <c r="B427" s="21" t="s">
        <v>1326</v>
      </c>
      <c r="C427" s="22" t="s">
        <v>1327</v>
      </c>
      <c r="D427" s="22" t="s">
        <v>1328</v>
      </c>
      <c r="E427" s="22"/>
      <c r="F427" s="23">
        <f t="shared" ref="F427:O427" si="112">SUM(F428:F428)</f>
        <v>2500</v>
      </c>
      <c r="G427" s="23">
        <f t="shared" si="112"/>
        <v>2500</v>
      </c>
      <c r="H427" s="23">
        <f t="shared" si="112"/>
        <v>0</v>
      </c>
      <c r="I427" s="23">
        <f t="shared" si="112"/>
        <v>0</v>
      </c>
      <c r="J427" s="23">
        <f t="shared" si="112"/>
        <v>0</v>
      </c>
      <c r="K427" s="23">
        <f t="shared" si="112"/>
        <v>0</v>
      </c>
      <c r="L427" s="23">
        <f t="shared" si="112"/>
        <v>0</v>
      </c>
      <c r="M427" s="23">
        <f t="shared" si="112"/>
        <v>0</v>
      </c>
      <c r="N427" s="23">
        <f t="shared" si="112"/>
        <v>0</v>
      </c>
      <c r="O427" s="23">
        <f t="shared" si="112"/>
        <v>0</v>
      </c>
      <c r="P427" s="22" t="s">
        <v>1329</v>
      </c>
      <c r="Q427" s="24" t="s">
        <v>30</v>
      </c>
      <c r="R427" s="25" t="s">
        <v>108</v>
      </c>
    </row>
    <row r="428" spans="1:18" ht="45.6" x14ac:dyDescent="0.3">
      <c r="A428" s="26" t="s">
        <v>1330</v>
      </c>
      <c r="B428" s="27" t="s">
        <v>1331</v>
      </c>
      <c r="C428" s="28" t="s">
        <v>753</v>
      </c>
      <c r="D428" s="28" t="s">
        <v>754</v>
      </c>
      <c r="E428" s="28" t="s">
        <v>34</v>
      </c>
      <c r="F428" s="29">
        <f t="shared" ref="F428:O428" si="113">SUM(F429:F431)</f>
        <v>2500</v>
      </c>
      <c r="G428" s="29">
        <f t="shared" si="113"/>
        <v>2500</v>
      </c>
      <c r="H428" s="29">
        <f t="shared" si="113"/>
        <v>0</v>
      </c>
      <c r="I428" s="29">
        <f t="shared" si="113"/>
        <v>0</v>
      </c>
      <c r="J428" s="29">
        <f t="shared" si="113"/>
        <v>0</v>
      </c>
      <c r="K428" s="29">
        <f t="shared" si="113"/>
        <v>0</v>
      </c>
      <c r="L428" s="29">
        <f t="shared" si="113"/>
        <v>0</v>
      </c>
      <c r="M428" s="29">
        <f t="shared" si="113"/>
        <v>0</v>
      </c>
      <c r="N428" s="29">
        <f t="shared" si="113"/>
        <v>0</v>
      </c>
      <c r="O428" s="29">
        <f t="shared" si="113"/>
        <v>0</v>
      </c>
      <c r="P428" s="28" t="s">
        <v>1332</v>
      </c>
      <c r="Q428" s="30" t="s">
        <v>36</v>
      </c>
      <c r="R428" s="31" t="s">
        <v>56</v>
      </c>
    </row>
    <row r="429" spans="1:18" ht="68.400000000000006" x14ac:dyDescent="0.3">
      <c r="A429" s="32" t="s">
        <v>1333</v>
      </c>
      <c r="B429" s="33" t="s">
        <v>1334</v>
      </c>
      <c r="C429" s="34" t="s">
        <v>156</v>
      </c>
      <c r="D429" s="34" t="s">
        <v>157</v>
      </c>
      <c r="E429" s="34"/>
      <c r="F429" s="35">
        <v>500</v>
      </c>
      <c r="G429" s="35">
        <v>500</v>
      </c>
      <c r="H429" s="35">
        <v>0</v>
      </c>
      <c r="I429" s="35">
        <v>0</v>
      </c>
      <c r="J429" s="35">
        <v>0</v>
      </c>
      <c r="K429" s="35">
        <v>0</v>
      </c>
      <c r="L429" s="35">
        <v>0</v>
      </c>
      <c r="M429" s="35">
        <v>0</v>
      </c>
      <c r="N429" s="35">
        <v>0</v>
      </c>
      <c r="O429" s="35">
        <v>0</v>
      </c>
      <c r="P429" s="34" t="s">
        <v>1335</v>
      </c>
      <c r="Q429" s="36" t="s">
        <v>36</v>
      </c>
      <c r="R429" s="37" t="s">
        <v>46</v>
      </c>
    </row>
    <row r="430" spans="1:18" ht="68.400000000000006" x14ac:dyDescent="0.3">
      <c r="A430" s="32" t="s">
        <v>1336</v>
      </c>
      <c r="B430" s="33" t="s">
        <v>1337</v>
      </c>
      <c r="C430" s="34" t="s">
        <v>156</v>
      </c>
      <c r="D430" s="34" t="s">
        <v>157</v>
      </c>
      <c r="E430" s="34" t="s">
        <v>41</v>
      </c>
      <c r="F430" s="35">
        <v>2000</v>
      </c>
      <c r="G430" s="35">
        <v>2000</v>
      </c>
      <c r="H430" s="35">
        <v>0</v>
      </c>
      <c r="I430" s="35">
        <v>0</v>
      </c>
      <c r="J430" s="35">
        <v>0</v>
      </c>
      <c r="K430" s="35">
        <v>0</v>
      </c>
      <c r="L430" s="35">
        <v>0</v>
      </c>
      <c r="M430" s="35">
        <v>0</v>
      </c>
      <c r="N430" s="35">
        <v>0</v>
      </c>
      <c r="O430" s="35">
        <v>0</v>
      </c>
      <c r="P430" s="34" t="s">
        <v>1338</v>
      </c>
      <c r="Q430" s="36" t="s">
        <v>36</v>
      </c>
      <c r="R430" s="37" t="s">
        <v>46</v>
      </c>
    </row>
    <row r="431" spans="1:18" ht="68.400000000000006" x14ac:dyDescent="0.3">
      <c r="A431" s="32" t="s">
        <v>1339</v>
      </c>
      <c r="B431" s="33" t="s">
        <v>1340</v>
      </c>
      <c r="C431" s="34" t="s">
        <v>1027</v>
      </c>
      <c r="D431" s="34" t="s">
        <v>1030</v>
      </c>
      <c r="E431" s="34" t="s">
        <v>41</v>
      </c>
      <c r="F431" s="35">
        <v>0</v>
      </c>
      <c r="G431" s="35">
        <v>0</v>
      </c>
      <c r="H431" s="35">
        <v>0</v>
      </c>
      <c r="I431" s="35">
        <v>0</v>
      </c>
      <c r="J431" s="35">
        <v>0</v>
      </c>
      <c r="K431" s="35">
        <v>0</v>
      </c>
      <c r="L431" s="35">
        <v>0</v>
      </c>
      <c r="M431" s="35">
        <v>0</v>
      </c>
      <c r="N431" s="35">
        <v>0</v>
      </c>
      <c r="O431" s="35">
        <v>0</v>
      </c>
      <c r="P431" s="34" t="s">
        <v>1341</v>
      </c>
      <c r="Q431" s="36" t="s">
        <v>36</v>
      </c>
      <c r="R431" s="37" t="s">
        <v>46</v>
      </c>
    </row>
    <row r="432" spans="1:18" ht="45.6" x14ac:dyDescent="0.3">
      <c r="A432" s="20" t="s">
        <v>1342</v>
      </c>
      <c r="B432" s="21" t="s">
        <v>1343</v>
      </c>
      <c r="C432" s="22" t="s">
        <v>1027</v>
      </c>
      <c r="D432" s="22" t="s">
        <v>1030</v>
      </c>
      <c r="E432" s="22"/>
      <c r="F432" s="23">
        <f t="shared" ref="F432:O432" si="114">SUM(F433:F433)</f>
        <v>115005</v>
      </c>
      <c r="G432" s="23">
        <f t="shared" si="114"/>
        <v>56275</v>
      </c>
      <c r="H432" s="23">
        <f t="shared" si="114"/>
        <v>0</v>
      </c>
      <c r="I432" s="23">
        <f t="shared" si="114"/>
        <v>0</v>
      </c>
      <c r="J432" s="23">
        <f t="shared" si="114"/>
        <v>58730</v>
      </c>
      <c r="K432" s="23">
        <f t="shared" si="114"/>
        <v>0</v>
      </c>
      <c r="L432" s="23">
        <f t="shared" si="114"/>
        <v>0</v>
      </c>
      <c r="M432" s="23">
        <f t="shared" si="114"/>
        <v>0</v>
      </c>
      <c r="N432" s="23">
        <f t="shared" si="114"/>
        <v>0</v>
      </c>
      <c r="O432" s="23">
        <f t="shared" si="114"/>
        <v>0</v>
      </c>
      <c r="P432" s="22" t="s">
        <v>1344</v>
      </c>
      <c r="Q432" s="24" t="s">
        <v>36</v>
      </c>
      <c r="R432" s="25" t="s">
        <v>1345</v>
      </c>
    </row>
    <row r="433" spans="1:18" ht="45.6" x14ac:dyDescent="0.3">
      <c r="A433" s="26" t="s">
        <v>1346</v>
      </c>
      <c r="B433" s="27" t="s">
        <v>1347</v>
      </c>
      <c r="C433" s="28" t="s">
        <v>1027</v>
      </c>
      <c r="D433" s="28" t="s">
        <v>1030</v>
      </c>
      <c r="E433" s="28" t="s">
        <v>34</v>
      </c>
      <c r="F433" s="29">
        <f t="shared" ref="F433:O433" si="115">SUM(F434:F447)</f>
        <v>115005</v>
      </c>
      <c r="G433" s="29">
        <f t="shared" si="115"/>
        <v>56275</v>
      </c>
      <c r="H433" s="29">
        <f t="shared" si="115"/>
        <v>0</v>
      </c>
      <c r="I433" s="29">
        <f t="shared" si="115"/>
        <v>0</v>
      </c>
      <c r="J433" s="29">
        <f t="shared" si="115"/>
        <v>58730</v>
      </c>
      <c r="K433" s="29">
        <f t="shared" si="115"/>
        <v>0</v>
      </c>
      <c r="L433" s="29">
        <f t="shared" si="115"/>
        <v>0</v>
      </c>
      <c r="M433" s="29">
        <f t="shared" si="115"/>
        <v>0</v>
      </c>
      <c r="N433" s="29">
        <f t="shared" si="115"/>
        <v>0</v>
      </c>
      <c r="O433" s="29">
        <f t="shared" si="115"/>
        <v>0</v>
      </c>
      <c r="P433" s="28" t="s">
        <v>1348</v>
      </c>
      <c r="Q433" s="30" t="s">
        <v>36</v>
      </c>
      <c r="R433" s="31" t="s">
        <v>1345</v>
      </c>
    </row>
    <row r="434" spans="1:18" ht="45.6" x14ac:dyDescent="0.3">
      <c r="A434" s="32" t="s">
        <v>1349</v>
      </c>
      <c r="B434" s="33" t="s">
        <v>1350</v>
      </c>
      <c r="C434" s="34" t="s">
        <v>1027</v>
      </c>
      <c r="D434" s="34" t="s">
        <v>1086</v>
      </c>
      <c r="E434" s="34" t="s">
        <v>41</v>
      </c>
      <c r="F434" s="35">
        <v>8100</v>
      </c>
      <c r="G434" s="35">
        <v>4050</v>
      </c>
      <c r="H434" s="35">
        <v>0</v>
      </c>
      <c r="I434" s="35">
        <v>0</v>
      </c>
      <c r="J434" s="35">
        <v>4050</v>
      </c>
      <c r="K434" s="35">
        <v>0</v>
      </c>
      <c r="L434" s="35">
        <v>0</v>
      </c>
      <c r="M434" s="35">
        <v>0</v>
      </c>
      <c r="N434" s="35">
        <v>0</v>
      </c>
      <c r="O434" s="35">
        <v>0</v>
      </c>
      <c r="P434" s="34" t="s">
        <v>1348</v>
      </c>
      <c r="Q434" s="36" t="s">
        <v>36</v>
      </c>
      <c r="R434" s="37" t="s">
        <v>37</v>
      </c>
    </row>
    <row r="435" spans="1:18" ht="45.6" x14ac:dyDescent="0.3">
      <c r="A435" s="32" t="s">
        <v>1351</v>
      </c>
      <c r="B435" s="33" t="s">
        <v>1352</v>
      </c>
      <c r="C435" s="34" t="s">
        <v>1027</v>
      </c>
      <c r="D435" s="34" t="s">
        <v>1086</v>
      </c>
      <c r="E435" s="34" t="s">
        <v>41</v>
      </c>
      <c r="F435" s="35">
        <v>16200</v>
      </c>
      <c r="G435" s="35">
        <v>8100</v>
      </c>
      <c r="H435" s="35">
        <v>0</v>
      </c>
      <c r="I435" s="35">
        <v>0</v>
      </c>
      <c r="J435" s="35">
        <v>8100</v>
      </c>
      <c r="K435" s="35">
        <v>0</v>
      </c>
      <c r="L435" s="35">
        <v>0</v>
      </c>
      <c r="M435" s="35">
        <v>0</v>
      </c>
      <c r="N435" s="35">
        <v>0</v>
      </c>
      <c r="O435" s="35">
        <v>0</v>
      </c>
      <c r="P435" s="34" t="s">
        <v>1348</v>
      </c>
      <c r="Q435" s="36" t="s">
        <v>36</v>
      </c>
      <c r="R435" s="37" t="s">
        <v>56</v>
      </c>
    </row>
    <row r="436" spans="1:18" ht="45.6" x14ac:dyDescent="0.3">
      <c r="A436" s="32" t="s">
        <v>1353</v>
      </c>
      <c r="B436" s="33" t="s">
        <v>1354</v>
      </c>
      <c r="C436" s="34" t="s">
        <v>1027</v>
      </c>
      <c r="D436" s="34" t="s">
        <v>1086</v>
      </c>
      <c r="E436" s="34" t="s">
        <v>41</v>
      </c>
      <c r="F436" s="35">
        <v>8100</v>
      </c>
      <c r="G436" s="35">
        <v>4050</v>
      </c>
      <c r="H436" s="35">
        <v>0</v>
      </c>
      <c r="I436" s="35">
        <v>0</v>
      </c>
      <c r="J436" s="35">
        <v>4050</v>
      </c>
      <c r="K436" s="35">
        <v>0</v>
      </c>
      <c r="L436" s="35">
        <v>0</v>
      </c>
      <c r="M436" s="35">
        <v>0</v>
      </c>
      <c r="N436" s="35">
        <v>0</v>
      </c>
      <c r="O436" s="35">
        <v>0</v>
      </c>
      <c r="P436" s="34" t="s">
        <v>1348</v>
      </c>
      <c r="Q436" s="36" t="s">
        <v>36</v>
      </c>
      <c r="R436" s="37" t="s">
        <v>37</v>
      </c>
    </row>
    <row r="437" spans="1:18" ht="45.6" x14ac:dyDescent="0.3">
      <c r="A437" s="32" t="s">
        <v>1355</v>
      </c>
      <c r="B437" s="33" t="s">
        <v>1356</v>
      </c>
      <c r="C437" s="34" t="s">
        <v>1027</v>
      </c>
      <c r="D437" s="34" t="s">
        <v>1086</v>
      </c>
      <c r="E437" s="34" t="s">
        <v>41</v>
      </c>
      <c r="F437" s="35">
        <v>8064.05</v>
      </c>
      <c r="G437" s="35">
        <v>4050</v>
      </c>
      <c r="H437" s="35">
        <v>0</v>
      </c>
      <c r="I437" s="35">
        <v>0</v>
      </c>
      <c r="J437" s="35">
        <v>4014.05</v>
      </c>
      <c r="K437" s="35">
        <v>0</v>
      </c>
      <c r="L437" s="35">
        <v>0</v>
      </c>
      <c r="M437" s="35">
        <v>0</v>
      </c>
      <c r="N437" s="35">
        <v>0</v>
      </c>
      <c r="O437" s="35">
        <v>0</v>
      </c>
      <c r="P437" s="34" t="s">
        <v>1348</v>
      </c>
      <c r="Q437" s="36" t="s">
        <v>36</v>
      </c>
      <c r="R437" s="37" t="s">
        <v>37</v>
      </c>
    </row>
    <row r="438" spans="1:18" ht="45.6" x14ac:dyDescent="0.3">
      <c r="A438" s="32" t="s">
        <v>1357</v>
      </c>
      <c r="B438" s="33" t="s">
        <v>1358</v>
      </c>
      <c r="C438" s="34" t="s">
        <v>1027</v>
      </c>
      <c r="D438" s="34" t="s">
        <v>1086</v>
      </c>
      <c r="E438" s="34" t="s">
        <v>41</v>
      </c>
      <c r="F438" s="35">
        <v>8100</v>
      </c>
      <c r="G438" s="35">
        <v>4050</v>
      </c>
      <c r="H438" s="35">
        <v>0</v>
      </c>
      <c r="I438" s="35">
        <v>0</v>
      </c>
      <c r="J438" s="35">
        <v>4050</v>
      </c>
      <c r="K438" s="35">
        <v>0</v>
      </c>
      <c r="L438" s="35">
        <v>0</v>
      </c>
      <c r="M438" s="35">
        <v>0</v>
      </c>
      <c r="N438" s="35">
        <v>0</v>
      </c>
      <c r="O438" s="35">
        <v>0</v>
      </c>
      <c r="P438" s="34" t="s">
        <v>1348</v>
      </c>
      <c r="Q438" s="36" t="s">
        <v>36</v>
      </c>
      <c r="R438" s="37" t="s">
        <v>37</v>
      </c>
    </row>
    <row r="439" spans="1:18" ht="45.6" x14ac:dyDescent="0.3">
      <c r="A439" s="32" t="s">
        <v>1359</v>
      </c>
      <c r="B439" s="33" t="s">
        <v>1360</v>
      </c>
      <c r="C439" s="34" t="s">
        <v>1027</v>
      </c>
      <c r="D439" s="34" t="s">
        <v>1086</v>
      </c>
      <c r="E439" s="34" t="s">
        <v>41</v>
      </c>
      <c r="F439" s="35">
        <v>6255</v>
      </c>
      <c r="G439" s="35">
        <v>2205</v>
      </c>
      <c r="H439" s="35">
        <v>0</v>
      </c>
      <c r="I439" s="35">
        <v>0</v>
      </c>
      <c r="J439" s="35">
        <v>4050</v>
      </c>
      <c r="K439" s="35">
        <v>0</v>
      </c>
      <c r="L439" s="35">
        <v>0</v>
      </c>
      <c r="M439" s="35">
        <v>0</v>
      </c>
      <c r="N439" s="35">
        <v>0</v>
      </c>
      <c r="O439" s="35">
        <v>0</v>
      </c>
      <c r="P439" s="34" t="s">
        <v>1348</v>
      </c>
      <c r="Q439" s="36" t="s">
        <v>36</v>
      </c>
      <c r="R439" s="37" t="s">
        <v>37</v>
      </c>
    </row>
    <row r="440" spans="1:18" ht="45.6" x14ac:dyDescent="0.3">
      <c r="A440" s="32" t="s">
        <v>1361</v>
      </c>
      <c r="B440" s="33" t="s">
        <v>1362</v>
      </c>
      <c r="C440" s="34" t="s">
        <v>1027</v>
      </c>
      <c r="D440" s="34" t="s">
        <v>1086</v>
      </c>
      <c r="E440" s="34" t="s">
        <v>41</v>
      </c>
      <c r="F440" s="35">
        <v>8003</v>
      </c>
      <c r="G440" s="35">
        <v>3953</v>
      </c>
      <c r="H440" s="35">
        <v>0</v>
      </c>
      <c r="I440" s="35">
        <v>0</v>
      </c>
      <c r="J440" s="35">
        <v>4050</v>
      </c>
      <c r="K440" s="35">
        <v>0</v>
      </c>
      <c r="L440" s="35">
        <v>0</v>
      </c>
      <c r="M440" s="35">
        <v>0</v>
      </c>
      <c r="N440" s="35">
        <v>0</v>
      </c>
      <c r="O440" s="35">
        <v>0</v>
      </c>
      <c r="P440" s="34" t="s">
        <v>1348</v>
      </c>
      <c r="Q440" s="36" t="s">
        <v>36</v>
      </c>
      <c r="R440" s="37" t="s">
        <v>37</v>
      </c>
    </row>
    <row r="441" spans="1:18" ht="45.6" x14ac:dyDescent="0.3">
      <c r="A441" s="32" t="s">
        <v>1363</v>
      </c>
      <c r="B441" s="33" t="s">
        <v>1364</v>
      </c>
      <c r="C441" s="34" t="s">
        <v>1027</v>
      </c>
      <c r="D441" s="34" t="s">
        <v>1086</v>
      </c>
      <c r="E441" s="34" t="s">
        <v>41</v>
      </c>
      <c r="F441" s="35">
        <v>8068.62</v>
      </c>
      <c r="G441" s="35">
        <v>4050</v>
      </c>
      <c r="H441" s="35">
        <v>0</v>
      </c>
      <c r="I441" s="35">
        <v>0</v>
      </c>
      <c r="J441" s="35">
        <v>4018.62</v>
      </c>
      <c r="K441" s="35">
        <v>0</v>
      </c>
      <c r="L441" s="35">
        <v>0</v>
      </c>
      <c r="M441" s="35">
        <v>0</v>
      </c>
      <c r="N441" s="35">
        <v>0</v>
      </c>
      <c r="O441" s="35">
        <v>0</v>
      </c>
      <c r="P441" s="34" t="s">
        <v>1348</v>
      </c>
      <c r="Q441" s="36" t="s">
        <v>36</v>
      </c>
      <c r="R441" s="37" t="s">
        <v>37</v>
      </c>
    </row>
    <row r="442" spans="1:18" ht="45.6" x14ac:dyDescent="0.3">
      <c r="A442" s="32" t="s">
        <v>1365</v>
      </c>
      <c r="B442" s="33" t="s">
        <v>1366</v>
      </c>
      <c r="C442" s="34" t="s">
        <v>1027</v>
      </c>
      <c r="D442" s="34" t="s">
        <v>1086</v>
      </c>
      <c r="E442" s="34" t="s">
        <v>41</v>
      </c>
      <c r="F442" s="35">
        <v>3890</v>
      </c>
      <c r="G442" s="35">
        <v>1865</v>
      </c>
      <c r="H442" s="35">
        <v>0</v>
      </c>
      <c r="I442" s="35">
        <v>0</v>
      </c>
      <c r="J442" s="35">
        <v>2025</v>
      </c>
      <c r="K442" s="35">
        <v>0</v>
      </c>
      <c r="L442" s="35">
        <v>0</v>
      </c>
      <c r="M442" s="35">
        <v>0</v>
      </c>
      <c r="N442" s="35">
        <v>0</v>
      </c>
      <c r="O442" s="35">
        <v>0</v>
      </c>
      <c r="P442" s="34" t="s">
        <v>1348</v>
      </c>
      <c r="Q442" s="36" t="s">
        <v>36</v>
      </c>
      <c r="R442" s="37" t="s">
        <v>46</v>
      </c>
    </row>
    <row r="443" spans="1:18" ht="45.6" x14ac:dyDescent="0.3">
      <c r="A443" s="32" t="s">
        <v>1367</v>
      </c>
      <c r="B443" s="33" t="s">
        <v>1368</v>
      </c>
      <c r="C443" s="34" t="s">
        <v>1027</v>
      </c>
      <c r="D443" s="34" t="s">
        <v>1086</v>
      </c>
      <c r="E443" s="34" t="s">
        <v>41</v>
      </c>
      <c r="F443" s="35">
        <v>4050</v>
      </c>
      <c r="G443" s="35">
        <v>2025</v>
      </c>
      <c r="H443" s="35">
        <v>0</v>
      </c>
      <c r="I443" s="35">
        <v>0</v>
      </c>
      <c r="J443" s="35">
        <v>2025</v>
      </c>
      <c r="K443" s="35">
        <v>0</v>
      </c>
      <c r="L443" s="35">
        <v>0</v>
      </c>
      <c r="M443" s="35">
        <v>0</v>
      </c>
      <c r="N443" s="35">
        <v>0</v>
      </c>
      <c r="O443" s="35">
        <v>0</v>
      </c>
      <c r="P443" s="34" t="s">
        <v>1348</v>
      </c>
      <c r="Q443" s="36" t="s">
        <v>36</v>
      </c>
      <c r="R443" s="37" t="s">
        <v>46</v>
      </c>
    </row>
    <row r="444" spans="1:18" ht="45.6" x14ac:dyDescent="0.3">
      <c r="A444" s="32" t="s">
        <v>1369</v>
      </c>
      <c r="B444" s="33" t="s">
        <v>1370</v>
      </c>
      <c r="C444" s="34" t="s">
        <v>1027</v>
      </c>
      <c r="D444" s="34" t="s">
        <v>1086</v>
      </c>
      <c r="E444" s="34" t="s">
        <v>41</v>
      </c>
      <c r="F444" s="35">
        <v>4050</v>
      </c>
      <c r="G444" s="35">
        <v>2025</v>
      </c>
      <c r="H444" s="35">
        <v>0</v>
      </c>
      <c r="I444" s="35">
        <v>0</v>
      </c>
      <c r="J444" s="35">
        <v>2025</v>
      </c>
      <c r="K444" s="35">
        <v>0</v>
      </c>
      <c r="L444" s="35">
        <v>0</v>
      </c>
      <c r="M444" s="35">
        <v>0</v>
      </c>
      <c r="N444" s="35">
        <v>0</v>
      </c>
      <c r="O444" s="35">
        <v>0</v>
      </c>
      <c r="P444" s="34" t="s">
        <v>1348</v>
      </c>
      <c r="Q444" s="36" t="s">
        <v>36</v>
      </c>
      <c r="R444" s="37" t="s">
        <v>46</v>
      </c>
    </row>
    <row r="445" spans="1:18" ht="45.6" x14ac:dyDescent="0.3">
      <c r="A445" s="32" t="s">
        <v>1371</v>
      </c>
      <c r="B445" s="33" t="s">
        <v>1372</v>
      </c>
      <c r="C445" s="34" t="s">
        <v>1027</v>
      </c>
      <c r="D445" s="34" t="s">
        <v>1086</v>
      </c>
      <c r="E445" s="34" t="s">
        <v>41</v>
      </c>
      <c r="F445" s="35">
        <v>7747</v>
      </c>
      <c r="G445" s="35">
        <v>3697</v>
      </c>
      <c r="H445" s="35">
        <v>0</v>
      </c>
      <c r="I445" s="35">
        <v>0</v>
      </c>
      <c r="J445" s="35">
        <v>4050</v>
      </c>
      <c r="K445" s="35">
        <v>0</v>
      </c>
      <c r="L445" s="35">
        <v>0</v>
      </c>
      <c r="M445" s="35">
        <v>0</v>
      </c>
      <c r="N445" s="35">
        <v>0</v>
      </c>
      <c r="O445" s="35">
        <v>0</v>
      </c>
      <c r="P445" s="34" t="s">
        <v>1348</v>
      </c>
      <c r="Q445" s="36" t="s">
        <v>36</v>
      </c>
      <c r="R445" s="37" t="s">
        <v>37</v>
      </c>
    </row>
    <row r="446" spans="1:18" ht="45.6" x14ac:dyDescent="0.3">
      <c r="A446" s="32" t="s">
        <v>1373</v>
      </c>
      <c r="B446" s="33" t="s">
        <v>1374</v>
      </c>
      <c r="C446" s="34" t="s">
        <v>1027</v>
      </c>
      <c r="D446" s="34" t="s">
        <v>1086</v>
      </c>
      <c r="E446" s="34" t="s">
        <v>41</v>
      </c>
      <c r="F446" s="35">
        <v>20327.330000000002</v>
      </c>
      <c r="G446" s="35">
        <v>10130</v>
      </c>
      <c r="H446" s="35">
        <v>0</v>
      </c>
      <c r="I446" s="35">
        <v>0</v>
      </c>
      <c r="J446" s="35">
        <v>10197.33</v>
      </c>
      <c r="K446" s="35">
        <v>0</v>
      </c>
      <c r="L446" s="35">
        <v>0</v>
      </c>
      <c r="M446" s="35">
        <v>0</v>
      </c>
      <c r="N446" s="35">
        <v>0</v>
      </c>
      <c r="O446" s="35">
        <v>0</v>
      </c>
      <c r="P446" s="34" t="s">
        <v>1348</v>
      </c>
      <c r="Q446" s="36" t="s">
        <v>36</v>
      </c>
      <c r="R446" s="37" t="s">
        <v>206</v>
      </c>
    </row>
    <row r="447" spans="1:18" ht="45.6" x14ac:dyDescent="0.3">
      <c r="A447" s="32" t="s">
        <v>1375</v>
      </c>
      <c r="B447" s="33" t="s">
        <v>1376</v>
      </c>
      <c r="C447" s="34" t="s">
        <v>1027</v>
      </c>
      <c r="D447" s="34" t="s">
        <v>1086</v>
      </c>
      <c r="E447" s="34" t="s">
        <v>41</v>
      </c>
      <c r="F447" s="35">
        <v>4050</v>
      </c>
      <c r="G447" s="35">
        <v>2025</v>
      </c>
      <c r="H447" s="35">
        <v>0</v>
      </c>
      <c r="I447" s="35">
        <v>0</v>
      </c>
      <c r="J447" s="35">
        <v>2025</v>
      </c>
      <c r="K447" s="35">
        <v>0</v>
      </c>
      <c r="L447" s="35">
        <v>0</v>
      </c>
      <c r="M447" s="35">
        <v>0</v>
      </c>
      <c r="N447" s="35">
        <v>0</v>
      </c>
      <c r="O447" s="35">
        <v>0</v>
      </c>
      <c r="P447" s="34" t="s">
        <v>1348</v>
      </c>
      <c r="Q447" s="36" t="s">
        <v>36</v>
      </c>
      <c r="R447" s="37" t="s">
        <v>46</v>
      </c>
    </row>
    <row r="448" spans="1:18" ht="68.400000000000006" x14ac:dyDescent="0.3">
      <c r="A448" s="20" t="s">
        <v>1377</v>
      </c>
      <c r="B448" s="21" t="s">
        <v>1378</v>
      </c>
      <c r="C448" s="22" t="s">
        <v>1027</v>
      </c>
      <c r="D448" s="22" t="s">
        <v>1030</v>
      </c>
      <c r="E448" s="22"/>
      <c r="F448" s="23">
        <f t="shared" ref="F448:O448" si="116">SUM(F449:F449)</f>
        <v>258950.84</v>
      </c>
      <c r="G448" s="23">
        <f t="shared" si="116"/>
        <v>67037</v>
      </c>
      <c r="H448" s="23">
        <f t="shared" si="116"/>
        <v>0</v>
      </c>
      <c r="I448" s="23">
        <f t="shared" si="116"/>
        <v>0</v>
      </c>
      <c r="J448" s="23">
        <f t="shared" si="116"/>
        <v>0</v>
      </c>
      <c r="K448" s="23">
        <f t="shared" si="116"/>
        <v>0</v>
      </c>
      <c r="L448" s="23">
        <f t="shared" si="116"/>
        <v>43608.09</v>
      </c>
      <c r="M448" s="23">
        <f t="shared" si="116"/>
        <v>13205.75</v>
      </c>
      <c r="N448" s="23">
        <f t="shared" si="116"/>
        <v>0</v>
      </c>
      <c r="O448" s="23">
        <f t="shared" si="116"/>
        <v>0</v>
      </c>
      <c r="P448" s="22" t="s">
        <v>390</v>
      </c>
      <c r="Q448" s="24" t="s">
        <v>30</v>
      </c>
      <c r="R448" s="25" t="s">
        <v>1379</v>
      </c>
    </row>
    <row r="449" spans="1:18" ht="114" x14ac:dyDescent="0.3">
      <c r="A449" s="26" t="s">
        <v>1380</v>
      </c>
      <c r="B449" s="27" t="s">
        <v>392</v>
      </c>
      <c r="C449" s="28" t="s">
        <v>1027</v>
      </c>
      <c r="D449" s="28" t="s">
        <v>1030</v>
      </c>
      <c r="E449" s="28" t="s">
        <v>189</v>
      </c>
      <c r="F449" s="29">
        <f t="shared" ref="F449:O449" si="117">F450+F451+F454+F455</f>
        <v>258950.84</v>
      </c>
      <c r="G449" s="29">
        <f t="shared" si="117"/>
        <v>67037</v>
      </c>
      <c r="H449" s="29">
        <f t="shared" si="117"/>
        <v>0</v>
      </c>
      <c r="I449" s="29">
        <f t="shared" si="117"/>
        <v>0</v>
      </c>
      <c r="J449" s="29">
        <f t="shared" si="117"/>
        <v>0</v>
      </c>
      <c r="K449" s="29">
        <f t="shared" si="117"/>
        <v>0</v>
      </c>
      <c r="L449" s="29">
        <f t="shared" si="117"/>
        <v>43608.09</v>
      </c>
      <c r="M449" s="29">
        <f t="shared" si="117"/>
        <v>13205.75</v>
      </c>
      <c r="N449" s="29">
        <f t="shared" si="117"/>
        <v>0</v>
      </c>
      <c r="O449" s="29">
        <f t="shared" si="117"/>
        <v>0</v>
      </c>
      <c r="P449" s="28" t="s">
        <v>1381</v>
      </c>
      <c r="Q449" s="30" t="s">
        <v>851</v>
      </c>
      <c r="R449" s="31" t="s">
        <v>1382</v>
      </c>
    </row>
    <row r="450" spans="1:18" ht="136.80000000000001" x14ac:dyDescent="0.3">
      <c r="A450" s="32" t="s">
        <v>1383</v>
      </c>
      <c r="B450" s="33" t="s">
        <v>1384</v>
      </c>
      <c r="C450" s="34" t="s">
        <v>1027</v>
      </c>
      <c r="D450" s="34" t="s">
        <v>1072</v>
      </c>
      <c r="E450" s="34" t="s">
        <v>41</v>
      </c>
      <c r="F450" s="35">
        <v>5379.69</v>
      </c>
      <c r="G450" s="35">
        <v>0</v>
      </c>
      <c r="H450" s="35">
        <v>0</v>
      </c>
      <c r="I450" s="35">
        <v>0</v>
      </c>
      <c r="J450" s="35">
        <v>0</v>
      </c>
      <c r="K450" s="35">
        <v>0</v>
      </c>
      <c r="L450" s="35">
        <v>0</v>
      </c>
      <c r="M450" s="35">
        <v>5379.69</v>
      </c>
      <c r="N450" s="35">
        <v>0</v>
      </c>
      <c r="O450" s="35">
        <v>0</v>
      </c>
      <c r="P450" s="34" t="s">
        <v>1385</v>
      </c>
      <c r="Q450" s="36" t="s">
        <v>36</v>
      </c>
      <c r="R450" s="37" t="s">
        <v>166</v>
      </c>
    </row>
    <row r="451" spans="1:18" ht="91.2" x14ac:dyDescent="0.3">
      <c r="A451" s="32" t="s">
        <v>1386</v>
      </c>
      <c r="B451" s="33" t="s">
        <v>1387</v>
      </c>
      <c r="C451" s="34" t="s">
        <v>1388</v>
      </c>
      <c r="D451" s="34" t="s">
        <v>1043</v>
      </c>
      <c r="E451" s="34" t="s">
        <v>41</v>
      </c>
      <c r="F451" s="38">
        <f>SUM(F452:F453)+118471.15</f>
        <v>118471.15</v>
      </c>
      <c r="G451" s="38">
        <f>SUM(G452:G453)+67037</f>
        <v>67037</v>
      </c>
      <c r="H451" s="38">
        <f>SUM(H452:H453)</f>
        <v>0</v>
      </c>
      <c r="I451" s="38">
        <f>SUM(I452:I453)</f>
        <v>0</v>
      </c>
      <c r="J451" s="38">
        <f>SUM(J452:J453)</f>
        <v>0</v>
      </c>
      <c r="K451" s="38">
        <f>SUM(K452:K453)</f>
        <v>0</v>
      </c>
      <c r="L451" s="38">
        <f>SUM(L452:L453)+43608.09</f>
        <v>43608.09</v>
      </c>
      <c r="M451" s="38">
        <f>SUM(M452:M453)+7826.06</f>
        <v>7826.06</v>
      </c>
      <c r="N451" s="38">
        <f>SUM(N452:N453)</f>
        <v>0</v>
      </c>
      <c r="O451" s="38">
        <f>SUM(O452:O453)</f>
        <v>0</v>
      </c>
      <c r="P451" s="34" t="s">
        <v>1389</v>
      </c>
      <c r="Q451" s="36" t="s">
        <v>36</v>
      </c>
      <c r="R451" s="37" t="s">
        <v>131</v>
      </c>
    </row>
    <row r="452" spans="1:18" ht="68.400000000000006" x14ac:dyDescent="0.3">
      <c r="A452" s="39"/>
      <c r="B452" s="40"/>
      <c r="C452" s="41"/>
      <c r="D452" s="41"/>
      <c r="E452" s="41"/>
      <c r="F452" s="42">
        <v>0</v>
      </c>
      <c r="G452" s="42">
        <v>0</v>
      </c>
      <c r="H452" s="42">
        <v>0</v>
      </c>
      <c r="I452" s="42">
        <v>0</v>
      </c>
      <c r="J452" s="42">
        <v>0</v>
      </c>
      <c r="K452" s="42">
        <v>0</v>
      </c>
      <c r="L452" s="42">
        <v>0</v>
      </c>
      <c r="M452" s="42">
        <v>0</v>
      </c>
      <c r="N452" s="42">
        <v>0</v>
      </c>
      <c r="O452" s="42">
        <v>0</v>
      </c>
      <c r="P452" s="41" t="s">
        <v>1390</v>
      </c>
      <c r="Q452" s="43" t="s">
        <v>36</v>
      </c>
      <c r="R452" s="44" t="s">
        <v>131</v>
      </c>
    </row>
    <row r="453" spans="1:18" x14ac:dyDescent="0.3">
      <c r="A453" s="39"/>
      <c r="B453" s="40"/>
      <c r="C453" s="41"/>
      <c r="D453" s="41"/>
      <c r="E453" s="41"/>
      <c r="F453" s="42">
        <v>0</v>
      </c>
      <c r="G453" s="42">
        <v>0</v>
      </c>
      <c r="H453" s="42">
        <v>0</v>
      </c>
      <c r="I453" s="42">
        <v>0</v>
      </c>
      <c r="J453" s="42">
        <v>0</v>
      </c>
      <c r="K453" s="42">
        <v>0</v>
      </c>
      <c r="L453" s="42">
        <v>0</v>
      </c>
      <c r="M453" s="42">
        <v>0</v>
      </c>
      <c r="N453" s="42">
        <v>0</v>
      </c>
      <c r="O453" s="42">
        <v>0</v>
      </c>
      <c r="P453" s="41" t="s">
        <v>1391</v>
      </c>
      <c r="Q453" s="43" t="s">
        <v>36</v>
      </c>
      <c r="R453" s="44" t="s">
        <v>46</v>
      </c>
    </row>
    <row r="454" spans="1:18" ht="45.6" x14ac:dyDescent="0.3">
      <c r="A454" s="32" t="s">
        <v>1392</v>
      </c>
      <c r="B454" s="33" t="s">
        <v>1393</v>
      </c>
      <c r="C454" s="34" t="s">
        <v>1027</v>
      </c>
      <c r="D454" s="34" t="s">
        <v>1072</v>
      </c>
      <c r="E454" s="34" t="s">
        <v>193</v>
      </c>
      <c r="F454" s="35">
        <v>132400</v>
      </c>
      <c r="G454" s="35">
        <v>0</v>
      </c>
      <c r="H454" s="35">
        <v>0</v>
      </c>
      <c r="I454" s="35">
        <v>0</v>
      </c>
      <c r="J454" s="35">
        <v>0</v>
      </c>
      <c r="K454" s="35">
        <v>0</v>
      </c>
      <c r="L454" s="35">
        <v>0</v>
      </c>
      <c r="M454" s="35">
        <v>0</v>
      </c>
      <c r="N454" s="35">
        <v>0</v>
      </c>
      <c r="O454" s="35">
        <v>0</v>
      </c>
      <c r="P454" s="34" t="s">
        <v>1394</v>
      </c>
      <c r="Q454" s="36" t="s">
        <v>36</v>
      </c>
      <c r="R454" s="37" t="s">
        <v>137</v>
      </c>
    </row>
    <row r="455" spans="1:18" ht="45.6" x14ac:dyDescent="0.3">
      <c r="A455" s="32" t="s">
        <v>1395</v>
      </c>
      <c r="B455" s="33" t="s">
        <v>1396</v>
      </c>
      <c r="C455" s="34" t="s">
        <v>1027</v>
      </c>
      <c r="D455" s="34" t="s">
        <v>1072</v>
      </c>
      <c r="E455" s="34" t="s">
        <v>193</v>
      </c>
      <c r="F455" s="35">
        <v>2700</v>
      </c>
      <c r="G455" s="35">
        <v>0</v>
      </c>
      <c r="H455" s="35">
        <v>0</v>
      </c>
      <c r="I455" s="35">
        <v>0</v>
      </c>
      <c r="J455" s="35">
        <v>0</v>
      </c>
      <c r="K455" s="35">
        <v>0</v>
      </c>
      <c r="L455" s="35">
        <v>0</v>
      </c>
      <c r="M455" s="35">
        <v>0</v>
      </c>
      <c r="N455" s="35">
        <v>0</v>
      </c>
      <c r="O455" s="35">
        <v>0</v>
      </c>
      <c r="P455" s="34" t="s">
        <v>1397</v>
      </c>
      <c r="Q455" s="36" t="s">
        <v>36</v>
      </c>
      <c r="R455" s="37" t="s">
        <v>151</v>
      </c>
    </row>
    <row r="456" spans="1:18" ht="91.2" x14ac:dyDescent="0.3">
      <c r="A456" s="20" t="s">
        <v>1398</v>
      </c>
      <c r="B456" s="21" t="s">
        <v>1399</v>
      </c>
      <c r="C456" s="22" t="s">
        <v>1027</v>
      </c>
      <c r="D456" s="22" t="s">
        <v>1030</v>
      </c>
      <c r="E456" s="22"/>
      <c r="F456" s="23">
        <f t="shared" ref="F456:O456" si="118">SUM(F457:F457)</f>
        <v>0</v>
      </c>
      <c r="G456" s="23">
        <f t="shared" si="118"/>
        <v>0</v>
      </c>
      <c r="H456" s="23">
        <f t="shared" si="118"/>
        <v>0</v>
      </c>
      <c r="I456" s="23">
        <f t="shared" si="118"/>
        <v>0</v>
      </c>
      <c r="J456" s="23">
        <f t="shared" si="118"/>
        <v>0</v>
      </c>
      <c r="K456" s="23">
        <f t="shared" si="118"/>
        <v>0</v>
      </c>
      <c r="L456" s="23">
        <f t="shared" si="118"/>
        <v>0</v>
      </c>
      <c r="M456" s="23">
        <f t="shared" si="118"/>
        <v>0</v>
      </c>
      <c r="N456" s="23">
        <f t="shared" si="118"/>
        <v>0</v>
      </c>
      <c r="O456" s="23">
        <f t="shared" si="118"/>
        <v>0</v>
      </c>
      <c r="P456" s="22" t="s">
        <v>198</v>
      </c>
      <c r="Q456" s="24" t="s">
        <v>30</v>
      </c>
      <c r="R456" s="25" t="s">
        <v>83</v>
      </c>
    </row>
    <row r="457" spans="1:18" ht="68.400000000000006" x14ac:dyDescent="0.3">
      <c r="A457" s="26" t="s">
        <v>1400</v>
      </c>
      <c r="B457" s="27" t="s">
        <v>200</v>
      </c>
      <c r="C457" s="28" t="s">
        <v>1027</v>
      </c>
      <c r="D457" s="28" t="s">
        <v>1030</v>
      </c>
      <c r="E457" s="28" t="s">
        <v>189</v>
      </c>
      <c r="F457" s="29">
        <f t="shared" ref="F457:O457" si="119">SUM(F458:F459)</f>
        <v>0</v>
      </c>
      <c r="G457" s="29">
        <f t="shared" si="119"/>
        <v>0</v>
      </c>
      <c r="H457" s="29">
        <f t="shared" si="119"/>
        <v>0</v>
      </c>
      <c r="I457" s="29">
        <f t="shared" si="119"/>
        <v>0</v>
      </c>
      <c r="J457" s="29">
        <f t="shared" si="119"/>
        <v>0</v>
      </c>
      <c r="K457" s="29">
        <f t="shared" si="119"/>
        <v>0</v>
      </c>
      <c r="L457" s="29">
        <f t="shared" si="119"/>
        <v>0</v>
      </c>
      <c r="M457" s="29">
        <f t="shared" si="119"/>
        <v>0</v>
      </c>
      <c r="N457" s="29">
        <f t="shared" si="119"/>
        <v>0</v>
      </c>
      <c r="O457" s="29">
        <f t="shared" si="119"/>
        <v>0</v>
      </c>
      <c r="P457" s="28" t="s">
        <v>201</v>
      </c>
      <c r="Q457" s="30" t="s">
        <v>30</v>
      </c>
      <c r="R457" s="31" t="s">
        <v>202</v>
      </c>
    </row>
    <row r="458" spans="1:18" ht="45.6" x14ac:dyDescent="0.3">
      <c r="A458" s="32" t="s">
        <v>1401</v>
      </c>
      <c r="B458" s="33" t="s">
        <v>1402</v>
      </c>
      <c r="C458" s="34" t="s">
        <v>1027</v>
      </c>
      <c r="D458" s="34" t="s">
        <v>1030</v>
      </c>
      <c r="E458" s="34" t="s">
        <v>193</v>
      </c>
      <c r="F458" s="35">
        <v>0</v>
      </c>
      <c r="G458" s="35">
        <v>0</v>
      </c>
      <c r="H458" s="35">
        <v>0</v>
      </c>
      <c r="I458" s="35">
        <v>0</v>
      </c>
      <c r="J458" s="35">
        <v>0</v>
      </c>
      <c r="K458" s="35">
        <v>0</v>
      </c>
      <c r="L458" s="35">
        <v>0</v>
      </c>
      <c r="M458" s="35">
        <v>0</v>
      </c>
      <c r="N458" s="35">
        <v>0</v>
      </c>
      <c r="O458" s="35">
        <v>0</v>
      </c>
      <c r="P458" s="34" t="s">
        <v>1403</v>
      </c>
      <c r="Q458" s="36" t="s">
        <v>36</v>
      </c>
      <c r="R458" s="37" t="s">
        <v>46</v>
      </c>
    </row>
    <row r="459" spans="1:18" ht="68.400000000000006" x14ac:dyDescent="0.3">
      <c r="A459" s="46" t="s">
        <v>1404</v>
      </c>
      <c r="B459" s="47" t="s">
        <v>1405</v>
      </c>
      <c r="C459" s="48" t="s">
        <v>1027</v>
      </c>
      <c r="D459" s="48" t="s">
        <v>1030</v>
      </c>
      <c r="E459" s="48" t="s">
        <v>193</v>
      </c>
      <c r="F459" s="49">
        <v>0</v>
      </c>
      <c r="G459" s="49">
        <v>0</v>
      </c>
      <c r="H459" s="49">
        <v>0</v>
      </c>
      <c r="I459" s="49">
        <v>0</v>
      </c>
      <c r="J459" s="49">
        <v>0</v>
      </c>
      <c r="K459" s="49">
        <v>0</v>
      </c>
      <c r="L459" s="49">
        <v>0</v>
      </c>
      <c r="M459" s="49">
        <v>0</v>
      </c>
      <c r="N459" s="49">
        <v>0</v>
      </c>
      <c r="O459" s="49">
        <v>0</v>
      </c>
      <c r="P459" s="48" t="s">
        <v>1406</v>
      </c>
      <c r="Q459" s="50" t="s">
        <v>36</v>
      </c>
      <c r="R459" s="51" t="s">
        <v>1407</v>
      </c>
    </row>
    <row r="460" spans="1:18" s="57" customFormat="1" x14ac:dyDescent="0.3">
      <c r="A460" s="52"/>
      <c r="B460" s="52"/>
      <c r="C460" s="53"/>
      <c r="D460" s="53"/>
      <c r="E460" s="53"/>
      <c r="F460" s="54"/>
      <c r="G460" s="54"/>
      <c r="H460" s="54"/>
      <c r="I460" s="54"/>
      <c r="J460" s="54"/>
      <c r="K460" s="54"/>
      <c r="L460" s="54"/>
      <c r="M460" s="54"/>
      <c r="N460" s="54"/>
      <c r="O460" s="54"/>
      <c r="P460" s="53"/>
      <c r="Q460" s="55"/>
      <c r="R460" s="56"/>
    </row>
    <row r="461" spans="1:18" s="57" customFormat="1" x14ac:dyDescent="0.3">
      <c r="A461" s="52"/>
      <c r="B461" s="52"/>
      <c r="C461" s="53"/>
      <c r="D461" s="53"/>
      <c r="E461" s="53"/>
      <c r="F461" s="54"/>
      <c r="G461" s="54"/>
      <c r="H461" s="54"/>
      <c r="I461" s="54"/>
      <c r="J461" s="54"/>
      <c r="K461" s="54"/>
      <c r="L461" s="54"/>
      <c r="M461" s="54"/>
      <c r="N461" s="54"/>
      <c r="O461" s="54"/>
      <c r="P461" s="53"/>
      <c r="Q461" s="55"/>
      <c r="R461" s="56"/>
    </row>
    <row r="462" spans="1:18" s="57" customFormat="1" x14ac:dyDescent="0.3">
      <c r="A462" s="52"/>
      <c r="B462" s="52"/>
      <c r="C462" s="53"/>
      <c r="D462" s="53"/>
      <c r="E462" s="53"/>
      <c r="F462" s="54"/>
      <c r="G462" s="54"/>
      <c r="H462" s="54"/>
      <c r="I462" s="54"/>
      <c r="J462" s="54"/>
      <c r="K462" s="54"/>
      <c r="L462" s="54"/>
      <c r="M462" s="54"/>
      <c r="N462" s="54"/>
      <c r="O462" s="54"/>
      <c r="P462" s="53"/>
      <c r="Q462" s="55"/>
      <c r="R462" s="56"/>
    </row>
    <row r="463" spans="1:18" s="57" customFormat="1" x14ac:dyDescent="0.3">
      <c r="A463" s="52"/>
      <c r="B463" s="52"/>
      <c r="C463" s="53"/>
      <c r="D463" s="53"/>
      <c r="E463" s="53"/>
      <c r="F463" s="54"/>
      <c r="G463" s="54"/>
      <c r="H463" s="54"/>
      <c r="I463" s="54"/>
      <c r="J463" s="54"/>
      <c r="K463" s="54"/>
      <c r="L463" s="54"/>
      <c r="M463" s="54"/>
      <c r="N463" s="54"/>
      <c r="O463" s="54"/>
      <c r="P463" s="53"/>
      <c r="Q463" s="55"/>
      <c r="R463" s="56"/>
    </row>
    <row r="464" spans="1:18" s="57" customFormat="1" x14ac:dyDescent="0.3">
      <c r="A464" s="52"/>
      <c r="B464" s="52"/>
      <c r="C464" s="53"/>
      <c r="D464" s="53"/>
      <c r="E464" s="53"/>
      <c r="F464" s="54"/>
      <c r="G464" s="54"/>
      <c r="H464" s="54"/>
      <c r="I464" s="54"/>
      <c r="J464" s="54"/>
      <c r="K464" s="54"/>
      <c r="L464" s="54"/>
      <c r="M464" s="54"/>
      <c r="N464" s="54"/>
      <c r="O464" s="54"/>
      <c r="P464" s="53"/>
      <c r="Q464" s="55"/>
      <c r="R464" s="56"/>
    </row>
    <row r="465" spans="1:12" x14ac:dyDescent="0.3">
      <c r="A465" s="9" t="s">
        <v>1</v>
      </c>
      <c r="B465" s="9" t="s">
        <v>2</v>
      </c>
      <c r="C465" s="9" t="s">
        <v>6</v>
      </c>
      <c r="D465" s="9" t="s">
        <v>7</v>
      </c>
      <c r="E465" s="58"/>
      <c r="F465" s="58"/>
      <c r="G465" s="58"/>
      <c r="H465" s="58"/>
      <c r="I465" s="58"/>
      <c r="J465" s="58"/>
      <c r="K465" s="58"/>
      <c r="L465" s="58"/>
    </row>
    <row r="466" spans="1:12" ht="45.6" x14ac:dyDescent="0.3">
      <c r="A466" s="9"/>
      <c r="B466" s="9"/>
      <c r="C466" s="9"/>
      <c r="D466" s="59" t="s">
        <v>9</v>
      </c>
      <c r="E466" s="59" t="s">
        <v>10</v>
      </c>
      <c r="F466" s="59" t="s">
        <v>11</v>
      </c>
      <c r="G466" s="59" t="s">
        <v>12</v>
      </c>
      <c r="H466" s="59" t="s">
        <v>13</v>
      </c>
      <c r="I466" s="59" t="s">
        <v>14</v>
      </c>
      <c r="J466" s="59" t="s">
        <v>15</v>
      </c>
      <c r="K466" s="59" t="s">
        <v>16</v>
      </c>
      <c r="L466" s="59" t="s">
        <v>17</v>
      </c>
    </row>
    <row r="467" spans="1:12" ht="68.400000000000006" x14ac:dyDescent="0.3">
      <c r="A467" s="40" t="s">
        <v>1408</v>
      </c>
      <c r="B467" s="40" t="s">
        <v>1408</v>
      </c>
      <c r="C467" s="60">
        <f t="shared" ref="C467:L467" si="120">SUM(C468:C476)</f>
        <v>29350453.740000002</v>
      </c>
      <c r="D467" s="60">
        <f t="shared" si="120"/>
        <v>20407130.050000001</v>
      </c>
      <c r="E467" s="60">
        <f t="shared" si="120"/>
        <v>166842.32</v>
      </c>
      <c r="F467" s="60">
        <f t="shared" si="120"/>
        <v>145687.04999999999</v>
      </c>
      <c r="G467" s="60">
        <f t="shared" si="120"/>
        <v>3256843.21</v>
      </c>
      <c r="H467" s="60">
        <f t="shared" si="120"/>
        <v>0</v>
      </c>
      <c r="I467" s="60">
        <f t="shared" si="120"/>
        <v>1802613.16</v>
      </c>
      <c r="J467" s="60">
        <f t="shared" si="120"/>
        <v>3114129.45</v>
      </c>
      <c r="K467" s="60">
        <f t="shared" si="120"/>
        <v>0</v>
      </c>
      <c r="L467" s="60">
        <f t="shared" si="120"/>
        <v>0</v>
      </c>
    </row>
    <row r="468" spans="1:12" x14ac:dyDescent="0.3">
      <c r="A468" s="40" t="s">
        <v>1409</v>
      </c>
      <c r="B468" s="40" t="s">
        <v>1410</v>
      </c>
      <c r="C468" s="42">
        <v>20408624.25</v>
      </c>
      <c r="D468" s="42">
        <v>20407130.050000001</v>
      </c>
      <c r="E468" s="42">
        <v>0</v>
      </c>
      <c r="F468" s="42">
        <v>0</v>
      </c>
      <c r="G468" s="42">
        <v>0</v>
      </c>
      <c r="H468" s="42">
        <v>0</v>
      </c>
      <c r="I468" s="42">
        <v>0</v>
      </c>
      <c r="J468" s="42">
        <v>1494.2</v>
      </c>
      <c r="K468" s="42">
        <v>0</v>
      </c>
      <c r="L468" s="42">
        <v>0</v>
      </c>
    </row>
    <row r="469" spans="1:12" ht="91.2" x14ac:dyDescent="0.3">
      <c r="A469" s="40" t="s">
        <v>1411</v>
      </c>
      <c r="B469" s="40" t="s">
        <v>1412</v>
      </c>
      <c r="C469" s="42">
        <v>244102.22</v>
      </c>
      <c r="D469" s="42">
        <v>0</v>
      </c>
      <c r="E469" s="42">
        <v>0</v>
      </c>
      <c r="F469" s="42">
        <v>0</v>
      </c>
      <c r="G469" s="42">
        <v>0</v>
      </c>
      <c r="H469" s="42">
        <v>0</v>
      </c>
      <c r="I469" s="42">
        <v>0</v>
      </c>
      <c r="J469" s="42">
        <v>244102.22</v>
      </c>
      <c r="K469" s="42">
        <v>0</v>
      </c>
      <c r="L469" s="42">
        <v>0</v>
      </c>
    </row>
    <row r="470" spans="1:12" ht="45.6" x14ac:dyDescent="0.3">
      <c r="A470" s="40" t="s">
        <v>1413</v>
      </c>
      <c r="B470" s="40" t="s">
        <v>1414</v>
      </c>
      <c r="C470" s="42">
        <v>166842.32</v>
      </c>
      <c r="D470" s="42">
        <v>0</v>
      </c>
      <c r="E470" s="42">
        <v>166842.32</v>
      </c>
      <c r="F470" s="42">
        <v>0</v>
      </c>
      <c r="G470" s="42">
        <v>0</v>
      </c>
      <c r="H470" s="42">
        <v>0</v>
      </c>
      <c r="I470" s="42">
        <v>0</v>
      </c>
      <c r="J470" s="42">
        <v>0</v>
      </c>
      <c r="K470" s="42">
        <v>0</v>
      </c>
      <c r="L470" s="42">
        <v>0</v>
      </c>
    </row>
    <row r="471" spans="1:12" ht="45.6" x14ac:dyDescent="0.3">
      <c r="A471" s="40" t="s">
        <v>1415</v>
      </c>
      <c r="B471" s="40" t="s">
        <v>1416</v>
      </c>
      <c r="C471" s="42">
        <v>3320527.21</v>
      </c>
      <c r="D471" s="42">
        <v>0</v>
      </c>
      <c r="E471" s="42">
        <v>0</v>
      </c>
      <c r="F471" s="42">
        <v>0</v>
      </c>
      <c r="G471" s="42">
        <v>3256843.21</v>
      </c>
      <c r="H471" s="42">
        <v>0</v>
      </c>
      <c r="I471" s="42">
        <v>0</v>
      </c>
      <c r="J471" s="42">
        <v>0</v>
      </c>
      <c r="K471" s="42">
        <v>0</v>
      </c>
      <c r="L471" s="42">
        <v>0</v>
      </c>
    </row>
    <row r="472" spans="1:12" ht="45.6" x14ac:dyDescent="0.3">
      <c r="A472" s="40" t="s">
        <v>1417</v>
      </c>
      <c r="B472" s="40" t="s">
        <v>1418</v>
      </c>
      <c r="C472" s="42">
        <v>1836100</v>
      </c>
      <c r="D472" s="42">
        <v>0</v>
      </c>
      <c r="E472" s="42">
        <v>0</v>
      </c>
      <c r="F472" s="42">
        <v>0</v>
      </c>
      <c r="G472" s="42">
        <v>0</v>
      </c>
      <c r="H472" s="42">
        <v>0</v>
      </c>
      <c r="I472" s="42">
        <v>0</v>
      </c>
      <c r="J472" s="42">
        <v>1836100</v>
      </c>
      <c r="K472" s="42">
        <v>0</v>
      </c>
      <c r="L472" s="42">
        <v>0</v>
      </c>
    </row>
    <row r="473" spans="1:12" x14ac:dyDescent="0.3">
      <c r="A473" s="40" t="s">
        <v>1419</v>
      </c>
      <c r="B473" s="40" t="s">
        <v>1420</v>
      </c>
      <c r="C473" s="42">
        <v>145687.04999999999</v>
      </c>
      <c r="D473" s="42">
        <v>0</v>
      </c>
      <c r="E473" s="42">
        <v>0</v>
      </c>
      <c r="F473" s="42">
        <v>145687.04999999999</v>
      </c>
      <c r="G473" s="42">
        <v>0</v>
      </c>
      <c r="H473" s="42">
        <v>0</v>
      </c>
      <c r="I473" s="42">
        <v>0</v>
      </c>
      <c r="J473" s="42">
        <v>0</v>
      </c>
      <c r="K473" s="42">
        <v>0</v>
      </c>
      <c r="L473" s="42">
        <v>0</v>
      </c>
    </row>
    <row r="474" spans="1:12" ht="45.6" x14ac:dyDescent="0.3">
      <c r="A474" s="40" t="s">
        <v>1421</v>
      </c>
      <c r="B474" s="40" t="s">
        <v>1422</v>
      </c>
      <c r="C474" s="42">
        <v>18637.72</v>
      </c>
      <c r="D474" s="42">
        <v>0</v>
      </c>
      <c r="E474" s="42">
        <v>0</v>
      </c>
      <c r="F474" s="42">
        <v>0</v>
      </c>
      <c r="G474" s="42">
        <v>0</v>
      </c>
      <c r="H474" s="42">
        <v>0</v>
      </c>
      <c r="I474" s="42">
        <v>18637.72</v>
      </c>
      <c r="J474" s="42">
        <v>0</v>
      </c>
      <c r="K474" s="42">
        <v>0</v>
      </c>
      <c r="L474" s="42">
        <v>0</v>
      </c>
    </row>
    <row r="475" spans="1:12" ht="91.2" x14ac:dyDescent="0.3">
      <c r="A475" s="40" t="s">
        <v>1423</v>
      </c>
      <c r="B475" s="40" t="s">
        <v>1424</v>
      </c>
      <c r="C475" s="42">
        <v>1425957.53</v>
      </c>
      <c r="D475" s="42">
        <v>0</v>
      </c>
      <c r="E475" s="42">
        <v>0</v>
      </c>
      <c r="F475" s="42">
        <v>0</v>
      </c>
      <c r="G475" s="42">
        <v>0</v>
      </c>
      <c r="H475" s="42">
        <v>0</v>
      </c>
      <c r="I475" s="42">
        <v>0</v>
      </c>
      <c r="J475" s="42">
        <v>1032433.03</v>
      </c>
      <c r="K475" s="42">
        <v>0</v>
      </c>
      <c r="L475" s="42">
        <v>0</v>
      </c>
    </row>
    <row r="476" spans="1:12" ht="91.2" x14ac:dyDescent="0.3">
      <c r="A476" s="40" t="s">
        <v>1425</v>
      </c>
      <c r="B476" s="40" t="s">
        <v>1426</v>
      </c>
      <c r="C476" s="42">
        <v>1783975.44</v>
      </c>
      <c r="D476" s="42">
        <v>0</v>
      </c>
      <c r="E476" s="42">
        <v>0</v>
      </c>
      <c r="F476" s="42">
        <v>0</v>
      </c>
      <c r="G476" s="42">
        <v>0</v>
      </c>
      <c r="H476" s="42">
        <v>0</v>
      </c>
      <c r="I476" s="42">
        <v>1783975.44</v>
      </c>
      <c r="J476" s="42">
        <v>0</v>
      </c>
      <c r="K476" s="42">
        <v>0</v>
      </c>
      <c r="L476" s="42">
        <v>0</v>
      </c>
    </row>
    <row r="477" spans="1:12" ht="45.6" x14ac:dyDescent="0.3">
      <c r="A477" s="40" t="s">
        <v>14</v>
      </c>
      <c r="B477" s="40" t="s">
        <v>1427</v>
      </c>
      <c r="C477" s="42">
        <v>30600</v>
      </c>
      <c r="D477" s="42">
        <v>0</v>
      </c>
      <c r="E477" s="42">
        <v>0</v>
      </c>
      <c r="F477" s="42">
        <v>0</v>
      </c>
      <c r="G477" s="42">
        <v>0</v>
      </c>
      <c r="H477" s="42">
        <v>0</v>
      </c>
      <c r="I477" s="42">
        <v>30600</v>
      </c>
      <c r="J477" s="42">
        <v>0</v>
      </c>
      <c r="K477" s="42">
        <v>0</v>
      </c>
      <c r="L477" s="42">
        <v>0</v>
      </c>
    </row>
    <row r="478" spans="1:12" ht="68.400000000000006" x14ac:dyDescent="0.3">
      <c r="A478" s="40" t="s">
        <v>15</v>
      </c>
      <c r="B478" s="40" t="s">
        <v>1428</v>
      </c>
      <c r="C478" s="42">
        <v>10909395.5</v>
      </c>
      <c r="D478" s="42">
        <v>0</v>
      </c>
      <c r="E478" s="42">
        <v>0</v>
      </c>
      <c r="F478" s="42">
        <v>0</v>
      </c>
      <c r="G478" s="42">
        <v>0</v>
      </c>
      <c r="H478" s="42">
        <v>0</v>
      </c>
      <c r="I478" s="42">
        <v>0</v>
      </c>
      <c r="J478" s="42">
        <v>10909395.5</v>
      </c>
      <c r="K478" s="42">
        <v>0</v>
      </c>
      <c r="L478" s="42">
        <v>0</v>
      </c>
    </row>
    <row r="479" spans="1:12" ht="45.6" x14ac:dyDescent="0.3">
      <c r="A479" s="61"/>
      <c r="B479" s="62" t="s">
        <v>1429</v>
      </c>
      <c r="C479" s="63">
        <f t="shared" ref="C479:L479" si="121">C467+C477+C478</f>
        <v>40290449.240000002</v>
      </c>
      <c r="D479" s="63">
        <f t="shared" si="121"/>
        <v>20407130.050000001</v>
      </c>
      <c r="E479" s="63">
        <f t="shared" si="121"/>
        <v>166842.32</v>
      </c>
      <c r="F479" s="63">
        <f t="shared" si="121"/>
        <v>145687.04999999999</v>
      </c>
      <c r="G479" s="63">
        <f t="shared" si="121"/>
        <v>3256843.21</v>
      </c>
      <c r="H479" s="63">
        <f t="shared" si="121"/>
        <v>0</v>
      </c>
      <c r="I479" s="63">
        <f t="shared" si="121"/>
        <v>1833213.16</v>
      </c>
      <c r="J479" s="63">
        <f t="shared" si="121"/>
        <v>14023524.949999999</v>
      </c>
      <c r="K479" s="63">
        <f t="shared" si="121"/>
        <v>0</v>
      </c>
      <c r="L479" s="63">
        <f t="shared" si="121"/>
        <v>0</v>
      </c>
    </row>
    <row r="480" spans="1:12" x14ac:dyDescent="0.3">
      <c r="A480" s="64"/>
      <c r="B480" s="65"/>
      <c r="C480" s="66"/>
      <c r="D480" s="66"/>
      <c r="E480" s="66"/>
      <c r="F480" s="66"/>
      <c r="G480" s="66"/>
      <c r="H480" s="66"/>
      <c r="I480" s="66"/>
      <c r="J480" s="66"/>
      <c r="K480" s="66"/>
      <c r="L480" s="66"/>
    </row>
  </sheetData>
  <mergeCells count="25">
    <mergeCell ref="P1:R5"/>
    <mergeCell ref="D3:L3"/>
    <mergeCell ref="P7:P8"/>
    <mergeCell ref="Q7:Q8"/>
    <mergeCell ref="G6:O6"/>
    <mergeCell ref="P6:R6"/>
    <mergeCell ref="A465:A466"/>
    <mergeCell ref="B465:B466"/>
    <mergeCell ref="C465:C466"/>
    <mergeCell ref="D465:L465"/>
    <mergeCell ref="A6:A8"/>
    <mergeCell ref="B6:B8"/>
    <mergeCell ref="C6:C8"/>
    <mergeCell ref="D6:D8"/>
    <mergeCell ref="E6:E8"/>
    <mergeCell ref="F6:F8"/>
    <mergeCell ref="G7:G8"/>
    <mergeCell ref="H7:H8"/>
    <mergeCell ref="I7:I8"/>
    <mergeCell ref="J7:J8"/>
    <mergeCell ref="K7:K8"/>
    <mergeCell ref="L7:L8"/>
    <mergeCell ref="M7:M8"/>
    <mergeCell ref="N7:N8"/>
    <mergeCell ref="O7:O8"/>
  </mergeCells>
  <pageMargins left="0.39370078740157483" right="0.39370078740157483" top="0.39370078740157483" bottom="0.39370078740157483" header="0.39370078740157483" footer="0.39370078740157483"/>
  <pageSetup paperSize="8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Planas</vt:lpstr>
      <vt:lpstr>Planas!Print_Titles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Ingrida Maksvytienė</cp:lastModifiedBy>
  <cp:lastPrinted>2024-12-30T08:28:04Z</cp:lastPrinted>
  <dcterms:created xsi:type="dcterms:W3CDTF">2024-12-30T08:20:25Z</dcterms:created>
  <dcterms:modified xsi:type="dcterms:W3CDTF">2024-12-30T08:56:42Z</dcterms:modified>
</cp:coreProperties>
</file>